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전업무(신지수)\2026년\10. 그 외 사업들\영등포 지하차도 보행환경개선\[미래공간담당관] 내역서 및 물량산출서 최종본 송부\"/>
    </mc:Choice>
  </mc:AlternateContent>
  <bookViews>
    <workbookView xWindow="-120" yWindow="-120" windowWidth="29040" windowHeight="15840" tabRatio="953" firstSheet="2" activeTab="2"/>
  </bookViews>
  <sheets>
    <sheet name="표지" sheetId="1" state="hidden" r:id="rId1"/>
    <sheet name="총괄내역서 표지" sheetId="2" state="hidden" r:id="rId2"/>
    <sheet name="총괄내역서" sheetId="3" r:id="rId3"/>
    <sheet name="총괄표 표지" sheetId="4" state="hidden" r:id="rId4"/>
    <sheet name="총괄표" sheetId="5" r:id="rId5"/>
    <sheet name="내역서 표지" sheetId="6" state="hidden" r:id="rId6"/>
    <sheet name="내역서" sheetId="7" r:id="rId7"/>
    <sheet name="일대목차 표지" sheetId="8" state="hidden" r:id="rId8"/>
    <sheet name="일대목차" sheetId="9" r:id="rId9"/>
    <sheet name="일위대가 표지" sheetId="10" state="hidden" r:id="rId10"/>
    <sheet name="일위대가" sheetId="11" r:id="rId11"/>
    <sheet name="일위노임 표지" sheetId="12" state="hidden" r:id="rId12"/>
    <sheet name="일위노임" sheetId="13" r:id="rId13"/>
    <sheet name="합산자재 표지" sheetId="14" state="hidden" r:id="rId14"/>
    <sheet name="합산자재" sheetId="15" r:id="rId15"/>
    <sheet name="단가조사 표지" sheetId="16" state="hidden" r:id="rId16"/>
    <sheet name="단가조사" sheetId="17" r:id="rId17"/>
    <sheet name="옵션" sheetId="18" state="hidden" r:id="rId18"/>
    <sheet name="목차" sheetId="19" r:id="rId19"/>
    <sheet name="산출집계" sheetId="20" r:id="rId20"/>
    <sheet name="기본산출서" sheetId="21" r:id="rId21"/>
    <sheet name="자재별산출서" sheetId="22" r:id="rId22"/>
    <sheet name="목록별산출서" sheetId="23" r:id="rId23"/>
    <sheet name="조달청가격정보_근거" sheetId="24" r:id="rId24"/>
    <sheet name="시설공통자재 가격정보" sheetId="25" r:id="rId25"/>
  </sheets>
  <definedNames>
    <definedName name="_1321_0_0_F">#REF!</definedName>
    <definedName name="_Fill">#REF!</definedName>
    <definedName name="_Key1">#REF!</definedName>
    <definedName name="_Key2">#REF!</definedName>
    <definedName name="_Order1" hidden="1">255</definedName>
    <definedName name="_Order2" hidden="1">255</definedName>
    <definedName name="_Sort">#REF!</definedName>
    <definedName name="A">#REF!</definedName>
    <definedName name="code">"$#REF!.$A$1:$IV$1200"</definedName>
    <definedName name="code___0">"$#REF!.$A$1:$IV$1200"</definedName>
    <definedName name="P" localSheetId="5">#REF!</definedName>
    <definedName name="P" localSheetId="15">#REF!</definedName>
    <definedName name="P" localSheetId="7">#REF!</definedName>
    <definedName name="P" localSheetId="11">#REF!</definedName>
    <definedName name="P" localSheetId="9">#REF!</definedName>
    <definedName name="P" localSheetId="1">#REF!</definedName>
    <definedName name="P" localSheetId="3">#REF!</definedName>
    <definedName name="P" localSheetId="0">#REF!</definedName>
    <definedName name="P" localSheetId="13">#REF!</definedName>
    <definedName name="P">#REF!</definedName>
    <definedName name="_xlnm.Print_Area" localSheetId="2">총괄내역서!$A$1:$H$32</definedName>
    <definedName name="Print_Area_MI" localSheetId="5">#REF!</definedName>
    <definedName name="Print_Area_MI" localSheetId="15">#REF!</definedName>
    <definedName name="Print_Area_MI" localSheetId="7">#REF!</definedName>
    <definedName name="Print_Area_MI" localSheetId="11">#REF!</definedName>
    <definedName name="Print_Area_MI" localSheetId="9">#REF!</definedName>
    <definedName name="Print_Area_MI" localSheetId="1">#REF!</definedName>
    <definedName name="Print_Area_MI" localSheetId="3">#REF!</definedName>
    <definedName name="Print_Area_MI" localSheetId="0">#REF!</definedName>
    <definedName name="Print_Area_MI" localSheetId="13">#REF!</definedName>
    <definedName name="Print_Area_MI">#REF!</definedName>
    <definedName name="PRINT_AREA_MI1" localSheetId="5">#REF!</definedName>
    <definedName name="PRINT_AREA_MI1" localSheetId="15">#REF!</definedName>
    <definedName name="PRINT_AREA_MI1" localSheetId="7">#REF!</definedName>
    <definedName name="PRINT_AREA_MI1" localSheetId="11">#REF!</definedName>
    <definedName name="PRINT_AREA_MI1" localSheetId="9">#REF!</definedName>
    <definedName name="PRINT_AREA_MI1" localSheetId="1">#REF!</definedName>
    <definedName name="PRINT_AREA_MI1" localSheetId="3">#REF!</definedName>
    <definedName name="PRINT_AREA_MI1" localSheetId="0">#REF!</definedName>
    <definedName name="PRINT_AREA_MI1" localSheetId="13">#REF!</definedName>
    <definedName name="PRINT_AREA_MI1">#REF!</definedName>
    <definedName name="가">#REF!</definedName>
    <definedName name="經費">#REF!</definedName>
    <definedName name="공사명__삼성본관_지하주차장_도장공사">#REF!</definedName>
    <definedName name="공지">#REF!</definedName>
    <definedName name="勞務費">#REF!</definedName>
    <definedName name="附加價値稅">#REF!</definedName>
    <definedName name="산출내역">#REF!</definedName>
    <definedName name="산츨">#REF!</definedName>
    <definedName name="소">#REF!</definedName>
    <definedName name="소방">#REF!</definedName>
    <definedName name="소방2">#REF!</definedName>
    <definedName name="純工事原價">#REF!</definedName>
    <definedName name="원가">#REF!</definedName>
    <definedName name="이릉">#REF!</definedName>
    <definedName name="利潤">#REF!</definedName>
    <definedName name="一般管理費">#REF!</definedName>
    <definedName name="材料費">#REF!</definedName>
    <definedName name="直接人件費">#REF!</definedName>
    <definedName name="總原價">#REF!</definedName>
    <definedName name="하도원가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H175" i="11" l="1"/>
  <c r="I175" i="11" s="1"/>
  <c r="H170" i="11"/>
  <c r="I170" i="11" s="1"/>
  <c r="H165" i="11"/>
  <c r="I165" i="11" s="1"/>
  <c r="H152" i="11"/>
  <c r="I152" i="11" s="1"/>
  <c r="H158" i="11"/>
  <c r="I158" i="11" s="1"/>
  <c r="H146" i="11"/>
  <c r="I146" i="11" s="1"/>
  <c r="H140" i="11"/>
  <c r="I140" i="11" s="1"/>
  <c r="I134" i="11"/>
  <c r="H134" i="11"/>
  <c r="H128" i="11"/>
  <c r="I128" i="11" s="1"/>
  <c r="H123" i="11"/>
  <c r="I123" i="11" s="1"/>
  <c r="H116" i="11"/>
  <c r="I116" i="11" s="1"/>
  <c r="H108" i="11"/>
  <c r="I108" i="11" s="1"/>
  <c r="H102" i="11"/>
  <c r="I102" i="11" s="1"/>
  <c r="H96" i="11"/>
  <c r="I96" i="11" s="1"/>
  <c r="H90" i="11"/>
  <c r="I90" i="11" s="1"/>
  <c r="H82" i="11"/>
  <c r="I82" i="11" s="1"/>
  <c r="H74" i="11"/>
  <c r="I74" i="11" s="1"/>
  <c r="H66" i="11"/>
  <c r="I66" i="11" s="1"/>
  <c r="H58" i="11"/>
  <c r="I58" i="11" s="1"/>
  <c r="H52" i="11"/>
  <c r="I52" i="11" s="1"/>
  <c r="H43" i="11"/>
  <c r="I43" i="11" s="1"/>
  <c r="H34" i="11"/>
  <c r="I34" i="11" s="1"/>
  <c r="H25" i="11"/>
  <c r="I25" i="11" s="1"/>
  <c r="H17" i="11"/>
  <c r="I17" i="11" s="1"/>
  <c r="I9" i="11"/>
  <c r="H9" i="11"/>
  <c r="K178" i="11"/>
  <c r="K175" i="11"/>
  <c r="K174" i="11"/>
  <c r="K173" i="11"/>
  <c r="K169" i="11"/>
  <c r="K164" i="11"/>
  <c r="K163" i="11"/>
  <c r="K162" i="11"/>
  <c r="K157" i="11"/>
  <c r="K151" i="11"/>
  <c r="K145" i="11"/>
  <c r="K139" i="11"/>
  <c r="K133" i="11"/>
  <c r="K127" i="11"/>
  <c r="K122" i="11"/>
  <c r="K121" i="11"/>
  <c r="K120" i="11"/>
  <c r="K115" i="11"/>
  <c r="K114" i="11"/>
  <c r="K113" i="11"/>
  <c r="K101" i="11"/>
  <c r="K107" i="11"/>
  <c r="K95" i="11"/>
  <c r="K89" i="11"/>
  <c r="K81" i="11"/>
  <c r="K73" i="11"/>
  <c r="K65" i="11"/>
  <c r="K57" i="11"/>
  <c r="K51" i="11"/>
  <c r="K42" i="11"/>
  <c r="K33" i="11"/>
  <c r="K24" i="11"/>
  <c r="K16" i="11"/>
  <c r="K8" i="11"/>
  <c r="K7" i="11"/>
  <c r="K6" i="11"/>
  <c r="I100" i="11"/>
  <c r="J178" i="11" l="1"/>
  <c r="L37" i="15"/>
  <c r="O178" i="11" l="1"/>
  <c r="L179" i="11"/>
  <c r="G21" i="17"/>
  <c r="H122" i="11"/>
  <c r="H115" i="11"/>
  <c r="I115" i="11" s="1"/>
  <c r="G5" i="17"/>
  <c r="G6" i="17"/>
  <c r="G7" i="17"/>
  <c r="H7" i="15" s="1"/>
  <c r="G8" i="17"/>
  <c r="G9" i="17"/>
  <c r="G10" i="17"/>
  <c r="G11" i="17"/>
  <c r="H11" i="15" s="1"/>
  <c r="G12" i="17"/>
  <c r="H12" i="15" s="1"/>
  <c r="G13" i="17"/>
  <c r="G14" i="17"/>
  <c r="G15" i="17"/>
  <c r="H15" i="15" s="1"/>
  <c r="L15" i="15" s="1"/>
  <c r="G16" i="17"/>
  <c r="H16" i="15" s="1"/>
  <c r="G17" i="17"/>
  <c r="G18" i="17"/>
  <c r="H18" i="15" s="1"/>
  <c r="G19" i="17"/>
  <c r="G20" i="17"/>
  <c r="H20" i="15" s="1"/>
  <c r="H21" i="15"/>
  <c r="G22" i="17"/>
  <c r="G23" i="17"/>
  <c r="H23" i="15" s="1"/>
  <c r="G24" i="17"/>
  <c r="G25" i="17"/>
  <c r="G26" i="17"/>
  <c r="G27" i="17"/>
  <c r="G28" i="17"/>
  <c r="G29" i="17"/>
  <c r="G4" i="17"/>
  <c r="H9" i="15"/>
  <c r="L9" i="15" s="1"/>
  <c r="L249" i="23"/>
  <c r="F249" i="23"/>
  <c r="M249" i="23" s="1"/>
  <c r="M248" i="23"/>
  <c r="L248" i="23"/>
  <c r="F248" i="23"/>
  <c r="L247" i="23"/>
  <c r="F247" i="23"/>
  <c r="M247" i="23" s="1"/>
  <c r="L246" i="23"/>
  <c r="M245" i="23"/>
  <c r="L245" i="23"/>
  <c r="F245" i="23"/>
  <c r="M246" i="23" s="1"/>
  <c r="L244" i="23"/>
  <c r="L243" i="23"/>
  <c r="L242" i="23"/>
  <c r="F242" i="23"/>
  <c r="M243" i="23" s="1"/>
  <c r="L241" i="23"/>
  <c r="M240" i="23"/>
  <c r="L240" i="23"/>
  <c r="F240" i="23"/>
  <c r="M241" i="23" s="1"/>
  <c r="L239" i="23"/>
  <c r="M238" i="23"/>
  <c r="L238" i="23"/>
  <c r="F238" i="23"/>
  <c r="M237" i="23"/>
  <c r="L237" i="23"/>
  <c r="L236" i="23"/>
  <c r="M235" i="23"/>
  <c r="L235" i="23"/>
  <c r="F235" i="23"/>
  <c r="M236" i="23" s="1"/>
  <c r="L202" i="23"/>
  <c r="F202" i="23"/>
  <c r="M202" i="23" s="1"/>
  <c r="L201" i="23"/>
  <c r="F201" i="23"/>
  <c r="M201" i="23" s="1"/>
  <c r="M200" i="23"/>
  <c r="L200" i="23"/>
  <c r="F200" i="23"/>
  <c r="M199" i="23"/>
  <c r="L199" i="23"/>
  <c r="L198" i="23"/>
  <c r="M197" i="23"/>
  <c r="L197" i="23"/>
  <c r="F197" i="23"/>
  <c r="M198" i="23" s="1"/>
  <c r="L196" i="23"/>
  <c r="M195" i="23"/>
  <c r="L195" i="23"/>
  <c r="F195" i="23"/>
  <c r="M194" i="23"/>
  <c r="L194" i="23"/>
  <c r="L193" i="23"/>
  <c r="F193" i="23"/>
  <c r="M193" i="23" s="1"/>
  <c r="M192" i="23"/>
  <c r="L192" i="23"/>
  <c r="L191" i="23"/>
  <c r="M190" i="23"/>
  <c r="L190" i="23"/>
  <c r="F190" i="23"/>
  <c r="M191" i="23" s="1"/>
  <c r="M149" i="23"/>
  <c r="L149" i="23"/>
  <c r="F149" i="23"/>
  <c r="L148" i="23"/>
  <c r="F148" i="23"/>
  <c r="L147" i="23"/>
  <c r="F147" i="23"/>
  <c r="M147" i="23" s="1"/>
  <c r="L146" i="23"/>
  <c r="L145" i="23"/>
  <c r="F145" i="23"/>
  <c r="M146" i="23" s="1"/>
  <c r="L104" i="23"/>
  <c r="F104" i="23"/>
  <c r="M104" i="23" s="1"/>
  <c r="M103" i="23"/>
  <c r="L103" i="23"/>
  <c r="F103" i="23"/>
  <c r="M102" i="23"/>
  <c r="L102" i="23"/>
  <c r="F102" i="23"/>
  <c r="L101" i="23"/>
  <c r="M100" i="23"/>
  <c r="L100" i="23"/>
  <c r="F100" i="23"/>
  <c r="M71" i="23"/>
  <c r="L71" i="23"/>
  <c r="F71" i="23"/>
  <c r="L70" i="23"/>
  <c r="F70" i="23"/>
  <c r="M70" i="23" s="1"/>
  <c r="L69" i="23"/>
  <c r="F69" i="23"/>
  <c r="M69" i="23" s="1"/>
  <c r="L68" i="23"/>
  <c r="L67" i="23"/>
  <c r="L66" i="23"/>
  <c r="F66" i="23"/>
  <c r="M68" i="23" s="1"/>
  <c r="L65" i="23"/>
  <c r="L64" i="23"/>
  <c r="L63" i="23"/>
  <c r="L62" i="23"/>
  <c r="F62" i="23"/>
  <c r="L61" i="23"/>
  <c r="L60" i="23"/>
  <c r="L59" i="23"/>
  <c r="F59" i="23"/>
  <c r="M61" i="23" s="1"/>
  <c r="M58" i="23"/>
  <c r="L58" i="23"/>
  <c r="L57" i="23"/>
  <c r="M56" i="23"/>
  <c r="L56" i="23"/>
  <c r="L55" i="23"/>
  <c r="F55" i="23"/>
  <c r="M29" i="23"/>
  <c r="L29" i="23"/>
  <c r="F29" i="23"/>
  <c r="M28" i="23"/>
  <c r="L28" i="23"/>
  <c r="F28" i="23"/>
  <c r="L27" i="23"/>
  <c r="F27" i="23"/>
  <c r="M27" i="23" s="1"/>
  <c r="L26" i="23"/>
  <c r="L25" i="23"/>
  <c r="L24" i="23"/>
  <c r="F24" i="23"/>
  <c r="L23" i="23"/>
  <c r="L22" i="23"/>
  <c r="L21" i="23"/>
  <c r="L20" i="23"/>
  <c r="F20" i="23"/>
  <c r="M23" i="23" s="1"/>
  <c r="L19" i="23"/>
  <c r="M18" i="23"/>
  <c r="L18" i="23"/>
  <c r="L17" i="23"/>
  <c r="F17" i="23"/>
  <c r="L16" i="23"/>
  <c r="L15" i="23"/>
  <c r="L14" i="23"/>
  <c r="F14" i="23"/>
  <c r="M16" i="23" s="1"/>
  <c r="L13" i="23"/>
  <c r="L12" i="23"/>
  <c r="L11" i="23"/>
  <c r="L10" i="23"/>
  <c r="F10" i="23"/>
  <c r="M11" i="23" s="1"/>
  <c r="L434" i="22"/>
  <c r="J434" i="22"/>
  <c r="J428" i="22"/>
  <c r="L428" i="22" s="1"/>
  <c r="L427" i="22"/>
  <c r="J427" i="22"/>
  <c r="J426" i="22"/>
  <c r="L426" i="22" s="1"/>
  <c r="L420" i="22"/>
  <c r="J420" i="22"/>
  <c r="J419" i="22"/>
  <c r="L419" i="22" s="1"/>
  <c r="L413" i="22"/>
  <c r="J413" i="22"/>
  <c r="J412" i="22"/>
  <c r="L412" i="22" s="1"/>
  <c r="L401" i="22"/>
  <c r="J401" i="22"/>
  <c r="J395" i="22"/>
  <c r="L395" i="22" s="1"/>
  <c r="L389" i="22"/>
  <c r="J389" i="22"/>
  <c r="J383" i="22"/>
  <c r="L383" i="22" s="1"/>
  <c r="L382" i="22"/>
  <c r="J382" i="22"/>
  <c r="J376" i="22"/>
  <c r="L376" i="22" s="1"/>
  <c r="L370" i="22"/>
  <c r="J370" i="22"/>
  <c r="J337" i="22"/>
  <c r="L337" i="22" s="1"/>
  <c r="L331" i="22"/>
  <c r="J331" i="22"/>
  <c r="J330" i="22"/>
  <c r="L330" i="22" s="1"/>
  <c r="L324" i="22"/>
  <c r="J324" i="22"/>
  <c r="J323" i="22"/>
  <c r="L323" i="22" s="1"/>
  <c r="L312" i="22"/>
  <c r="J312" i="22"/>
  <c r="J311" i="22"/>
  <c r="L311" i="22" s="1"/>
  <c r="L305" i="22"/>
  <c r="J305" i="22"/>
  <c r="J299" i="22"/>
  <c r="L299" i="22" s="1"/>
  <c r="L293" i="22"/>
  <c r="J293" i="22"/>
  <c r="J292" i="22"/>
  <c r="L292" i="22" s="1"/>
  <c r="L286" i="22"/>
  <c r="J286" i="22"/>
  <c r="J280" i="22"/>
  <c r="L280" i="22" s="1"/>
  <c r="L259" i="22"/>
  <c r="J259" i="22"/>
  <c r="J253" i="22"/>
  <c r="L253" i="22" s="1"/>
  <c r="L247" i="22"/>
  <c r="J247" i="22"/>
  <c r="J241" i="22"/>
  <c r="L241" i="22" s="1"/>
  <c r="L235" i="22"/>
  <c r="J235" i="22"/>
  <c r="J214" i="22"/>
  <c r="L214" i="22" s="1"/>
  <c r="L208" i="22"/>
  <c r="J208" i="22"/>
  <c r="J202" i="22"/>
  <c r="L202" i="22" s="1"/>
  <c r="L196" i="22"/>
  <c r="J196" i="22"/>
  <c r="J190" i="22"/>
  <c r="L190" i="22" s="1"/>
  <c r="L176" i="22"/>
  <c r="J176" i="22"/>
  <c r="J170" i="22"/>
  <c r="L170" i="22" s="1"/>
  <c r="L169" i="22"/>
  <c r="J169" i="22"/>
  <c r="J163" i="22"/>
  <c r="L163" i="22" s="1"/>
  <c r="L157" i="22"/>
  <c r="J157" i="22"/>
  <c r="J151" i="22"/>
  <c r="L151" i="22" s="1"/>
  <c r="L145" i="22"/>
  <c r="J145" i="22"/>
  <c r="J134" i="22"/>
  <c r="L134" i="22" s="1"/>
  <c r="L133" i="22"/>
  <c r="J133" i="22"/>
  <c r="J127" i="22"/>
  <c r="L127" i="22" s="1"/>
  <c r="L126" i="22"/>
  <c r="J126" i="22"/>
  <c r="J120" i="22"/>
  <c r="L120" i="22" s="1"/>
  <c r="L119" i="22"/>
  <c r="J119" i="22"/>
  <c r="J113" i="22"/>
  <c r="L113" i="22" s="1"/>
  <c r="L112" i="22"/>
  <c r="J112" i="22"/>
  <c r="J106" i="22"/>
  <c r="L106" i="22" s="1"/>
  <c r="L100" i="22"/>
  <c r="J100" i="22"/>
  <c r="J89" i="22"/>
  <c r="L89" i="22" s="1"/>
  <c r="L83" i="22"/>
  <c r="J83" i="22"/>
  <c r="J82" i="22"/>
  <c r="L82" i="22" s="1"/>
  <c r="L76" i="22"/>
  <c r="J76" i="22"/>
  <c r="J75" i="22"/>
  <c r="L75" i="22" s="1"/>
  <c r="L69" i="22"/>
  <c r="J69" i="22"/>
  <c r="J63" i="22"/>
  <c r="L63" i="22" s="1"/>
  <c r="L57" i="22"/>
  <c r="J57" i="22"/>
  <c r="J56" i="22"/>
  <c r="L56" i="22" s="1"/>
  <c r="L55" i="22"/>
  <c r="J55" i="22"/>
  <c r="J44" i="22"/>
  <c r="L44" i="22" s="1"/>
  <c r="L43" i="22"/>
  <c r="J43" i="22"/>
  <c r="J37" i="22"/>
  <c r="L37" i="22" s="1"/>
  <c r="L36" i="22"/>
  <c r="J36" i="22"/>
  <c r="J30" i="22"/>
  <c r="L30" i="22" s="1"/>
  <c r="L24" i="22"/>
  <c r="J24" i="22"/>
  <c r="J23" i="22"/>
  <c r="L23" i="22" s="1"/>
  <c r="L17" i="22"/>
  <c r="J17" i="22"/>
  <c r="J11" i="22"/>
  <c r="L11" i="22" s="1"/>
  <c r="L10" i="22"/>
  <c r="J10" i="22"/>
  <c r="O276" i="21"/>
  <c r="N276" i="21"/>
  <c r="M276" i="21"/>
  <c r="L276" i="21"/>
  <c r="K276" i="21"/>
  <c r="J276" i="21"/>
  <c r="I276" i="21"/>
  <c r="H276" i="21"/>
  <c r="G276" i="21"/>
  <c r="F276" i="21"/>
  <c r="E276" i="21"/>
  <c r="E260" i="21"/>
  <c r="G260" i="21" s="1"/>
  <c r="F258" i="21"/>
  <c r="E258" i="21"/>
  <c r="O256" i="21"/>
  <c r="E256" i="21"/>
  <c r="N254" i="21"/>
  <c r="J254" i="21"/>
  <c r="E254" i="21"/>
  <c r="M252" i="21"/>
  <c r="L252" i="21"/>
  <c r="K252" i="21"/>
  <c r="E252" i="21"/>
  <c r="N250" i="21"/>
  <c r="H250" i="21"/>
  <c r="E250" i="21"/>
  <c r="N248" i="21"/>
  <c r="H248" i="21"/>
  <c r="E248" i="21"/>
  <c r="M246" i="21"/>
  <c r="L246" i="21"/>
  <c r="I246" i="21"/>
  <c r="E246" i="21"/>
  <c r="N230" i="21"/>
  <c r="M230" i="21"/>
  <c r="L230" i="21"/>
  <c r="K230" i="21"/>
  <c r="J230" i="21"/>
  <c r="I230" i="21"/>
  <c r="H230" i="21"/>
  <c r="G230" i="21"/>
  <c r="F230" i="21"/>
  <c r="E230" i="21"/>
  <c r="E212" i="21"/>
  <c r="G212" i="21" s="1"/>
  <c r="F210" i="21"/>
  <c r="E210" i="21"/>
  <c r="N208" i="21"/>
  <c r="E208" i="21"/>
  <c r="L206" i="21"/>
  <c r="K206" i="21"/>
  <c r="J206" i="21"/>
  <c r="E206" i="21"/>
  <c r="M204" i="21"/>
  <c r="H204" i="21"/>
  <c r="E204" i="21"/>
  <c r="M202" i="21"/>
  <c r="H202" i="21"/>
  <c r="E202" i="21"/>
  <c r="L200" i="21"/>
  <c r="K200" i="21"/>
  <c r="I200" i="21"/>
  <c r="E200" i="21"/>
  <c r="J184" i="21"/>
  <c r="I184" i="21"/>
  <c r="H184" i="21"/>
  <c r="G184" i="21"/>
  <c r="F184" i="21"/>
  <c r="E184" i="21"/>
  <c r="H160" i="21"/>
  <c r="E160" i="21"/>
  <c r="I158" i="21"/>
  <c r="E158" i="21"/>
  <c r="J156" i="21"/>
  <c r="E156" i="21"/>
  <c r="G154" i="21"/>
  <c r="F154" i="21"/>
  <c r="E154" i="21"/>
  <c r="J138" i="21"/>
  <c r="I138" i="21"/>
  <c r="H138" i="21"/>
  <c r="G138" i="21"/>
  <c r="F138" i="21"/>
  <c r="E138" i="21"/>
  <c r="H114" i="21"/>
  <c r="E114" i="21"/>
  <c r="I112" i="21"/>
  <c r="E112" i="21"/>
  <c r="J110" i="21"/>
  <c r="E110" i="21"/>
  <c r="G108" i="21"/>
  <c r="F108" i="21"/>
  <c r="E108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N74" i="21"/>
  <c r="E74" i="21"/>
  <c r="M72" i="21"/>
  <c r="E72" i="21"/>
  <c r="L70" i="21"/>
  <c r="E70" i="21"/>
  <c r="P68" i="21"/>
  <c r="K68" i="21"/>
  <c r="H68" i="21"/>
  <c r="E68" i="21"/>
  <c r="P66" i="21"/>
  <c r="J66" i="21"/>
  <c r="I66" i="21"/>
  <c r="H66" i="21"/>
  <c r="E66" i="21"/>
  <c r="O64" i="21"/>
  <c r="K64" i="21"/>
  <c r="F64" i="21"/>
  <c r="E64" i="21"/>
  <c r="Q62" i="21"/>
  <c r="J62" i="21"/>
  <c r="I62" i="21"/>
  <c r="G62" i="21"/>
  <c r="E62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N30" i="21"/>
  <c r="E30" i="21"/>
  <c r="M28" i="21"/>
  <c r="E28" i="21"/>
  <c r="I26" i="21"/>
  <c r="E26" i="21"/>
  <c r="P24" i="21"/>
  <c r="L24" i="21"/>
  <c r="H24" i="21"/>
  <c r="E24" i="21"/>
  <c r="P22" i="21"/>
  <c r="K22" i="21"/>
  <c r="J22" i="21"/>
  <c r="H22" i="21"/>
  <c r="E22" i="21"/>
  <c r="O20" i="21"/>
  <c r="L20" i="21"/>
  <c r="F20" i="21"/>
  <c r="E20" i="21"/>
  <c r="O18" i="21"/>
  <c r="L18" i="21"/>
  <c r="F18" i="21"/>
  <c r="E18" i="21"/>
  <c r="Q16" i="21"/>
  <c r="K16" i="21"/>
  <c r="J16" i="21"/>
  <c r="G16" i="21"/>
  <c r="E16" i="21"/>
  <c r="K201" i="20"/>
  <c r="J201" i="20"/>
  <c r="H201" i="20" s="1"/>
  <c r="K200" i="20"/>
  <c r="J200" i="20"/>
  <c r="H200" i="20"/>
  <c r="K199" i="20"/>
  <c r="J199" i="20" s="1"/>
  <c r="H199" i="20" s="1"/>
  <c r="K198" i="20"/>
  <c r="J198" i="20" s="1"/>
  <c r="H198" i="20" s="1"/>
  <c r="K197" i="20"/>
  <c r="J197" i="20"/>
  <c r="H197" i="20" s="1"/>
  <c r="K196" i="20"/>
  <c r="J196" i="20"/>
  <c r="H196" i="20"/>
  <c r="K195" i="20"/>
  <c r="J195" i="20" s="1"/>
  <c r="H195" i="20" s="1"/>
  <c r="K194" i="20"/>
  <c r="J194" i="20" s="1"/>
  <c r="H194" i="20" s="1"/>
  <c r="K193" i="20"/>
  <c r="J193" i="20"/>
  <c r="H193" i="20" s="1"/>
  <c r="K192" i="20"/>
  <c r="J192" i="20"/>
  <c r="H192" i="20"/>
  <c r="K163" i="20"/>
  <c r="J163" i="20" s="1"/>
  <c r="H163" i="20" s="1"/>
  <c r="K162" i="20"/>
  <c r="J162" i="20" s="1"/>
  <c r="H162" i="20" s="1"/>
  <c r="K161" i="20"/>
  <c r="J161" i="20"/>
  <c r="H161" i="20" s="1"/>
  <c r="K160" i="20"/>
  <c r="J160" i="20"/>
  <c r="H160" i="20"/>
  <c r="K159" i="20"/>
  <c r="J159" i="20" s="1"/>
  <c r="H159" i="20" s="1"/>
  <c r="K158" i="20"/>
  <c r="J158" i="20" s="1"/>
  <c r="H158" i="20" s="1"/>
  <c r="K157" i="20"/>
  <c r="J157" i="20"/>
  <c r="H157" i="20" s="1"/>
  <c r="K156" i="20"/>
  <c r="J156" i="20"/>
  <c r="H156" i="20"/>
  <c r="K155" i="20"/>
  <c r="J155" i="20" s="1"/>
  <c r="H155" i="20" s="1"/>
  <c r="K122" i="20"/>
  <c r="J122" i="20" s="1"/>
  <c r="H122" i="20" s="1"/>
  <c r="K121" i="20"/>
  <c r="J121" i="20"/>
  <c r="H121" i="20" s="1"/>
  <c r="K120" i="20"/>
  <c r="J120" i="20"/>
  <c r="H120" i="20"/>
  <c r="K119" i="20"/>
  <c r="J119" i="20" s="1"/>
  <c r="H119" i="20" s="1"/>
  <c r="G41" i="7" s="1"/>
  <c r="J41" i="7" s="1"/>
  <c r="K118" i="20"/>
  <c r="J118" i="20" s="1"/>
  <c r="H118" i="20" s="1"/>
  <c r="K85" i="20"/>
  <c r="J85" i="20"/>
  <c r="H85" i="20" s="1"/>
  <c r="K84" i="20"/>
  <c r="J84" i="20"/>
  <c r="H84" i="20"/>
  <c r="K83" i="20"/>
  <c r="J83" i="20" s="1"/>
  <c r="H83" i="20" s="1"/>
  <c r="K82" i="20"/>
  <c r="J82" i="20" s="1"/>
  <c r="H82" i="20" s="1"/>
  <c r="G34" i="7" s="1"/>
  <c r="J34" i="7" s="1"/>
  <c r="K81" i="20"/>
  <c r="J81" i="20"/>
  <c r="H81" i="20" s="1"/>
  <c r="G33" i="7" s="1"/>
  <c r="K55" i="20"/>
  <c r="J55" i="20"/>
  <c r="H55" i="20"/>
  <c r="K54" i="20"/>
  <c r="J54" i="20"/>
  <c r="H54" i="20"/>
  <c r="K53" i="20"/>
  <c r="J53" i="20" s="1"/>
  <c r="H53" i="20" s="1"/>
  <c r="K52" i="20"/>
  <c r="J52" i="20"/>
  <c r="H52" i="20" s="1"/>
  <c r="K51" i="20"/>
  <c r="J51" i="20"/>
  <c r="H51" i="20"/>
  <c r="K50" i="20"/>
  <c r="J50" i="20"/>
  <c r="H50" i="20" s="1"/>
  <c r="G25" i="7" s="1"/>
  <c r="J25" i="7" s="1"/>
  <c r="K49" i="20"/>
  <c r="J49" i="20" s="1"/>
  <c r="H49" i="20" s="1"/>
  <c r="K48" i="20"/>
  <c r="J48" i="20"/>
  <c r="H48" i="20" s="1"/>
  <c r="K47" i="20"/>
  <c r="J47" i="20"/>
  <c r="H47" i="20" s="1"/>
  <c r="G22" i="7" s="1"/>
  <c r="J22" i="7" s="1"/>
  <c r="K46" i="20"/>
  <c r="J46" i="20"/>
  <c r="H46" i="20" s="1"/>
  <c r="G21" i="7" s="1"/>
  <c r="K45" i="20"/>
  <c r="J45" i="20" s="1"/>
  <c r="H45" i="20" s="1"/>
  <c r="K44" i="20"/>
  <c r="J44" i="20"/>
  <c r="H44" i="20" s="1"/>
  <c r="G19" i="7" s="1"/>
  <c r="K18" i="20"/>
  <c r="J18" i="20"/>
  <c r="H18" i="20"/>
  <c r="K17" i="20"/>
  <c r="J17" i="20"/>
  <c r="H17" i="20"/>
  <c r="K16" i="20"/>
  <c r="J16" i="20" s="1"/>
  <c r="H16" i="20" s="1"/>
  <c r="K15" i="20"/>
  <c r="J15" i="20"/>
  <c r="H15" i="20" s="1"/>
  <c r="K14" i="20"/>
  <c r="J14" i="20"/>
  <c r="H14" i="20" s="1"/>
  <c r="G12" i="7" s="1"/>
  <c r="J12" i="7" s="1"/>
  <c r="K13" i="20"/>
  <c r="J13" i="20"/>
  <c r="H13" i="20" s="1"/>
  <c r="G11" i="7" s="1"/>
  <c r="J11" i="7" s="1"/>
  <c r="K12" i="20"/>
  <c r="J12" i="20" s="1"/>
  <c r="H12" i="20" s="1"/>
  <c r="G10" i="7" s="1"/>
  <c r="J10" i="7" s="1"/>
  <c r="K11" i="20"/>
  <c r="J11" i="20"/>
  <c r="H11" i="20" s="1"/>
  <c r="K10" i="20"/>
  <c r="J10" i="20"/>
  <c r="H10" i="20" s="1"/>
  <c r="G8" i="7" s="1"/>
  <c r="K9" i="20"/>
  <c r="J9" i="20"/>
  <c r="H9" i="20" s="1"/>
  <c r="G7" i="7" s="1"/>
  <c r="J7" i="7" s="1"/>
  <c r="K8" i="20"/>
  <c r="J8" i="20" s="1"/>
  <c r="H8" i="20" s="1"/>
  <c r="G6" i="7" s="1"/>
  <c r="K7" i="20"/>
  <c r="J7" i="20"/>
  <c r="H7" i="20" s="1"/>
  <c r="G5" i="7" s="1"/>
  <c r="J5" i="7" s="1"/>
  <c r="B25" i="18"/>
  <c r="D25" i="18" s="1"/>
  <c r="D24" i="18"/>
  <c r="B24" i="18"/>
  <c r="B23" i="18"/>
  <c r="D23" i="18" s="1"/>
  <c r="D22" i="18"/>
  <c r="B22" i="18"/>
  <c r="B21" i="18"/>
  <c r="D21" i="18" s="1"/>
  <c r="D13" i="18"/>
  <c r="D12" i="18"/>
  <c r="D11" i="18"/>
  <c r="F3" i="18"/>
  <c r="H29" i="15"/>
  <c r="L29" i="15" s="1"/>
  <c r="H17" i="15"/>
  <c r="L17" i="15" s="1"/>
  <c r="H13" i="15"/>
  <c r="L13" i="15" s="1"/>
  <c r="H5" i="15"/>
  <c r="L5" i="15" s="1"/>
  <c r="I34" i="15"/>
  <c r="L34" i="15" s="1"/>
  <c r="L33" i="15"/>
  <c r="I33" i="15"/>
  <c r="I32" i="15"/>
  <c r="L32" i="15" s="1"/>
  <c r="L31" i="15"/>
  <c r="I31" i="15"/>
  <c r="I30" i="15"/>
  <c r="L30" i="15" s="1"/>
  <c r="H28" i="15"/>
  <c r="L28" i="15" s="1"/>
  <c r="L27" i="15"/>
  <c r="L26" i="15"/>
  <c r="L25" i="15"/>
  <c r="H24" i="15"/>
  <c r="H22" i="15"/>
  <c r="L22" i="15" s="1"/>
  <c r="H19" i="15"/>
  <c r="L19" i="15" s="1"/>
  <c r="H14" i="15"/>
  <c r="L14" i="15" s="1"/>
  <c r="H10" i="15"/>
  <c r="L10" i="15" s="1"/>
  <c r="H8" i="15"/>
  <c r="L8" i="15" s="1"/>
  <c r="H6" i="15"/>
  <c r="L6" i="15" s="1"/>
  <c r="H4" i="15"/>
  <c r="L4" i="15" s="1"/>
  <c r="Q73" i="13"/>
  <c r="I73" i="13"/>
  <c r="H73" i="13"/>
  <c r="AB72" i="13"/>
  <c r="AB73" i="13" s="1"/>
  <c r="Q72" i="13"/>
  <c r="O72" i="13"/>
  <c r="H72" i="13"/>
  <c r="Q70" i="13"/>
  <c r="O70" i="13"/>
  <c r="Q69" i="13"/>
  <c r="O69" i="13"/>
  <c r="AD69" i="13" s="1"/>
  <c r="AD70" i="13" s="1"/>
  <c r="H69" i="13"/>
  <c r="Q67" i="13"/>
  <c r="H67" i="13"/>
  <c r="AC66" i="13"/>
  <c r="Q66" i="13"/>
  <c r="O66" i="13"/>
  <c r="H66" i="13"/>
  <c r="Q64" i="13"/>
  <c r="H64" i="13"/>
  <c r="Q63" i="13"/>
  <c r="O63" i="13"/>
  <c r="AA63" i="13" s="1"/>
  <c r="I64" i="13" s="1"/>
  <c r="O64" i="13" s="1"/>
  <c r="H63" i="13"/>
  <c r="Q61" i="13"/>
  <c r="H61" i="13"/>
  <c r="AA60" i="13"/>
  <c r="Q60" i="13"/>
  <c r="O60" i="13"/>
  <c r="H60" i="13"/>
  <c r="Q58" i="13"/>
  <c r="H58" i="13"/>
  <c r="Q57" i="13"/>
  <c r="O57" i="13"/>
  <c r="AC57" i="13" s="1"/>
  <c r="I58" i="13" s="1"/>
  <c r="O58" i="13" s="1"/>
  <c r="H57" i="13"/>
  <c r="Q55" i="13"/>
  <c r="O55" i="13"/>
  <c r="AE54" i="13"/>
  <c r="AD54" i="13"/>
  <c r="Q54" i="13"/>
  <c r="O54" i="13"/>
  <c r="Q53" i="13"/>
  <c r="O53" i="13"/>
  <c r="H53" i="13"/>
  <c r="Q52" i="13"/>
  <c r="O52" i="13"/>
  <c r="H52" i="13"/>
  <c r="Q50" i="13"/>
  <c r="O50" i="13"/>
  <c r="AE49" i="13"/>
  <c r="AD49" i="13"/>
  <c r="Q49" i="13"/>
  <c r="O49" i="13"/>
  <c r="Q48" i="13"/>
  <c r="O48" i="13"/>
  <c r="H48" i="13"/>
  <c r="Q47" i="13"/>
  <c r="O47" i="13"/>
  <c r="H47" i="13"/>
  <c r="Q45" i="13"/>
  <c r="H45" i="13"/>
  <c r="AA44" i="13"/>
  <c r="Q44" i="13"/>
  <c r="O44" i="13"/>
  <c r="H44" i="13"/>
  <c r="Q42" i="13"/>
  <c r="H42" i="13"/>
  <c r="G42" i="13" s="1"/>
  <c r="Q41" i="13"/>
  <c r="O41" i="13"/>
  <c r="AA41" i="13" s="1"/>
  <c r="I42" i="13" s="1"/>
  <c r="O42" i="13" s="1"/>
  <c r="H41" i="13"/>
  <c r="Q39" i="13"/>
  <c r="O39" i="13"/>
  <c r="Q38" i="13"/>
  <c r="O38" i="13"/>
  <c r="AD38" i="13" s="1"/>
  <c r="AD39" i="13" s="1"/>
  <c r="H38" i="13"/>
  <c r="Q36" i="13"/>
  <c r="I36" i="13"/>
  <c r="H36" i="13"/>
  <c r="AC35" i="13"/>
  <c r="AC36" i="13" s="1"/>
  <c r="Q35" i="13"/>
  <c r="O35" i="13"/>
  <c r="H35" i="13"/>
  <c r="Q33" i="13"/>
  <c r="H33" i="13"/>
  <c r="Q32" i="13"/>
  <c r="O32" i="13"/>
  <c r="AC32" i="13" s="1"/>
  <c r="H32" i="13"/>
  <c r="Q30" i="13"/>
  <c r="H30" i="13"/>
  <c r="AC29" i="13"/>
  <c r="Q29" i="13"/>
  <c r="O29" i="13"/>
  <c r="H29" i="13"/>
  <c r="AB27" i="13"/>
  <c r="Q27" i="13"/>
  <c r="H27" i="13"/>
  <c r="G27" i="13" s="1"/>
  <c r="G65" i="11" s="1"/>
  <c r="Q26" i="13"/>
  <c r="O26" i="13"/>
  <c r="AB26" i="13" s="1"/>
  <c r="I27" i="13" s="1"/>
  <c r="O27" i="13" s="1"/>
  <c r="H26" i="13"/>
  <c r="Q24" i="13"/>
  <c r="O24" i="13"/>
  <c r="I24" i="13"/>
  <c r="G24" i="13" s="1"/>
  <c r="H24" i="13"/>
  <c r="AA23" i="13"/>
  <c r="AA24" i="13" s="1"/>
  <c r="Q23" i="13"/>
  <c r="O23" i="13"/>
  <c r="H23" i="13"/>
  <c r="Q21" i="13"/>
  <c r="H21" i="13"/>
  <c r="Q20" i="13"/>
  <c r="O20" i="13"/>
  <c r="AA20" i="13" s="1"/>
  <c r="H20" i="13"/>
  <c r="Q18" i="13"/>
  <c r="I18" i="13"/>
  <c r="H18" i="13"/>
  <c r="AA17" i="13"/>
  <c r="AA18" i="13" s="1"/>
  <c r="Q17" i="13"/>
  <c r="O17" i="13"/>
  <c r="H17" i="13"/>
  <c r="AA15" i="13"/>
  <c r="Q15" i="13"/>
  <c r="H15" i="13"/>
  <c r="G15" i="13" s="1"/>
  <c r="Q14" i="13"/>
  <c r="O14" i="13"/>
  <c r="AA14" i="13" s="1"/>
  <c r="I15" i="13" s="1"/>
  <c r="O15" i="13" s="1"/>
  <c r="H14" i="13"/>
  <c r="Q12" i="13"/>
  <c r="O12" i="13"/>
  <c r="I12" i="13"/>
  <c r="G12" i="13" s="1"/>
  <c r="H12" i="13"/>
  <c r="AA11" i="13"/>
  <c r="AA12" i="13" s="1"/>
  <c r="Q11" i="13"/>
  <c r="O11" i="13"/>
  <c r="H11" i="13"/>
  <c r="Q9" i="13"/>
  <c r="H9" i="13"/>
  <c r="Q8" i="13"/>
  <c r="O8" i="13"/>
  <c r="AA8" i="13" s="1"/>
  <c r="AA9" i="13" s="1"/>
  <c r="H8" i="13"/>
  <c r="Q6" i="13"/>
  <c r="H6" i="13"/>
  <c r="AA5" i="13"/>
  <c r="AA6" i="13" s="1"/>
  <c r="Q5" i="13"/>
  <c r="O5" i="13"/>
  <c r="H5" i="13"/>
  <c r="L174" i="11"/>
  <c r="M174" i="11" s="1"/>
  <c r="J174" i="11"/>
  <c r="H174" i="11"/>
  <c r="I174" i="11" s="1"/>
  <c r="L173" i="11"/>
  <c r="M173" i="11" s="1"/>
  <c r="K176" i="11"/>
  <c r="K28" i="9" s="1"/>
  <c r="L28" i="9" s="1"/>
  <c r="K44" i="7" s="1"/>
  <c r="J173" i="11"/>
  <c r="H173" i="11"/>
  <c r="I173" i="11" s="1"/>
  <c r="O173" i="11" s="1"/>
  <c r="L169" i="11"/>
  <c r="M169" i="11" s="1"/>
  <c r="J169" i="11"/>
  <c r="H169" i="11"/>
  <c r="I169" i="11" s="1"/>
  <c r="M168" i="11"/>
  <c r="L168" i="11"/>
  <c r="J168" i="11"/>
  <c r="K168" i="11" s="1"/>
  <c r="H168" i="11"/>
  <c r="N168" i="11" s="1"/>
  <c r="L164" i="11"/>
  <c r="M164" i="11" s="1"/>
  <c r="J164" i="11"/>
  <c r="H164" i="11"/>
  <c r="L163" i="11"/>
  <c r="M163" i="11" s="1"/>
  <c r="J163" i="11"/>
  <c r="H163" i="11"/>
  <c r="L162" i="11"/>
  <c r="M162" i="11" s="1"/>
  <c r="J162" i="11"/>
  <c r="H162" i="11"/>
  <c r="L161" i="11"/>
  <c r="M161" i="11" s="1"/>
  <c r="J161" i="11"/>
  <c r="K161" i="11" s="1"/>
  <c r="H161" i="11"/>
  <c r="N159" i="11"/>
  <c r="M158" i="11"/>
  <c r="K158" i="11"/>
  <c r="L157" i="11"/>
  <c r="J157" i="11"/>
  <c r="N157" i="11" s="1"/>
  <c r="H157" i="11"/>
  <c r="AB156" i="11"/>
  <c r="L156" i="11"/>
  <c r="M156" i="11" s="1"/>
  <c r="J156" i="11"/>
  <c r="K156" i="11" s="1"/>
  <c r="I156" i="11"/>
  <c r="N153" i="11"/>
  <c r="M152" i="11"/>
  <c r="K152" i="11"/>
  <c r="L151" i="11"/>
  <c r="J151" i="11"/>
  <c r="H151" i="11"/>
  <c r="N151" i="11" s="1"/>
  <c r="G151" i="11"/>
  <c r="L150" i="11"/>
  <c r="M150" i="11" s="1"/>
  <c r="J150" i="11"/>
  <c r="I150" i="11"/>
  <c r="N147" i="11"/>
  <c r="M146" i="11"/>
  <c r="K146" i="11"/>
  <c r="L145" i="11"/>
  <c r="J145" i="11"/>
  <c r="H145" i="11"/>
  <c r="AB144" i="11"/>
  <c r="L144" i="11"/>
  <c r="M144" i="11" s="1"/>
  <c r="J144" i="11"/>
  <c r="I144" i="11"/>
  <c r="N141" i="11"/>
  <c r="M140" i="11"/>
  <c r="K140" i="11"/>
  <c r="L139" i="11"/>
  <c r="J139" i="11"/>
  <c r="H139" i="11"/>
  <c r="AB138" i="11"/>
  <c r="L138" i="11"/>
  <c r="M138" i="11" s="1"/>
  <c r="J138" i="11"/>
  <c r="K138" i="11" s="1"/>
  <c r="I138" i="11"/>
  <c r="N135" i="11"/>
  <c r="M134" i="11"/>
  <c r="K134" i="11"/>
  <c r="L133" i="11"/>
  <c r="J133" i="11"/>
  <c r="H133" i="11"/>
  <c r="AB132" i="11"/>
  <c r="L132" i="11"/>
  <c r="M132" i="11" s="1"/>
  <c r="J132" i="11"/>
  <c r="N132" i="11" s="1"/>
  <c r="I132" i="11"/>
  <c r="N129" i="11"/>
  <c r="M128" i="11"/>
  <c r="K128" i="11"/>
  <c r="L127" i="11"/>
  <c r="J127" i="11"/>
  <c r="H127" i="11"/>
  <c r="AB126" i="11"/>
  <c r="L126" i="11"/>
  <c r="M126" i="11" s="1"/>
  <c r="J126" i="11"/>
  <c r="K126" i="11" s="1"/>
  <c r="I126" i="11"/>
  <c r="O126" i="11" s="1"/>
  <c r="L122" i="11"/>
  <c r="M122" i="11" s="1"/>
  <c r="J122" i="11"/>
  <c r="L121" i="11"/>
  <c r="M121" i="11" s="1"/>
  <c r="J121" i="11"/>
  <c r="H121" i="11"/>
  <c r="N121" i="11" s="1"/>
  <c r="N120" i="11"/>
  <c r="L120" i="11"/>
  <c r="M120" i="11" s="1"/>
  <c r="J120" i="11"/>
  <c r="I120" i="11"/>
  <c r="H120" i="11"/>
  <c r="L119" i="11"/>
  <c r="M119" i="11" s="1"/>
  <c r="J119" i="11"/>
  <c r="L115" i="11"/>
  <c r="M115" i="11" s="1"/>
  <c r="J115" i="11"/>
  <c r="L114" i="11"/>
  <c r="M114" i="11" s="1"/>
  <c r="J114" i="11"/>
  <c r="AD114" i="11" s="1"/>
  <c r="H114" i="11"/>
  <c r="I114" i="11" s="1"/>
  <c r="O114" i="11" s="1"/>
  <c r="M113" i="11"/>
  <c r="L113" i="11"/>
  <c r="J113" i="11"/>
  <c r="H113" i="11"/>
  <c r="I113" i="11" s="1"/>
  <c r="L112" i="11"/>
  <c r="M112" i="11" s="1"/>
  <c r="J112" i="11"/>
  <c r="K112" i="11" s="1"/>
  <c r="N109" i="11"/>
  <c r="M108" i="11"/>
  <c r="K108" i="11"/>
  <c r="L107" i="11"/>
  <c r="J107" i="11"/>
  <c r="H107" i="11"/>
  <c r="AB106" i="11"/>
  <c r="M106" i="11"/>
  <c r="L106" i="11"/>
  <c r="J106" i="11"/>
  <c r="N106" i="11" s="1"/>
  <c r="I106" i="11"/>
  <c r="N103" i="11"/>
  <c r="M102" i="11"/>
  <c r="K102" i="11"/>
  <c r="L101" i="11"/>
  <c r="J101" i="11"/>
  <c r="H101" i="11"/>
  <c r="G101" i="11"/>
  <c r="AD101" i="11" s="1"/>
  <c r="AD103" i="11" s="1"/>
  <c r="AB103" i="11" s="1"/>
  <c r="AB100" i="11"/>
  <c r="AA100" i="11"/>
  <c r="L100" i="11"/>
  <c r="M100" i="11" s="1"/>
  <c r="J100" i="11"/>
  <c r="K100" i="11" s="1"/>
  <c r="N97" i="11"/>
  <c r="M96" i="11"/>
  <c r="K96" i="11"/>
  <c r="L95" i="11"/>
  <c r="J95" i="11"/>
  <c r="H95" i="11"/>
  <c r="N95" i="11" s="1"/>
  <c r="G95" i="11"/>
  <c r="L94" i="11"/>
  <c r="M94" i="11" s="1"/>
  <c r="J94" i="11"/>
  <c r="K94" i="11" s="1"/>
  <c r="N91" i="11"/>
  <c r="M90" i="11"/>
  <c r="K90" i="11"/>
  <c r="L89" i="11"/>
  <c r="J89" i="11"/>
  <c r="H89" i="11"/>
  <c r="M88" i="11"/>
  <c r="K88" i="11"/>
  <c r="L87" i="11"/>
  <c r="M87" i="11" s="1"/>
  <c r="J87" i="11"/>
  <c r="K87" i="11" s="1"/>
  <c r="L86" i="11"/>
  <c r="M86" i="11" s="1"/>
  <c r="J86" i="11"/>
  <c r="K86" i="11" s="1"/>
  <c r="N83" i="11"/>
  <c r="M82" i="11"/>
  <c r="K82" i="11"/>
  <c r="L81" i="11"/>
  <c r="J81" i="11"/>
  <c r="N81" i="11" s="1"/>
  <c r="H81" i="11"/>
  <c r="M80" i="11"/>
  <c r="K80" i="11"/>
  <c r="L79" i="11"/>
  <c r="M79" i="11" s="1"/>
  <c r="J79" i="11"/>
  <c r="K79" i="11" s="1"/>
  <c r="L78" i="11"/>
  <c r="M78" i="11" s="1"/>
  <c r="K78" i="11"/>
  <c r="J78" i="11"/>
  <c r="N75" i="11"/>
  <c r="M74" i="11"/>
  <c r="K74" i="11"/>
  <c r="L73" i="11"/>
  <c r="J73" i="11"/>
  <c r="H73" i="11"/>
  <c r="N73" i="11" s="1"/>
  <c r="M72" i="11"/>
  <c r="K72" i="11"/>
  <c r="L71" i="11"/>
  <c r="M71" i="11" s="1"/>
  <c r="K71" i="11"/>
  <c r="J71" i="11"/>
  <c r="H71" i="11"/>
  <c r="I71" i="11" s="1"/>
  <c r="L70" i="11"/>
  <c r="M70" i="11" s="1"/>
  <c r="J70" i="11"/>
  <c r="K70" i="11" s="1"/>
  <c r="H70" i="11"/>
  <c r="N67" i="11"/>
  <c r="M66" i="11"/>
  <c r="K66" i="11"/>
  <c r="L65" i="11"/>
  <c r="J65" i="11"/>
  <c r="H65" i="11"/>
  <c r="M64" i="11"/>
  <c r="K64" i="11"/>
  <c r="L63" i="11"/>
  <c r="M63" i="11" s="1"/>
  <c r="J63" i="11"/>
  <c r="K63" i="11" s="1"/>
  <c r="L62" i="11"/>
  <c r="M62" i="11" s="1"/>
  <c r="J62" i="11"/>
  <c r="K62" i="11" s="1"/>
  <c r="N59" i="11"/>
  <c r="M58" i="11"/>
  <c r="K58" i="11"/>
  <c r="L57" i="11"/>
  <c r="J57" i="11"/>
  <c r="H57" i="11"/>
  <c r="G57" i="11"/>
  <c r="M57" i="11" s="1"/>
  <c r="M59" i="11" s="1"/>
  <c r="M10" i="9" s="1"/>
  <c r="N10" i="9" s="1"/>
  <c r="M8" i="7" s="1"/>
  <c r="L56" i="11"/>
  <c r="M56" i="11" s="1"/>
  <c r="J56" i="11"/>
  <c r="K56" i="11" s="1"/>
  <c r="N53" i="11"/>
  <c r="M52" i="11"/>
  <c r="K52" i="11"/>
  <c r="L51" i="11"/>
  <c r="J51" i="11"/>
  <c r="H51" i="11"/>
  <c r="N51" i="11" s="1"/>
  <c r="M50" i="11"/>
  <c r="K50" i="11"/>
  <c r="M49" i="11"/>
  <c r="K49" i="11"/>
  <c r="M48" i="11"/>
  <c r="L48" i="11"/>
  <c r="J48" i="11"/>
  <c r="K48" i="11" s="1"/>
  <c r="H48" i="11"/>
  <c r="I48" i="11" s="1"/>
  <c r="L47" i="11"/>
  <c r="M47" i="11" s="1"/>
  <c r="K47" i="11"/>
  <c r="J47" i="11"/>
  <c r="H47" i="11"/>
  <c r="I47" i="11" s="1"/>
  <c r="N44" i="11"/>
  <c r="M43" i="11"/>
  <c r="K43" i="11"/>
  <c r="L42" i="11"/>
  <c r="N42" i="11" s="1"/>
  <c r="J42" i="11"/>
  <c r="H42" i="11"/>
  <c r="M41" i="11"/>
  <c r="K41" i="11"/>
  <c r="M40" i="11"/>
  <c r="K40" i="11"/>
  <c r="L39" i="11"/>
  <c r="M39" i="11" s="1"/>
  <c r="J39" i="11"/>
  <c r="K39" i="11" s="1"/>
  <c r="L38" i="11"/>
  <c r="M38" i="11" s="1"/>
  <c r="J38" i="11"/>
  <c r="K38" i="11" s="1"/>
  <c r="N35" i="11"/>
  <c r="M34" i="11"/>
  <c r="K34" i="11"/>
  <c r="L33" i="11"/>
  <c r="J33" i="11"/>
  <c r="H33" i="11"/>
  <c r="G33" i="11"/>
  <c r="AD33" i="11" s="1"/>
  <c r="AD35" i="11" s="1"/>
  <c r="AB35" i="11" s="1"/>
  <c r="M32" i="11"/>
  <c r="K32" i="11"/>
  <c r="M31" i="11"/>
  <c r="K31" i="11"/>
  <c r="L30" i="11"/>
  <c r="M30" i="11" s="1"/>
  <c r="J30" i="11"/>
  <c r="K30" i="11" s="1"/>
  <c r="H30" i="11"/>
  <c r="I30" i="11" s="1"/>
  <c r="L29" i="11"/>
  <c r="M29" i="11" s="1"/>
  <c r="J29" i="11"/>
  <c r="K29" i="11" s="1"/>
  <c r="H29" i="11"/>
  <c r="N26" i="11"/>
  <c r="M25" i="11"/>
  <c r="K25" i="11"/>
  <c r="L24" i="11"/>
  <c r="J24" i="11"/>
  <c r="H24" i="11"/>
  <c r="G24" i="11"/>
  <c r="L23" i="11"/>
  <c r="M23" i="11" s="1"/>
  <c r="J23" i="11"/>
  <c r="K23" i="11" s="1"/>
  <c r="L22" i="11"/>
  <c r="J22" i="11"/>
  <c r="K22" i="11" s="1"/>
  <c r="L21" i="11"/>
  <c r="M21" i="11" s="1"/>
  <c r="J21" i="11"/>
  <c r="K21" i="11" s="1"/>
  <c r="N18" i="11"/>
  <c r="M17" i="11"/>
  <c r="K17" i="11"/>
  <c r="L16" i="11"/>
  <c r="J16" i="11"/>
  <c r="H16" i="11"/>
  <c r="M15" i="11"/>
  <c r="L15" i="11"/>
  <c r="K15" i="11"/>
  <c r="J15" i="11"/>
  <c r="H15" i="11"/>
  <c r="L14" i="11"/>
  <c r="M14" i="11" s="1"/>
  <c r="J14" i="11"/>
  <c r="K14" i="11" s="1"/>
  <c r="M13" i="11"/>
  <c r="L13" i="11"/>
  <c r="J13" i="11"/>
  <c r="K13" i="11" s="1"/>
  <c r="N10" i="11"/>
  <c r="M9" i="11"/>
  <c r="K9" i="11"/>
  <c r="L8" i="11"/>
  <c r="J8" i="11"/>
  <c r="N8" i="11" s="1"/>
  <c r="H8" i="11"/>
  <c r="M7" i="11"/>
  <c r="L7" i="11"/>
  <c r="J7" i="11"/>
  <c r="L6" i="11"/>
  <c r="M6" i="11" s="1"/>
  <c r="J6" i="11"/>
  <c r="M5" i="11"/>
  <c r="L5" i="11"/>
  <c r="J5" i="11"/>
  <c r="K5" i="11" s="1"/>
  <c r="O72" i="7"/>
  <c r="N72" i="7"/>
  <c r="L72" i="7"/>
  <c r="K14" i="5" s="1"/>
  <c r="L14" i="5" s="1"/>
  <c r="O71" i="7"/>
  <c r="G71" i="7"/>
  <c r="I71" i="7" s="1"/>
  <c r="P71" i="7" s="1"/>
  <c r="O70" i="7"/>
  <c r="G70" i="7"/>
  <c r="I70" i="7" s="1"/>
  <c r="P70" i="7" s="1"/>
  <c r="O68" i="7"/>
  <c r="G67" i="7"/>
  <c r="G66" i="7"/>
  <c r="G65" i="7"/>
  <c r="G64" i="7"/>
  <c r="G63" i="7"/>
  <c r="G62" i="7"/>
  <c r="G61" i="7"/>
  <c r="J61" i="7" s="1"/>
  <c r="G60" i="7"/>
  <c r="G59" i="7"/>
  <c r="J59" i="7" s="1"/>
  <c r="G58" i="7"/>
  <c r="O56" i="7"/>
  <c r="G55" i="7"/>
  <c r="G54" i="7"/>
  <c r="G53" i="7"/>
  <c r="J53" i="7" s="1"/>
  <c r="G52" i="7"/>
  <c r="J52" i="7" s="1"/>
  <c r="G51" i="7"/>
  <c r="J51" i="7" s="1"/>
  <c r="G50" i="7"/>
  <c r="J50" i="7" s="1"/>
  <c r="G49" i="7"/>
  <c r="G48" i="7"/>
  <c r="J48" i="7" s="1"/>
  <c r="G47" i="7"/>
  <c r="O45" i="7"/>
  <c r="G44" i="7"/>
  <c r="G43" i="7"/>
  <c r="G42" i="7"/>
  <c r="J42" i="7" s="1"/>
  <c r="G40" i="7"/>
  <c r="O38" i="7"/>
  <c r="G37" i="7"/>
  <c r="G36" i="7"/>
  <c r="G35" i="7"/>
  <c r="J35" i="7" s="1"/>
  <c r="O31" i="7"/>
  <c r="G30" i="7"/>
  <c r="G29" i="7"/>
  <c r="G28" i="7"/>
  <c r="J28" i="7" s="1"/>
  <c r="G27" i="7"/>
  <c r="J27" i="7" s="1"/>
  <c r="G26" i="7"/>
  <c r="G24" i="7"/>
  <c r="J24" i="7" s="1"/>
  <c r="G23" i="7"/>
  <c r="J23" i="7" s="1"/>
  <c r="G20" i="7"/>
  <c r="J20" i="7" s="1"/>
  <c r="O17" i="7"/>
  <c r="G16" i="7"/>
  <c r="J16" i="7" s="1"/>
  <c r="G15" i="7"/>
  <c r="G14" i="7"/>
  <c r="J14" i="7" s="1"/>
  <c r="G13" i="7"/>
  <c r="G9" i="7"/>
  <c r="J9" i="7" s="1"/>
  <c r="AE3" i="7"/>
  <c r="AD3" i="7"/>
  <c r="O15" i="5"/>
  <c r="M14" i="5"/>
  <c r="N14" i="5" s="1"/>
  <c r="O6" i="5"/>
  <c r="A5" i="2"/>
  <c r="P72" i="7" l="1"/>
  <c r="AB124" i="11"/>
  <c r="AD121" i="11"/>
  <c r="M117" i="11"/>
  <c r="M18" i="9" s="1"/>
  <c r="N18" i="9" s="1"/>
  <c r="K132" i="11"/>
  <c r="I57" i="11"/>
  <c r="N101" i="11"/>
  <c r="N113" i="11"/>
  <c r="I121" i="11"/>
  <c r="O121" i="11" s="1"/>
  <c r="M24" i="11"/>
  <c r="N57" i="11"/>
  <c r="N107" i="11"/>
  <c r="O113" i="11"/>
  <c r="N139" i="11"/>
  <c r="N169" i="11"/>
  <c r="N16" i="11"/>
  <c r="N24" i="11"/>
  <c r="AB166" i="11"/>
  <c r="N174" i="11"/>
  <c r="N127" i="11"/>
  <c r="N133" i="11"/>
  <c r="O174" i="11"/>
  <c r="O115" i="11"/>
  <c r="O120" i="11"/>
  <c r="K166" i="11"/>
  <c r="K26" i="9" s="1"/>
  <c r="L26" i="9" s="1"/>
  <c r="K27" i="7" s="1"/>
  <c r="L27" i="7" s="1"/>
  <c r="I168" i="11"/>
  <c r="O168" i="11" s="1"/>
  <c r="N15" i="11"/>
  <c r="I15" i="11"/>
  <c r="AB29" i="11"/>
  <c r="AB32" i="11" s="1"/>
  <c r="I29" i="11"/>
  <c r="AA29" i="11" s="1"/>
  <c r="AA31" i="11" s="1"/>
  <c r="H31" i="11" s="1"/>
  <c r="I31" i="11" s="1"/>
  <c r="K106" i="11"/>
  <c r="N144" i="11"/>
  <c r="M179" i="11"/>
  <c r="O179" i="11" s="1"/>
  <c r="M29" i="9"/>
  <c r="N29" i="9" s="1"/>
  <c r="P29" i="9" s="1"/>
  <c r="N33" i="11"/>
  <c r="AB70" i="11"/>
  <c r="AB72" i="11" s="1"/>
  <c r="I70" i="11"/>
  <c r="N114" i="11"/>
  <c r="K144" i="11"/>
  <c r="O144" i="11" s="1"/>
  <c r="N156" i="11"/>
  <c r="N173" i="11"/>
  <c r="H86" i="11"/>
  <c r="H87" i="11"/>
  <c r="L21" i="15"/>
  <c r="AA126" i="11"/>
  <c r="N115" i="11"/>
  <c r="L20" i="15"/>
  <c r="H119" i="11"/>
  <c r="I119" i="11" s="1"/>
  <c r="L23" i="15"/>
  <c r="AA138" i="11"/>
  <c r="L11" i="15"/>
  <c r="H5" i="11"/>
  <c r="I5" i="11" s="1"/>
  <c r="H13" i="11"/>
  <c r="I13" i="11" s="1"/>
  <c r="H21" i="11"/>
  <c r="I21" i="11" s="1"/>
  <c r="L7" i="15"/>
  <c r="H56" i="11"/>
  <c r="I56" i="11" s="1"/>
  <c r="O56" i="11" s="1"/>
  <c r="L16" i="15"/>
  <c r="H94" i="11"/>
  <c r="I94" i="11" s="1"/>
  <c r="L18" i="15"/>
  <c r="AA106" i="11"/>
  <c r="L12" i="15"/>
  <c r="H63" i="11"/>
  <c r="H62" i="11"/>
  <c r="I62" i="11" s="1"/>
  <c r="N56" i="11"/>
  <c r="O15" i="11"/>
  <c r="H79" i="11"/>
  <c r="H78" i="11"/>
  <c r="I78" i="11" s="1"/>
  <c r="H7" i="11"/>
  <c r="I7" i="11" s="1"/>
  <c r="AA150" i="11"/>
  <c r="AA156" i="11"/>
  <c r="H23" i="11"/>
  <c r="I23" i="11" s="1"/>
  <c r="H112" i="11"/>
  <c r="I112" i="11" s="1"/>
  <c r="O112" i="11" s="1"/>
  <c r="AA132" i="11"/>
  <c r="H14" i="11"/>
  <c r="I14" i="11" s="1"/>
  <c r="H39" i="11"/>
  <c r="H22" i="11"/>
  <c r="I22" i="11" s="1"/>
  <c r="H38" i="11"/>
  <c r="I38" i="11" s="1"/>
  <c r="H6" i="11"/>
  <c r="I6" i="11" s="1"/>
  <c r="N39" i="11"/>
  <c r="N29" i="11"/>
  <c r="J21" i="7"/>
  <c r="J29" i="7"/>
  <c r="J33" i="7"/>
  <c r="J6" i="7"/>
  <c r="J13" i="7"/>
  <c r="J26" i="7"/>
  <c r="J36" i="7"/>
  <c r="J8" i="7"/>
  <c r="N8" i="7"/>
  <c r="J15" i="7"/>
  <c r="J19" i="7"/>
  <c r="J37" i="7"/>
  <c r="L44" i="7"/>
  <c r="J44" i="7"/>
  <c r="J47" i="7"/>
  <c r="J30" i="7"/>
  <c r="K37" i="7"/>
  <c r="L37" i="7" s="1"/>
  <c r="J60" i="7"/>
  <c r="I72" i="7"/>
  <c r="H14" i="5" s="1"/>
  <c r="AC72" i="11"/>
  <c r="H72" i="11" s="1"/>
  <c r="I72" i="11" s="1"/>
  <c r="O70" i="11"/>
  <c r="N71" i="11"/>
  <c r="J40" i="7"/>
  <c r="M22" i="11"/>
  <c r="J43" i="7"/>
  <c r="J49" i="7"/>
  <c r="J58" i="7"/>
  <c r="J62" i="7"/>
  <c r="J63" i="7"/>
  <c r="J64" i="7"/>
  <c r="J65" i="7"/>
  <c r="AD24" i="11"/>
  <c r="AD26" i="11" s="1"/>
  <c r="AB26" i="11" s="1"/>
  <c r="AC35" i="11"/>
  <c r="M33" i="11"/>
  <c r="I33" i="11"/>
  <c r="O33" i="11" s="1"/>
  <c r="O48" i="11"/>
  <c r="N48" i="11"/>
  <c r="O106" i="11"/>
  <c r="N164" i="11"/>
  <c r="I164" i="11"/>
  <c r="O164" i="11" s="1"/>
  <c r="AC67" i="11"/>
  <c r="M65" i="11"/>
  <c r="M67" i="11" s="1"/>
  <c r="M11" i="9" s="1"/>
  <c r="N11" i="9" s="1"/>
  <c r="I65" i="11"/>
  <c r="N30" i="11"/>
  <c r="O30" i="11"/>
  <c r="N47" i="11"/>
  <c r="AB47" i="11"/>
  <c r="AB50" i="11" s="1"/>
  <c r="N65" i="11"/>
  <c r="K119" i="11"/>
  <c r="K124" i="11" s="1"/>
  <c r="K19" i="9" s="1"/>
  <c r="L19" i="9" s="1"/>
  <c r="N119" i="11"/>
  <c r="AD153" i="11"/>
  <c r="AC153" i="11"/>
  <c r="AB153" i="11"/>
  <c r="AD151" i="11"/>
  <c r="I24" i="11"/>
  <c r="O24" i="11" s="1"/>
  <c r="M35" i="11"/>
  <c r="M7" i="9" s="1"/>
  <c r="N7" i="9" s="1"/>
  <c r="K35" i="11"/>
  <c r="K7" i="9" s="1"/>
  <c r="L7" i="9" s="1"/>
  <c r="AD57" i="11"/>
  <c r="AD59" i="11" s="1"/>
  <c r="AB59" i="11" s="1"/>
  <c r="N78" i="11"/>
  <c r="AB78" i="11"/>
  <c r="AB80" i="11" s="1"/>
  <c r="AD97" i="11"/>
  <c r="AC97" i="11"/>
  <c r="K97" i="11"/>
  <c r="K15" i="9" s="1"/>
  <c r="L15" i="9" s="1"/>
  <c r="AB97" i="11"/>
  <c r="AD95" i="11"/>
  <c r="K117" i="11"/>
  <c r="K18" i="9" s="1"/>
  <c r="L18" i="9" s="1"/>
  <c r="K150" i="11"/>
  <c r="K153" i="11" s="1"/>
  <c r="K24" i="9" s="1"/>
  <c r="L24" i="9" s="1"/>
  <c r="N150" i="11"/>
  <c r="N70" i="11"/>
  <c r="M101" i="11"/>
  <c r="M103" i="11" s="1"/>
  <c r="M16" i="9" s="1"/>
  <c r="N16" i="9" s="1"/>
  <c r="M60" i="7" s="1"/>
  <c r="N60" i="7" s="1"/>
  <c r="I101" i="11"/>
  <c r="AC117" i="11"/>
  <c r="N122" i="11"/>
  <c r="I122" i="11"/>
  <c r="O122" i="11" s="1"/>
  <c r="N123" i="11"/>
  <c r="O123" i="11"/>
  <c r="O132" i="11"/>
  <c r="M166" i="11"/>
  <c r="M26" i="9" s="1"/>
  <c r="N26" i="9" s="1"/>
  <c r="M27" i="7" s="1"/>
  <c r="N27" i="7" s="1"/>
  <c r="N163" i="11"/>
  <c r="I163" i="11"/>
  <c r="O163" i="11" s="1"/>
  <c r="G9" i="13"/>
  <c r="G16" i="11" s="1"/>
  <c r="I21" i="13"/>
  <c r="AA21" i="13"/>
  <c r="N89" i="11"/>
  <c r="O100" i="11"/>
  <c r="N100" i="11"/>
  <c r="M124" i="11"/>
  <c r="M19" i="9" s="1"/>
  <c r="N19" i="9" s="1"/>
  <c r="AD124" i="11"/>
  <c r="AD120" i="11"/>
  <c r="AC124" i="11"/>
  <c r="O138" i="11"/>
  <c r="N145" i="11"/>
  <c r="O156" i="11"/>
  <c r="N162" i="11"/>
  <c r="I162" i="11"/>
  <c r="O162" i="11" s="1"/>
  <c r="M176" i="11"/>
  <c r="G18" i="13"/>
  <c r="G42" i="11" s="1"/>
  <c r="O18" i="13"/>
  <c r="AC30" i="13"/>
  <c r="I30" i="13"/>
  <c r="AC58" i="13"/>
  <c r="I61" i="13"/>
  <c r="AA61" i="13"/>
  <c r="M64" i="23"/>
  <c r="M62" i="23"/>
  <c r="M63" i="23"/>
  <c r="M65" i="23"/>
  <c r="AC103" i="11"/>
  <c r="K103" i="11"/>
  <c r="K16" i="9" s="1"/>
  <c r="L16" i="9" s="1"/>
  <c r="K60" i="7" s="1"/>
  <c r="L60" i="7" s="1"/>
  <c r="AE60" i="7" s="1"/>
  <c r="AB117" i="11"/>
  <c r="AD117" i="11"/>
  <c r="AD113" i="11"/>
  <c r="O119" i="11"/>
  <c r="N126" i="11"/>
  <c r="N161" i="11"/>
  <c r="I161" i="11"/>
  <c r="AD166" i="11"/>
  <c r="AC166" i="11"/>
  <c r="M171" i="11"/>
  <c r="M27" i="9" s="1"/>
  <c r="N27" i="9" s="1"/>
  <c r="L24" i="15"/>
  <c r="AA144" i="11"/>
  <c r="M26" i="23"/>
  <c r="M24" i="23"/>
  <c r="M25" i="23"/>
  <c r="I95" i="11"/>
  <c r="M95" i="11"/>
  <c r="M97" i="11" s="1"/>
  <c r="M15" i="9" s="1"/>
  <c r="N15" i="9" s="1"/>
  <c r="I151" i="11"/>
  <c r="O151" i="11" s="1"/>
  <c r="M151" i="11"/>
  <c r="M153" i="11" s="1"/>
  <c r="M24" i="9" s="1"/>
  <c r="N24" i="9" s="1"/>
  <c r="AC176" i="11"/>
  <c r="I6" i="13"/>
  <c r="I9" i="13"/>
  <c r="O9" i="13" s="1"/>
  <c r="I33" i="13"/>
  <c r="AC33" i="13"/>
  <c r="AA64" i="13"/>
  <c r="I67" i="13"/>
  <c r="AC67" i="13"/>
  <c r="M13" i="23"/>
  <c r="M57" i="23"/>
  <c r="M55" i="23"/>
  <c r="M239" i="23"/>
  <c r="N138" i="11"/>
  <c r="AD176" i="11"/>
  <c r="G58" i="13"/>
  <c r="G127" i="11" s="1"/>
  <c r="M19" i="23"/>
  <c r="M17" i="23"/>
  <c r="M101" i="23"/>
  <c r="M196" i="23"/>
  <c r="G36" i="13"/>
  <c r="G89" i="11" s="1"/>
  <c r="O36" i="13"/>
  <c r="AA42" i="13"/>
  <c r="I45" i="13"/>
  <c r="AA45" i="13"/>
  <c r="G64" i="13"/>
  <c r="G139" i="11" s="1"/>
  <c r="G73" i="13"/>
  <c r="G157" i="11" s="1"/>
  <c r="O73" i="13"/>
  <c r="M12" i="23"/>
  <c r="M10" i="23"/>
  <c r="M148" i="23"/>
  <c r="M15" i="23"/>
  <c r="M20" i="23"/>
  <c r="M22" i="23"/>
  <c r="M60" i="23"/>
  <c r="M67" i="23"/>
  <c r="M145" i="23"/>
  <c r="M242" i="23"/>
  <c r="M244" i="23"/>
  <c r="M14" i="23"/>
  <c r="M21" i="23"/>
  <c r="M59" i="23"/>
  <c r="M66" i="23"/>
  <c r="N87" i="11" l="1"/>
  <c r="I87" i="11"/>
  <c r="O87" i="11" s="1"/>
  <c r="I39" i="11"/>
  <c r="O39" i="11" s="1"/>
  <c r="AD169" i="11"/>
  <c r="AB171" i="11"/>
  <c r="O63" i="11"/>
  <c r="I63" i="11"/>
  <c r="M25" i="7"/>
  <c r="N25" i="7" s="1"/>
  <c r="M12" i="7"/>
  <c r="N12" i="7" s="1"/>
  <c r="N79" i="11"/>
  <c r="I79" i="11"/>
  <c r="K171" i="11"/>
  <c r="K27" i="9" s="1"/>
  <c r="L27" i="9" s="1"/>
  <c r="AD171" i="11"/>
  <c r="M28" i="9"/>
  <c r="N28" i="9" s="1"/>
  <c r="M180" i="11"/>
  <c r="O180" i="11" s="1"/>
  <c r="N22" i="11"/>
  <c r="AD174" i="11"/>
  <c r="AB176" i="11"/>
  <c r="AB86" i="11"/>
  <c r="AB88" i="11" s="1"/>
  <c r="I86" i="11"/>
  <c r="O86" i="11" s="1"/>
  <c r="AC171" i="11"/>
  <c r="O65" i="11"/>
  <c r="O169" i="11"/>
  <c r="N86" i="11"/>
  <c r="O21" i="11"/>
  <c r="N21" i="11"/>
  <c r="N23" i="11"/>
  <c r="O23" i="11"/>
  <c r="N13" i="11"/>
  <c r="O13" i="11"/>
  <c r="N112" i="11"/>
  <c r="N94" i="11"/>
  <c r="O94" i="11"/>
  <c r="O79" i="11"/>
  <c r="N63" i="11"/>
  <c r="N5" i="11"/>
  <c r="O5" i="11"/>
  <c r="N7" i="11"/>
  <c r="O7" i="11"/>
  <c r="AB62" i="11"/>
  <c r="AB64" i="11" s="1"/>
  <c r="N62" i="11"/>
  <c r="O29" i="11"/>
  <c r="N14" i="11"/>
  <c r="O14" i="11"/>
  <c r="N6" i="11"/>
  <c r="O6" i="11"/>
  <c r="O22" i="11"/>
  <c r="N38" i="11"/>
  <c r="AB38" i="11"/>
  <c r="AB41" i="11" s="1"/>
  <c r="M42" i="7"/>
  <c r="N42" i="7" s="1"/>
  <c r="M35" i="7"/>
  <c r="N35" i="7" s="1"/>
  <c r="M22" i="7"/>
  <c r="N22" i="7" s="1"/>
  <c r="M9" i="7"/>
  <c r="N9" i="7" s="1"/>
  <c r="M53" i="7"/>
  <c r="N53" i="7" s="1"/>
  <c r="M65" i="7"/>
  <c r="N65" i="7" s="1"/>
  <c r="M16" i="11"/>
  <c r="M18" i="11" s="1"/>
  <c r="M5" i="9" s="1"/>
  <c r="N5" i="9" s="1"/>
  <c r="I16" i="11"/>
  <c r="K65" i="7"/>
  <c r="L65" i="7" s="1"/>
  <c r="AE65" i="7" s="1"/>
  <c r="K53" i="7"/>
  <c r="L53" i="7" s="1"/>
  <c r="AE53" i="7" s="1"/>
  <c r="O31" i="11"/>
  <c r="N31" i="11"/>
  <c r="G30" i="13"/>
  <c r="G73" i="11" s="1"/>
  <c r="O30" i="13"/>
  <c r="K42" i="7"/>
  <c r="L42" i="7" s="1"/>
  <c r="AE42" i="7" s="1"/>
  <c r="K35" i="7"/>
  <c r="L35" i="7" s="1"/>
  <c r="AE35" i="7" s="1"/>
  <c r="AC59" i="11"/>
  <c r="O72" i="11"/>
  <c r="N72" i="11"/>
  <c r="O14" i="5"/>
  <c r="I14" i="5"/>
  <c r="P14" i="5" s="1"/>
  <c r="G26" i="3" s="1"/>
  <c r="M157" i="11"/>
  <c r="M159" i="11" s="1"/>
  <c r="M25" i="9" s="1"/>
  <c r="N25" i="9" s="1"/>
  <c r="I157" i="11"/>
  <c r="G6" i="13"/>
  <c r="G8" i="11" s="1"/>
  <c r="O6" i="13"/>
  <c r="M139" i="11"/>
  <c r="M141" i="11" s="1"/>
  <c r="M22" i="9" s="1"/>
  <c r="N22" i="9" s="1"/>
  <c r="I139" i="11"/>
  <c r="O150" i="11"/>
  <c r="O33" i="13"/>
  <c r="G33" i="13"/>
  <c r="G81" i="11" s="1"/>
  <c r="M43" i="7"/>
  <c r="N43" i="7" s="1"/>
  <c r="M36" i="7"/>
  <c r="N36" i="7" s="1"/>
  <c r="O161" i="11"/>
  <c r="O102" i="11"/>
  <c r="N102" i="11"/>
  <c r="M44" i="7"/>
  <c r="N44" i="7" s="1"/>
  <c r="M37" i="7"/>
  <c r="N37" i="7" s="1"/>
  <c r="O101" i="11"/>
  <c r="K25" i="7"/>
  <c r="L25" i="7" s="1"/>
  <c r="AE25" i="7" s="1"/>
  <c r="K12" i="7"/>
  <c r="L12" i="7" s="1"/>
  <c r="AE12" i="7" s="1"/>
  <c r="N96" i="11"/>
  <c r="O78" i="11"/>
  <c r="AC80" i="11"/>
  <c r="H80" i="11" s="1"/>
  <c r="I80" i="11" s="1"/>
  <c r="K5" i="7"/>
  <c r="L5" i="7" s="1"/>
  <c r="K19" i="7"/>
  <c r="L19" i="7" s="1"/>
  <c r="O152" i="11"/>
  <c r="N152" i="11"/>
  <c r="K13" i="7"/>
  <c r="L13" i="7" s="1"/>
  <c r="AE13" i="7" s="1"/>
  <c r="K26" i="7"/>
  <c r="L26" i="7" s="1"/>
  <c r="AE26" i="7" s="1"/>
  <c r="K26" i="11"/>
  <c r="K6" i="9" s="1"/>
  <c r="L6" i="9" s="1"/>
  <c r="O57" i="11"/>
  <c r="M26" i="11"/>
  <c r="M6" i="9" s="1"/>
  <c r="N6" i="9" s="1"/>
  <c r="O71" i="11"/>
  <c r="M42" i="11"/>
  <c r="M44" i="11" s="1"/>
  <c r="M8" i="9" s="1"/>
  <c r="N8" i="9" s="1"/>
  <c r="I42" i="11"/>
  <c r="AA47" i="11"/>
  <c r="AA49" i="11" s="1"/>
  <c r="H49" i="11" s="1"/>
  <c r="I49" i="11" s="1"/>
  <c r="O47" i="11"/>
  <c r="M89" i="11"/>
  <c r="M91" i="11" s="1"/>
  <c r="M14" i="9" s="1"/>
  <c r="N14" i="9" s="1"/>
  <c r="I89" i="11"/>
  <c r="G45" i="13"/>
  <c r="G107" i="11" s="1"/>
  <c r="O45" i="13"/>
  <c r="M127" i="11"/>
  <c r="M129" i="11" s="1"/>
  <c r="M20" i="9" s="1"/>
  <c r="N20" i="9" s="1"/>
  <c r="I127" i="11"/>
  <c r="G67" i="13"/>
  <c r="G145" i="11" s="1"/>
  <c r="O67" i="13"/>
  <c r="O95" i="11"/>
  <c r="N165" i="11"/>
  <c r="O165" i="11"/>
  <c r="N116" i="11"/>
  <c r="G61" i="13"/>
  <c r="G133" i="11" s="1"/>
  <c r="O61" i="13"/>
  <c r="I124" i="11"/>
  <c r="M26" i="7"/>
  <c r="N26" i="7" s="1"/>
  <c r="M13" i="7"/>
  <c r="N13" i="7" s="1"/>
  <c r="O21" i="13"/>
  <c r="G21" i="13"/>
  <c r="G51" i="11" s="1"/>
  <c r="M5" i="7"/>
  <c r="N5" i="7" s="1"/>
  <c r="M19" i="7"/>
  <c r="N19" i="7" s="1"/>
  <c r="K59" i="11"/>
  <c r="K10" i="9" s="1"/>
  <c r="L10" i="9" s="1"/>
  <c r="K8" i="7" s="1"/>
  <c r="L8" i="7" s="1"/>
  <c r="AE8" i="7" s="1"/>
  <c r="AD65" i="11"/>
  <c r="AD67" i="11" s="1"/>
  <c r="AB67" i="11" s="1"/>
  <c r="K67" i="11"/>
  <c r="K11" i="9" s="1"/>
  <c r="L11" i="9" s="1"/>
  <c r="O34" i="11"/>
  <c r="N34" i="11"/>
  <c r="AC26" i="11"/>
  <c r="N175" i="11" l="1"/>
  <c r="N170" i="11"/>
  <c r="I103" i="11"/>
  <c r="O103" i="11" s="1"/>
  <c r="O89" i="11"/>
  <c r="K43" i="7"/>
  <c r="L43" i="7" s="1"/>
  <c r="K36" i="7"/>
  <c r="L36" i="7" s="1"/>
  <c r="AC88" i="11"/>
  <c r="H88" i="11" s="1"/>
  <c r="I88" i="11" s="1"/>
  <c r="O62" i="11"/>
  <c r="AC64" i="11"/>
  <c r="H64" i="11" s="1"/>
  <c r="I64" i="11" s="1"/>
  <c r="AA38" i="11"/>
  <c r="AA40" i="11" s="1"/>
  <c r="H40" i="11" s="1"/>
  <c r="I40" i="11" s="1"/>
  <c r="O38" i="11"/>
  <c r="O66" i="11"/>
  <c r="N66" i="11"/>
  <c r="O124" i="11"/>
  <c r="H19" i="9"/>
  <c r="I153" i="11"/>
  <c r="O139" i="11"/>
  <c r="M145" i="11"/>
  <c r="M147" i="11" s="1"/>
  <c r="M23" i="9" s="1"/>
  <c r="N23" i="9" s="1"/>
  <c r="I145" i="11"/>
  <c r="M24" i="7"/>
  <c r="N24" i="7" s="1"/>
  <c r="M11" i="7"/>
  <c r="N11" i="7" s="1"/>
  <c r="O42" i="11"/>
  <c r="M16" i="7"/>
  <c r="N16" i="7" s="1"/>
  <c r="M30" i="7"/>
  <c r="N30" i="7" s="1"/>
  <c r="AE19" i="7"/>
  <c r="I166" i="11"/>
  <c r="M81" i="11"/>
  <c r="M83" i="11" s="1"/>
  <c r="M13" i="9" s="1"/>
  <c r="N13" i="9" s="1"/>
  <c r="I81" i="11"/>
  <c r="M59" i="7"/>
  <c r="N59" i="7" s="1"/>
  <c r="M48" i="7"/>
  <c r="N48" i="7" s="1"/>
  <c r="AD157" i="11"/>
  <c r="AD159" i="11" s="1"/>
  <c r="AB159" i="11" s="1"/>
  <c r="K159" i="11"/>
  <c r="K25" i="9" s="1"/>
  <c r="L25" i="9" s="1"/>
  <c r="AC159" i="11"/>
  <c r="AC32" i="11"/>
  <c r="H32" i="11" s="1"/>
  <c r="I32" i="11" s="1"/>
  <c r="M29" i="7"/>
  <c r="N29" i="7" s="1"/>
  <c r="M15" i="7"/>
  <c r="N15" i="7" s="1"/>
  <c r="N49" i="11"/>
  <c r="M8" i="11"/>
  <c r="M10" i="11" s="1"/>
  <c r="M4" i="9" s="1"/>
  <c r="N4" i="9" s="1"/>
  <c r="I8" i="11"/>
  <c r="M73" i="11"/>
  <c r="M75" i="11" s="1"/>
  <c r="M12" i="9" s="1"/>
  <c r="N12" i="9" s="1"/>
  <c r="I73" i="11"/>
  <c r="O16" i="11"/>
  <c r="M133" i="11"/>
  <c r="M135" i="11" s="1"/>
  <c r="M21" i="9" s="1"/>
  <c r="N21" i="9" s="1"/>
  <c r="I133" i="11"/>
  <c r="AD127" i="11"/>
  <c r="AD129" i="11" s="1"/>
  <c r="AB129" i="11" s="1"/>
  <c r="K129" i="11"/>
  <c r="K20" i="9" s="1"/>
  <c r="L20" i="9" s="1"/>
  <c r="AC129" i="11"/>
  <c r="M107" i="11"/>
  <c r="M109" i="11" s="1"/>
  <c r="M17" i="9" s="1"/>
  <c r="N17" i="9" s="1"/>
  <c r="I107" i="11"/>
  <c r="M6" i="7"/>
  <c r="N6" i="7" s="1"/>
  <c r="M20" i="7"/>
  <c r="N20" i="7" s="1"/>
  <c r="AE5" i="7"/>
  <c r="H16" i="9"/>
  <c r="AD139" i="11"/>
  <c r="AD141" i="11" s="1"/>
  <c r="AB141" i="11" s="1"/>
  <c r="K141" i="11"/>
  <c r="K22" i="9" s="1"/>
  <c r="L22" i="9" s="1"/>
  <c r="AC141" i="11"/>
  <c r="O157" i="11"/>
  <c r="N58" i="11"/>
  <c r="M51" i="11"/>
  <c r="M53" i="11" s="1"/>
  <c r="M9" i="9" s="1"/>
  <c r="N9" i="9" s="1"/>
  <c r="I51" i="11"/>
  <c r="M52" i="7"/>
  <c r="N52" i="7" s="1"/>
  <c r="M64" i="7"/>
  <c r="N64" i="7" s="1"/>
  <c r="AD42" i="11"/>
  <c r="AD44" i="11" s="1"/>
  <c r="AB44" i="11" s="1"/>
  <c r="AC44" i="11"/>
  <c r="K44" i="11"/>
  <c r="K8" i="9" s="1"/>
  <c r="L8" i="9" s="1"/>
  <c r="K30" i="7"/>
  <c r="L30" i="7" s="1"/>
  <c r="AE30" i="7" s="1"/>
  <c r="K16" i="7"/>
  <c r="L16" i="7" s="1"/>
  <c r="AE16" i="7" s="1"/>
  <c r="N25" i="11"/>
  <c r="K22" i="7"/>
  <c r="L22" i="7" s="1"/>
  <c r="AE22" i="7" s="1"/>
  <c r="K9" i="7"/>
  <c r="L9" i="7" s="1"/>
  <c r="AE9" i="7" s="1"/>
  <c r="O116" i="11"/>
  <c r="I117" i="11"/>
  <c r="O127" i="11"/>
  <c r="K91" i="11"/>
  <c r="K14" i="9" s="1"/>
  <c r="L14" i="9" s="1"/>
  <c r="AD89" i="11"/>
  <c r="AD91" i="11" s="1"/>
  <c r="AB91" i="11" s="1"/>
  <c r="AC91" i="11"/>
  <c r="N80" i="11"/>
  <c r="O96" i="11"/>
  <c r="I97" i="11"/>
  <c r="M50" i="7"/>
  <c r="N50" i="7" s="1"/>
  <c r="M62" i="7"/>
  <c r="N62" i="7" s="1"/>
  <c r="AD16" i="11"/>
  <c r="AD18" i="11" s="1"/>
  <c r="AB18" i="11" s="1"/>
  <c r="K18" i="11"/>
  <c r="K5" i="9" s="1"/>
  <c r="L5" i="9" s="1"/>
  <c r="AC18" i="11"/>
  <c r="O170" i="11" l="1"/>
  <c r="I171" i="11"/>
  <c r="N140" i="11"/>
  <c r="O175" i="11"/>
  <c r="I176" i="11"/>
  <c r="N88" i="11"/>
  <c r="N64" i="11"/>
  <c r="N40" i="11"/>
  <c r="AD107" i="11"/>
  <c r="AD109" i="11" s="1"/>
  <c r="AB109" i="11" s="1"/>
  <c r="K109" i="11"/>
  <c r="K17" i="9" s="1"/>
  <c r="L17" i="9" s="1"/>
  <c r="AC109" i="11"/>
  <c r="M58" i="7"/>
  <c r="N58" i="7" s="1"/>
  <c r="M47" i="7"/>
  <c r="N47" i="7" s="1"/>
  <c r="O8" i="11"/>
  <c r="AD81" i="11"/>
  <c r="AD83" i="11" s="1"/>
  <c r="AB83" i="11" s="1"/>
  <c r="K83" i="11"/>
  <c r="K13" i="9" s="1"/>
  <c r="L13" i="9" s="1"/>
  <c r="AC83" i="11"/>
  <c r="M51" i="7"/>
  <c r="N51" i="7" s="1"/>
  <c r="M63" i="7"/>
  <c r="N63" i="7" s="1"/>
  <c r="O19" i="9"/>
  <c r="I19" i="9"/>
  <c r="O97" i="11"/>
  <c r="H15" i="9"/>
  <c r="O25" i="11"/>
  <c r="I26" i="11"/>
  <c r="O51" i="11"/>
  <c r="O58" i="11"/>
  <c r="I59" i="11"/>
  <c r="K59" i="7"/>
  <c r="L59" i="7" s="1"/>
  <c r="AE59" i="7" s="1"/>
  <c r="K48" i="7"/>
  <c r="L48" i="7" s="1"/>
  <c r="AE48" i="7" s="1"/>
  <c r="O107" i="11"/>
  <c r="O73" i="11"/>
  <c r="M28" i="7"/>
  <c r="N28" i="7" s="1"/>
  <c r="M14" i="7"/>
  <c r="N14" i="7" s="1"/>
  <c r="O81" i="11"/>
  <c r="AD145" i="11"/>
  <c r="AD147" i="11" s="1"/>
  <c r="AB147" i="11" s="1"/>
  <c r="K147" i="11"/>
  <c r="K23" i="9" s="1"/>
  <c r="L23" i="9" s="1"/>
  <c r="AC147" i="11"/>
  <c r="O80" i="11"/>
  <c r="K20" i="7"/>
  <c r="L20" i="7" s="1"/>
  <c r="K6" i="7"/>
  <c r="L6" i="7" s="1"/>
  <c r="K64" i="7"/>
  <c r="L64" i="7" s="1"/>
  <c r="AE64" i="7" s="1"/>
  <c r="K52" i="7"/>
  <c r="L52" i="7" s="1"/>
  <c r="AE52" i="7" s="1"/>
  <c r="AD73" i="11"/>
  <c r="AD75" i="11" s="1"/>
  <c r="AB75" i="11" s="1"/>
  <c r="AC75" i="11"/>
  <c r="K75" i="11"/>
  <c r="K12" i="9" s="1"/>
  <c r="L12" i="9" s="1"/>
  <c r="K62" i="7"/>
  <c r="L62" i="7" s="1"/>
  <c r="AE62" i="7" s="1"/>
  <c r="K50" i="7"/>
  <c r="L50" i="7" s="1"/>
  <c r="AE50" i="7" s="1"/>
  <c r="O88" i="11"/>
  <c r="M7" i="7"/>
  <c r="N7" i="7" s="1"/>
  <c r="M33" i="7"/>
  <c r="N33" i="7" s="1"/>
  <c r="M21" i="7"/>
  <c r="N21" i="7" s="1"/>
  <c r="M40" i="7"/>
  <c r="N40" i="7" s="1"/>
  <c r="M61" i="7"/>
  <c r="N61" i="7" s="1"/>
  <c r="M49" i="7"/>
  <c r="N49" i="7" s="1"/>
  <c r="AD133" i="11"/>
  <c r="AD135" i="11" s="1"/>
  <c r="AB135" i="11" s="1"/>
  <c r="AC135" i="11"/>
  <c r="K135" i="11"/>
  <c r="K21" i="9" s="1"/>
  <c r="L21" i="9" s="1"/>
  <c r="M41" i="7"/>
  <c r="N41" i="7" s="1"/>
  <c r="M34" i="7"/>
  <c r="N34" i="7" s="1"/>
  <c r="O49" i="11"/>
  <c r="AC50" i="11"/>
  <c r="H50" i="11" s="1"/>
  <c r="I50" i="11" s="1"/>
  <c r="N32" i="11"/>
  <c r="M23" i="7"/>
  <c r="N23" i="7" s="1"/>
  <c r="M10" i="7"/>
  <c r="N10" i="7" s="1"/>
  <c r="K24" i="7"/>
  <c r="L24" i="7" s="1"/>
  <c r="AE24" i="7" s="1"/>
  <c r="K11" i="7"/>
  <c r="L11" i="7" s="1"/>
  <c r="AE11" i="7" s="1"/>
  <c r="K15" i="7"/>
  <c r="L15" i="7" s="1"/>
  <c r="AE15" i="7" s="1"/>
  <c r="K29" i="7"/>
  <c r="L29" i="7" s="1"/>
  <c r="AE29" i="7" s="1"/>
  <c r="O117" i="11"/>
  <c r="H18" i="9"/>
  <c r="AD51" i="11"/>
  <c r="AD53" i="11" s="1"/>
  <c r="AB53" i="11" s="1"/>
  <c r="AC53" i="11"/>
  <c r="K53" i="11"/>
  <c r="K9" i="9" s="1"/>
  <c r="L9" i="9" s="1"/>
  <c r="O16" i="9"/>
  <c r="I16" i="9"/>
  <c r="N128" i="11"/>
  <c r="O133" i="11"/>
  <c r="AD8" i="11"/>
  <c r="AD10" i="11" s="1"/>
  <c r="AB10" i="11" s="1"/>
  <c r="K10" i="11"/>
  <c r="K4" i="9" s="1"/>
  <c r="L4" i="9" s="1"/>
  <c r="AC10" i="11"/>
  <c r="O166" i="11"/>
  <c r="H26" i="9"/>
  <c r="O145" i="11"/>
  <c r="O153" i="11"/>
  <c r="H24" i="9"/>
  <c r="N45" i="7" l="1"/>
  <c r="M11" i="5" s="1"/>
  <c r="N11" i="5" s="1"/>
  <c r="N158" i="11"/>
  <c r="N31" i="7"/>
  <c r="M9" i="5" s="1"/>
  <c r="N9" i="5" s="1"/>
  <c r="H28" i="9"/>
  <c r="O176" i="11"/>
  <c r="O171" i="11"/>
  <c r="H27" i="9"/>
  <c r="O64" i="11"/>
  <c r="I67" i="11"/>
  <c r="O40" i="11"/>
  <c r="AC41" i="11"/>
  <c r="H41" i="11" s="1"/>
  <c r="I41" i="11" s="1"/>
  <c r="AE20" i="7"/>
  <c r="N108" i="11"/>
  <c r="O26" i="9"/>
  <c r="P26" i="9" s="1"/>
  <c r="I26" i="9"/>
  <c r="H27" i="7" s="1"/>
  <c r="O18" i="9"/>
  <c r="I18" i="9"/>
  <c r="N134" i="11"/>
  <c r="O15" i="9"/>
  <c r="I15" i="9"/>
  <c r="K61" i="7"/>
  <c r="L61" i="7" s="1"/>
  <c r="AE61" i="7" s="1"/>
  <c r="K49" i="7"/>
  <c r="L49" i="7" s="1"/>
  <c r="AE49" i="7" s="1"/>
  <c r="H60" i="7"/>
  <c r="P16" i="9"/>
  <c r="N50" i="11"/>
  <c r="N90" i="11"/>
  <c r="N9" i="11"/>
  <c r="K40" i="7"/>
  <c r="L40" i="7" s="1"/>
  <c r="K7" i="7"/>
  <c r="L7" i="7" s="1"/>
  <c r="AE7" i="7" s="1"/>
  <c r="K33" i="7"/>
  <c r="L33" i="7" s="1"/>
  <c r="K21" i="7"/>
  <c r="L21" i="7" s="1"/>
  <c r="AE21" i="7" s="1"/>
  <c r="N43" i="11"/>
  <c r="O43" i="11"/>
  <c r="N56" i="7"/>
  <c r="M12" i="5" s="1"/>
  <c r="N12" i="5" s="1"/>
  <c r="O158" i="11"/>
  <c r="I159" i="11"/>
  <c r="K58" i="7"/>
  <c r="L58" i="7" s="1"/>
  <c r="K47" i="7"/>
  <c r="L47" i="7" s="1"/>
  <c r="K63" i="7"/>
  <c r="L63" i="7" s="1"/>
  <c r="AE63" i="7" s="1"/>
  <c r="K51" i="7"/>
  <c r="L51" i="7" s="1"/>
  <c r="AE51" i="7" s="1"/>
  <c r="K23" i="7"/>
  <c r="L23" i="7" s="1"/>
  <c r="AE23" i="7" s="1"/>
  <c r="K10" i="7"/>
  <c r="L10" i="7" s="1"/>
  <c r="AE10" i="7" s="1"/>
  <c r="K14" i="7"/>
  <c r="L14" i="7" s="1"/>
  <c r="AE14" i="7" s="1"/>
  <c r="K28" i="7"/>
  <c r="L28" i="7" s="1"/>
  <c r="AE28" i="7" s="1"/>
  <c r="O140" i="11"/>
  <c r="I141" i="11"/>
  <c r="N38" i="7"/>
  <c r="M10" i="5" s="1"/>
  <c r="N10" i="5" s="1"/>
  <c r="K41" i="7"/>
  <c r="L41" i="7" s="1"/>
  <c r="AE41" i="7" s="1"/>
  <c r="K34" i="7"/>
  <c r="L34" i="7" s="1"/>
  <c r="AE34" i="7" s="1"/>
  <c r="O24" i="9"/>
  <c r="I24" i="9"/>
  <c r="O128" i="11"/>
  <c r="I129" i="11"/>
  <c r="O32" i="11"/>
  <c r="I35" i="11"/>
  <c r="N17" i="7"/>
  <c r="M8" i="5" s="1"/>
  <c r="N8" i="5" s="1"/>
  <c r="N17" i="11"/>
  <c r="AE6" i="7"/>
  <c r="O59" i="11"/>
  <c r="H10" i="9"/>
  <c r="O26" i="11"/>
  <c r="H6" i="9"/>
  <c r="P19" i="9"/>
  <c r="H26" i="7"/>
  <c r="H13" i="7"/>
  <c r="N68" i="7"/>
  <c r="M13" i="5" s="1"/>
  <c r="N13" i="5" s="1"/>
  <c r="O27" i="9" l="1"/>
  <c r="P27" i="9" s="1"/>
  <c r="I27" i="9"/>
  <c r="O28" i="9"/>
  <c r="P28" i="9" s="1"/>
  <c r="I28" i="9"/>
  <c r="L17" i="7"/>
  <c r="K8" i="5" s="1"/>
  <c r="L8" i="5" s="1"/>
  <c r="O67" i="11"/>
  <c r="H11" i="9"/>
  <c r="N41" i="11"/>
  <c r="O6" i="9"/>
  <c r="I6" i="9"/>
  <c r="L68" i="7"/>
  <c r="K13" i="5" s="1"/>
  <c r="L13" i="5" s="1"/>
  <c r="AE58" i="7"/>
  <c r="AE66" i="7" s="1"/>
  <c r="P18" i="9"/>
  <c r="H25" i="7"/>
  <c r="H12" i="7"/>
  <c r="O52" i="11"/>
  <c r="N52" i="11"/>
  <c r="O159" i="11"/>
  <c r="H25" i="9"/>
  <c r="L38" i="7"/>
  <c r="K10" i="5" s="1"/>
  <c r="L10" i="5" s="1"/>
  <c r="AE33" i="7"/>
  <c r="O90" i="11"/>
  <c r="I91" i="11"/>
  <c r="O60" i="7"/>
  <c r="AC60" i="7"/>
  <c r="I60" i="7"/>
  <c r="N146" i="11"/>
  <c r="O17" i="11"/>
  <c r="I18" i="11"/>
  <c r="H65" i="7"/>
  <c r="H53" i="7"/>
  <c r="P24" i="9"/>
  <c r="P15" i="9"/>
  <c r="H35" i="7"/>
  <c r="H42" i="7"/>
  <c r="O108" i="11"/>
  <c r="I109" i="11"/>
  <c r="O26" i="7"/>
  <c r="I26" i="7"/>
  <c r="P26" i="7" s="1"/>
  <c r="O10" i="9"/>
  <c r="I10" i="9"/>
  <c r="N15" i="5"/>
  <c r="M5" i="5" s="1"/>
  <c r="N5" i="5" s="1"/>
  <c r="N6" i="5" s="1"/>
  <c r="O129" i="11"/>
  <c r="H20" i="9"/>
  <c r="O9" i="11"/>
  <c r="I10" i="11"/>
  <c r="O27" i="7"/>
  <c r="I27" i="7"/>
  <c r="P27" i="7" s="1"/>
  <c r="L31" i="7"/>
  <c r="K9" i="5" s="1"/>
  <c r="L9" i="5" s="1"/>
  <c r="N82" i="11"/>
  <c r="O134" i="11"/>
  <c r="I135" i="11"/>
  <c r="O13" i="7"/>
  <c r="I13" i="7"/>
  <c r="P13" i="7" s="1"/>
  <c r="N74" i="11"/>
  <c r="O35" i="11"/>
  <c r="H7" i="9"/>
  <c r="O141" i="11"/>
  <c r="H22" i="9"/>
  <c r="L56" i="7"/>
  <c r="K12" i="5" s="1"/>
  <c r="L12" i="5" s="1"/>
  <c r="AE47" i="7"/>
  <c r="AE54" i="7" s="1"/>
  <c r="L45" i="7"/>
  <c r="K11" i="5" s="1"/>
  <c r="L11" i="5" s="1"/>
  <c r="AE40" i="7"/>
  <c r="O50" i="11"/>
  <c r="I53" i="11"/>
  <c r="H44" i="7" l="1"/>
  <c r="H37" i="7"/>
  <c r="H43" i="7"/>
  <c r="H36" i="7"/>
  <c r="L15" i="5"/>
  <c r="K5" i="5" s="1"/>
  <c r="L5" i="5" s="1"/>
  <c r="L6" i="5" s="1"/>
  <c r="C2" i="18" s="1"/>
  <c r="O11" i="9"/>
  <c r="I11" i="9"/>
  <c r="I44" i="11"/>
  <c r="O41" i="11"/>
  <c r="O20" i="9"/>
  <c r="I20" i="9"/>
  <c r="O91" i="11"/>
  <c r="H14" i="9"/>
  <c r="O74" i="11"/>
  <c r="I75" i="11"/>
  <c r="O42" i="7"/>
  <c r="I42" i="7"/>
  <c r="P42" i="7" s="1"/>
  <c r="H5" i="9"/>
  <c r="O18" i="11"/>
  <c r="AB60" i="7"/>
  <c r="P60" i="7"/>
  <c r="I12" i="7"/>
  <c r="P12" i="7" s="1"/>
  <c r="O12" i="7"/>
  <c r="O22" i="9"/>
  <c r="I22" i="9"/>
  <c r="O135" i="11"/>
  <c r="H21" i="9"/>
  <c r="O25" i="9"/>
  <c r="I25" i="9"/>
  <c r="O53" i="11"/>
  <c r="H9" i="9"/>
  <c r="O7" i="9"/>
  <c r="I7" i="9"/>
  <c r="O82" i="11"/>
  <c r="I83" i="11"/>
  <c r="O10" i="11"/>
  <c r="H4" i="9"/>
  <c r="D2" i="18"/>
  <c r="G11" i="3"/>
  <c r="I35" i="7"/>
  <c r="P35" i="7" s="1"/>
  <c r="O35" i="7"/>
  <c r="I25" i="7"/>
  <c r="P25" i="7" s="1"/>
  <c r="O25" i="7"/>
  <c r="H16" i="7"/>
  <c r="P6" i="9"/>
  <c r="H30" i="7"/>
  <c r="O65" i="7"/>
  <c r="I65" i="7"/>
  <c r="P65" i="7" s="1"/>
  <c r="O146" i="11"/>
  <c r="I147" i="11"/>
  <c r="H8" i="7"/>
  <c r="P10" i="9"/>
  <c r="O109" i="11"/>
  <c r="H17" i="9"/>
  <c r="O53" i="7"/>
  <c r="I53" i="7"/>
  <c r="P53" i="7" s="1"/>
  <c r="O36" i="7" l="1"/>
  <c r="I36" i="7"/>
  <c r="P36" i="7" s="1"/>
  <c r="O43" i="7"/>
  <c r="I43" i="7"/>
  <c r="P43" i="7" s="1"/>
  <c r="I37" i="7"/>
  <c r="P37" i="7" s="1"/>
  <c r="O37" i="7"/>
  <c r="O44" i="7"/>
  <c r="I44" i="7"/>
  <c r="P44" i="7" s="1"/>
  <c r="G8" i="3"/>
  <c r="G27" i="3" s="1"/>
  <c r="H22" i="7"/>
  <c r="H9" i="7"/>
  <c r="P11" i="9"/>
  <c r="O44" i="11"/>
  <c r="H8" i="9"/>
  <c r="O8" i="7"/>
  <c r="I8" i="7"/>
  <c r="P8" i="7" s="1"/>
  <c r="O4" i="9"/>
  <c r="I4" i="9"/>
  <c r="H62" i="7"/>
  <c r="H50" i="7"/>
  <c r="P25" i="9"/>
  <c r="P22" i="9"/>
  <c r="H59" i="7"/>
  <c r="H48" i="7"/>
  <c r="O17" i="9"/>
  <c r="I17" i="9"/>
  <c r="I16" i="7"/>
  <c r="P16" i="7" s="1"/>
  <c r="O16" i="7"/>
  <c r="O147" i="11"/>
  <c r="H23" i="9"/>
  <c r="H19" i="7"/>
  <c r="P7" i="9"/>
  <c r="H5" i="7"/>
  <c r="O75" i="11"/>
  <c r="H12" i="9"/>
  <c r="O83" i="11"/>
  <c r="H13" i="9"/>
  <c r="O9" i="9"/>
  <c r="I9" i="9"/>
  <c r="O21" i="9"/>
  <c r="I21" i="9"/>
  <c r="O14" i="9"/>
  <c r="I14" i="9"/>
  <c r="H64" i="7"/>
  <c r="H52" i="7"/>
  <c r="P20" i="9"/>
  <c r="O30" i="7"/>
  <c r="I30" i="7"/>
  <c r="P30" i="7" s="1"/>
  <c r="O5" i="9"/>
  <c r="I5" i="9"/>
  <c r="G9" i="3" l="1"/>
  <c r="G7" i="3" s="1"/>
  <c r="G20" i="3" s="1"/>
  <c r="G17" i="3"/>
  <c r="G16" i="3"/>
  <c r="G18" i="3" s="1"/>
  <c r="I9" i="7"/>
  <c r="P9" i="7" s="1"/>
  <c r="AC9" i="7"/>
  <c r="O9" i="7"/>
  <c r="O22" i="7"/>
  <c r="AC22" i="7"/>
  <c r="I22" i="7"/>
  <c r="P22" i="7" s="1"/>
  <c r="I8" i="9"/>
  <c r="O8" i="9"/>
  <c r="H15" i="7"/>
  <c r="P5" i="9"/>
  <c r="H29" i="7"/>
  <c r="O12" i="9"/>
  <c r="I12" i="9"/>
  <c r="H28" i="7"/>
  <c r="P4" i="9"/>
  <c r="H14" i="7"/>
  <c r="O52" i="7"/>
  <c r="I52" i="7"/>
  <c r="P52" i="7" s="1"/>
  <c r="AC52" i="7"/>
  <c r="H58" i="7"/>
  <c r="H47" i="7"/>
  <c r="P21" i="9"/>
  <c r="O13" i="9"/>
  <c r="I13" i="9"/>
  <c r="O23" i="9"/>
  <c r="I23" i="9"/>
  <c r="H61" i="7"/>
  <c r="H49" i="7"/>
  <c r="P17" i="9"/>
  <c r="O19" i="7"/>
  <c r="I19" i="7"/>
  <c r="AC19" i="7"/>
  <c r="O5" i="7"/>
  <c r="AC5" i="7"/>
  <c r="I5" i="7"/>
  <c r="O48" i="7"/>
  <c r="I48" i="7"/>
  <c r="AC48" i="7"/>
  <c r="O50" i="7"/>
  <c r="I50" i="7"/>
  <c r="P50" i="7" s="1"/>
  <c r="AC50" i="7"/>
  <c r="O64" i="7"/>
  <c r="I64" i="7"/>
  <c r="P64" i="7" s="1"/>
  <c r="AC64" i="7"/>
  <c r="H24" i="7"/>
  <c r="H11" i="7"/>
  <c r="P14" i="9"/>
  <c r="P9" i="9"/>
  <c r="H7" i="7"/>
  <c r="H40" i="7"/>
  <c r="H33" i="7"/>
  <c r="H21" i="7"/>
  <c r="O59" i="7"/>
  <c r="AC59" i="7"/>
  <c r="I59" i="7"/>
  <c r="O62" i="7"/>
  <c r="I62" i="7"/>
  <c r="P62" i="7" s="1"/>
  <c r="AC62" i="7"/>
  <c r="G21" i="3" l="1"/>
  <c r="G12" i="3"/>
  <c r="G13" i="3"/>
  <c r="H20" i="7"/>
  <c r="H6" i="7"/>
  <c r="P8" i="9"/>
  <c r="O29" i="7"/>
  <c r="I29" i="7"/>
  <c r="P29" i="7" s="1"/>
  <c r="I7" i="7"/>
  <c r="O7" i="7"/>
  <c r="AC7" i="7"/>
  <c r="AC24" i="7"/>
  <c r="I24" i="7"/>
  <c r="P24" i="7" s="1"/>
  <c r="O24" i="7"/>
  <c r="AB5" i="7"/>
  <c r="P5" i="7"/>
  <c r="P19" i="7"/>
  <c r="AB19" i="7"/>
  <c r="O49" i="7"/>
  <c r="I49" i="7"/>
  <c r="AC49" i="7"/>
  <c r="P13" i="9"/>
  <c r="H23" i="7"/>
  <c r="H10" i="7"/>
  <c r="O58" i="7"/>
  <c r="I58" i="7"/>
  <c r="AC58" i="7"/>
  <c r="I28" i="7"/>
  <c r="P28" i="7" s="1"/>
  <c r="O28" i="7"/>
  <c r="AB59" i="7"/>
  <c r="P59" i="7"/>
  <c r="O40" i="7"/>
  <c r="I40" i="7"/>
  <c r="AC40" i="7"/>
  <c r="I47" i="7"/>
  <c r="O47" i="7"/>
  <c r="AC47" i="7"/>
  <c r="O21" i="7"/>
  <c r="AC21" i="7"/>
  <c r="I21" i="7"/>
  <c r="O61" i="7"/>
  <c r="AC61" i="7"/>
  <c r="I61" i="7"/>
  <c r="H41" i="7"/>
  <c r="H34" i="7"/>
  <c r="P12" i="9"/>
  <c r="O15" i="7"/>
  <c r="I15" i="7"/>
  <c r="P15" i="7" s="1"/>
  <c r="AC11" i="7"/>
  <c r="I11" i="7"/>
  <c r="P11" i="7" s="1"/>
  <c r="O11" i="7"/>
  <c r="O33" i="7"/>
  <c r="AC33" i="7"/>
  <c r="I33" i="7"/>
  <c r="AB48" i="7"/>
  <c r="P48" i="7"/>
  <c r="H63" i="7"/>
  <c r="H51" i="7"/>
  <c r="P23" i="9"/>
  <c r="O14" i="7"/>
  <c r="I14" i="7"/>
  <c r="P14" i="7" s="1"/>
  <c r="AC20" i="7" l="1"/>
  <c r="I20" i="7"/>
  <c r="O20" i="7"/>
  <c r="I6" i="7"/>
  <c r="O6" i="7"/>
  <c r="AC6" i="7"/>
  <c r="P49" i="7"/>
  <c r="AB49" i="7"/>
  <c r="AB33" i="7"/>
  <c r="P33" i="7"/>
  <c r="O41" i="7"/>
  <c r="AC41" i="7"/>
  <c r="I41" i="7"/>
  <c r="P41" i="7" s="1"/>
  <c r="AC23" i="7"/>
  <c r="I23" i="7"/>
  <c r="O23" i="7"/>
  <c r="AB7" i="7"/>
  <c r="P7" i="7"/>
  <c r="O63" i="7"/>
  <c r="I63" i="7"/>
  <c r="P63" i="7" s="1"/>
  <c r="AC63" i="7"/>
  <c r="P47" i="7"/>
  <c r="AB47" i="7"/>
  <c r="AC10" i="7"/>
  <c r="I10" i="7"/>
  <c r="P10" i="7" s="1"/>
  <c r="O10" i="7"/>
  <c r="AB61" i="7"/>
  <c r="P61" i="7"/>
  <c r="P40" i="7"/>
  <c r="AB40" i="7"/>
  <c r="P58" i="7"/>
  <c r="AB58" i="7"/>
  <c r="AC34" i="7"/>
  <c r="I34" i="7"/>
  <c r="P34" i="7" s="1"/>
  <c r="O34" i="7"/>
  <c r="O51" i="7"/>
  <c r="I51" i="7"/>
  <c r="P51" i="7" s="1"/>
  <c r="AC51" i="7"/>
  <c r="AB21" i="7"/>
  <c r="P21" i="7"/>
  <c r="I17" i="7" l="1"/>
  <c r="H8" i="5" s="1"/>
  <c r="I8" i="5" s="1"/>
  <c r="AB6" i="7"/>
  <c r="P6" i="7"/>
  <c r="P17" i="7" s="1"/>
  <c r="AB20" i="7"/>
  <c r="P20" i="7"/>
  <c r="P45" i="7"/>
  <c r="I56" i="7"/>
  <c r="H12" i="5" s="1"/>
  <c r="I38" i="7"/>
  <c r="H10" i="5" s="1"/>
  <c r="P56" i="7"/>
  <c r="P23" i="7"/>
  <c r="I31" i="7"/>
  <c r="H9" i="5" s="1"/>
  <c r="I68" i="7"/>
  <c r="H13" i="5" s="1"/>
  <c r="I45" i="7"/>
  <c r="H11" i="5" s="1"/>
  <c r="P68" i="7"/>
  <c r="P38" i="7"/>
  <c r="O8" i="5" l="1"/>
  <c r="P31" i="7"/>
  <c r="O10" i="5"/>
  <c r="I10" i="5"/>
  <c r="P10" i="5" s="1"/>
  <c r="O9" i="5"/>
  <c r="I9" i="5"/>
  <c r="P9" i="5" s="1"/>
  <c r="O12" i="5"/>
  <c r="I12" i="5"/>
  <c r="P12" i="5" s="1"/>
  <c r="P8" i="5"/>
  <c r="O11" i="5"/>
  <c r="I11" i="5"/>
  <c r="P11" i="5" s="1"/>
  <c r="O13" i="5"/>
  <c r="I13" i="5"/>
  <c r="P13" i="5" s="1"/>
  <c r="I15" i="5" l="1"/>
  <c r="H5" i="5" s="1"/>
  <c r="P15" i="5"/>
  <c r="I5" i="5" l="1"/>
  <c r="O5" i="5"/>
  <c r="I6" i="5" l="1"/>
  <c r="P5" i="5"/>
  <c r="P6" i="5" s="1"/>
  <c r="B2" i="18" l="1"/>
  <c r="F2" i="18" s="1"/>
  <c r="G5" i="3"/>
  <c r="G4" i="3" s="1"/>
  <c r="G15" i="3" l="1"/>
  <c r="G14" i="3"/>
  <c r="G10" i="3" l="1"/>
  <c r="G23" i="3" l="1"/>
  <c r="G25" i="3"/>
  <c r="G24" i="3" l="1"/>
  <c r="G28" i="3"/>
  <c r="G29" i="3" s="1"/>
  <c r="G30" i="3" s="1"/>
  <c r="G31" i="3" s="1"/>
  <c r="G32" i="3" s="1"/>
</calcChain>
</file>

<file path=xl/sharedStrings.xml><?xml version="1.0" encoding="utf-8"?>
<sst xmlns="http://schemas.openxmlformats.org/spreadsheetml/2006/main" count="20563" uniqueCount="3963">
  <si>
    <t>영등포지하차도 보행환경개선 설계용역</t>
  </si>
  <si>
    <t>통신공사 내역서</t>
  </si>
  <si>
    <t>총  괄  내  역  서</t>
  </si>
  <si>
    <t>비          목</t>
  </si>
  <si>
    <t>구      성     비</t>
  </si>
  <si>
    <t>금           액</t>
  </si>
  <si>
    <t>비    고</t>
  </si>
  <si>
    <t>1. 순공사비(가+나+다)</t>
  </si>
  <si>
    <t>가. 재   료    비</t>
  </si>
  <si>
    <t>① 직접 재료비</t>
  </si>
  <si>
    <t>*</t>
  </si>
  <si>
    <t>② 간접 재료비</t>
  </si>
  <si>
    <t>나. 노   무    비</t>
  </si>
  <si>
    <t>① 직접 노무비</t>
  </si>
  <si>
    <t>② 간접 노무비</t>
  </si>
  <si>
    <t>&lt;직접 노무비&gt;</t>
  </si>
  <si>
    <t>x</t>
  </si>
  <si>
    <t>=</t>
  </si>
  <si>
    <t>다. 경         비</t>
  </si>
  <si>
    <t>① 산출경비</t>
  </si>
  <si>
    <t>② 산재보험료</t>
  </si>
  <si>
    <t>&lt;노무비&gt;</t>
  </si>
  <si>
    <t>③ 고용보험료</t>
  </si>
  <si>
    <t>④ 기타경비</t>
  </si>
  <si>
    <t>&lt;재료비 + 노무비&gt;</t>
  </si>
  <si>
    <t>⑤ 산업안전보건관리비</t>
  </si>
  <si>
    <t>&lt;재료비 + 직접노무비&gt;</t>
  </si>
  <si>
    <t>⑥ 건강보험료</t>
  </si>
  <si>
    <t>⑦ 연금 보험료</t>
  </si>
  <si>
    <t>⑧ 노인장기요양보험료</t>
  </si>
  <si>
    <t>&lt;건강 보험료&gt;</t>
  </si>
  <si>
    <t>⑨ 퇴직공제부금비</t>
  </si>
  <si>
    <r>
      <rPr>
        <sz val="11"/>
        <color theme="1"/>
        <rFont val="돋움"/>
        <family val="3"/>
      </rPr>
      <t>⑩</t>
    </r>
    <r>
      <rPr>
        <sz val="11"/>
        <color theme="1"/>
        <rFont val="돋움체"/>
        <family val="3"/>
      </rPr>
      <t xml:space="preserve"> 석면부담금</t>
    </r>
  </si>
  <si>
    <t>⑪ 임금채권부담금</t>
  </si>
  <si>
    <t>⑫ 안전관리비</t>
  </si>
  <si>
    <t>2. 일 반 관 리 비</t>
  </si>
  <si>
    <t xml:space="preserve">&lt;순공사비&gt;  </t>
  </si>
  <si>
    <t>3. 이          윤</t>
  </si>
  <si>
    <t>&lt;노무비 + 경비 + 일반관리비&gt;</t>
  </si>
  <si>
    <t>1+2+3+4+5</t>
  </si>
  <si>
    <t>&lt;공급가액&gt;</t>
  </si>
  <si>
    <t>▣ 총  공  사  비</t>
  </si>
  <si>
    <t>총 괄 표</t>
  </si>
  <si>
    <t>총줄수-&gt;</t>
  </si>
  <si>
    <t>55</t>
  </si>
  <si>
    <t>연속견적가로형식</t>
  </si>
  <si>
    <t>번호</t>
  </si>
  <si>
    <t>공종코드</t>
  </si>
  <si>
    <t>…</t>
  </si>
  <si>
    <t>공   종   명</t>
  </si>
  <si>
    <t>규격</t>
  </si>
  <si>
    <t>단위</t>
  </si>
  <si>
    <t>수량</t>
  </si>
  <si>
    <t>재료비</t>
  </si>
  <si>
    <t>노무비</t>
  </si>
  <si>
    <t>경비</t>
  </si>
  <si>
    <t>계</t>
  </si>
  <si>
    <t>비고</t>
  </si>
  <si>
    <t>단가</t>
  </si>
  <si>
    <t>금액</t>
  </si>
  <si>
    <t>공종줄</t>
  </si>
  <si>
    <t>영등포동 585 지하차도 보행환경개선공사_통신</t>
  </si>
  <si>
    <t>01</t>
  </si>
  <si>
    <t>1.통신공사</t>
  </si>
  <si>
    <t>식</t>
  </si>
  <si>
    <t xml:space="preserve"> </t>
  </si>
  <si>
    <t>Total</t>
  </si>
  <si>
    <t>( 합       계 )</t>
  </si>
  <si>
    <t>0101</t>
  </si>
  <si>
    <t>1-1.서측 지하보도 CCTV설비공사</t>
  </si>
  <si>
    <t>0102</t>
  </si>
  <si>
    <t>1-2.동측 지하보도 CCTV설비공사</t>
  </si>
  <si>
    <t>0103</t>
  </si>
  <si>
    <t>1-3.서측 지하보도 비상벨설비공사</t>
  </si>
  <si>
    <t>0104</t>
  </si>
  <si>
    <t>1-4.동측 지하보도 비상벨설비공사</t>
  </si>
  <si>
    <t>0105</t>
  </si>
  <si>
    <t>1-5.서측 지하보도 CCTV설비공사(철거)</t>
  </si>
  <si>
    <t>0106</t>
  </si>
  <si>
    <t>1-6.동측 지하보도 CCTV설비공사(철거)</t>
  </si>
  <si>
    <t>합계제외</t>
  </si>
  <si>
    <t>내 역 서</t>
  </si>
  <si>
    <t>159</t>
  </si>
  <si>
    <t>노임 계산 정보</t>
  </si>
  <si>
    <t>부속재 및 손료</t>
  </si>
  <si>
    <t>코드</t>
  </si>
  <si>
    <t>명   칭</t>
  </si>
  <si>
    <t>규   격</t>
  </si>
  <si>
    <t>노임계</t>
  </si>
  <si>
    <t>전체(%)</t>
  </si>
  <si>
    <t>공종별(%)</t>
  </si>
  <si>
    <t>노임 소수</t>
  </si>
  <si>
    <t>CD배관재</t>
  </si>
  <si>
    <t>일반배관재</t>
  </si>
  <si>
    <t>소모재</t>
  </si>
  <si>
    <t>자재계</t>
  </si>
  <si>
    <t>1.통신공사::1-1.서측 지하보도 CCTV설비공사</t>
  </si>
  <si>
    <t>5975A338012</t>
  </si>
  <si>
    <t>E59750338012</t>
  </si>
  <si>
    <t>나사없는전선관(노출)</t>
  </si>
  <si>
    <t>E25</t>
  </si>
  <si>
    <t>M</t>
  </si>
  <si>
    <t>제 4호</t>
  </si>
  <si>
    <t>5975A338013</t>
  </si>
  <si>
    <t>E59750338013</t>
  </si>
  <si>
    <t>E31</t>
  </si>
  <si>
    <t>제 5호</t>
  </si>
  <si>
    <t>56959000004</t>
  </si>
  <si>
    <t>E56959000004</t>
  </si>
  <si>
    <t>1종금속제가요전선관</t>
  </si>
  <si>
    <t>22 mm 고장력-방수</t>
  </si>
  <si>
    <t>제 6호</t>
  </si>
  <si>
    <t>5975D857021</t>
  </si>
  <si>
    <t>E59753857021</t>
  </si>
  <si>
    <t>풀박스</t>
  </si>
  <si>
    <t>100×100×100</t>
  </si>
  <si>
    <t>개</t>
  </si>
  <si>
    <t>제 7호</t>
  </si>
  <si>
    <t>E145A287521</t>
  </si>
  <si>
    <t>ELD621000020S</t>
  </si>
  <si>
    <t>폴리에틸렌 난연케이블</t>
  </si>
  <si>
    <t>0.6/1kv F-CV 2C×2.5㎟</t>
  </si>
  <si>
    <t>제 8호</t>
  </si>
  <si>
    <t>6145A187181</t>
  </si>
  <si>
    <t>E61450187181</t>
  </si>
  <si>
    <t>고주파 동축케이블</t>
  </si>
  <si>
    <t>ECX CABLE, 5C-2V</t>
  </si>
  <si>
    <t>제 10호</t>
  </si>
  <si>
    <t>56959000005</t>
  </si>
  <si>
    <t>E56959000005</t>
  </si>
  <si>
    <t>UTP 케이블</t>
  </si>
  <si>
    <t>Cat.5E 0.5mm 4P</t>
  </si>
  <si>
    <t>제 11호</t>
  </si>
  <si>
    <t>56959000008</t>
  </si>
  <si>
    <t>E56959000008</t>
  </si>
  <si>
    <t>CCTV CAMERA</t>
  </si>
  <si>
    <t>고정형(철거 재사용)</t>
  </si>
  <si>
    <t>제 15호</t>
  </si>
  <si>
    <t>56959000009</t>
  </si>
  <si>
    <t>E56959000009</t>
  </si>
  <si>
    <t>회전형(철거 재사용)</t>
  </si>
  <si>
    <t>제 16호</t>
  </si>
  <si>
    <t>56959000001</t>
  </si>
  <si>
    <t>E56959000001</t>
  </si>
  <si>
    <t>전선관지지행가</t>
  </si>
  <si>
    <t>개소</t>
  </si>
  <si>
    <t>제 1호</t>
  </si>
  <si>
    <t>56959000002</t>
  </si>
  <si>
    <t>E56959000002</t>
  </si>
  <si>
    <t>제 2호</t>
  </si>
  <si>
    <t>56959000003</t>
  </si>
  <si>
    <t>E56959000003</t>
  </si>
  <si>
    <t>22C</t>
  </si>
  <si>
    <t>제 3호</t>
  </si>
  <si>
    <t>합계줄</t>
  </si>
  <si>
    <t>1.통신공사::1-2.동측 지하보도 CCTV설비공사</t>
  </si>
  <si>
    <t>기존 CCTV 주장치</t>
  </si>
  <si>
    <t>철거 재사용</t>
  </si>
  <si>
    <t>1.통신공사::1-3.서측 지하보도 비상벨설비공사</t>
  </si>
  <si>
    <t>6145F147102</t>
  </si>
  <si>
    <t>E61455147102</t>
  </si>
  <si>
    <t>Speaker Cable</t>
  </si>
  <si>
    <t>2S9F</t>
  </si>
  <si>
    <t>제 9호</t>
  </si>
  <si>
    <t>5965A397151</t>
  </si>
  <si>
    <t>E59650397151</t>
  </si>
  <si>
    <t>칼람 스피커</t>
  </si>
  <si>
    <t>칼람, 20W(옥내용)</t>
  </si>
  <si>
    <t>제 12호</t>
  </si>
  <si>
    <t>비상벨 및 경광등</t>
  </si>
  <si>
    <t>철거 재설치</t>
  </si>
  <si>
    <t>비상벨 주장치</t>
  </si>
  <si>
    <t>1.통신공사::1-4.동측 지하보도 비상벨설비공사</t>
  </si>
  <si>
    <t>1.통신공사::1-5.서측 지하보도 CCTV설비공사(철거)</t>
  </si>
  <si>
    <t>56959000011</t>
  </si>
  <si>
    <t>E56959000011</t>
  </si>
  <si>
    <t>강제전선관(노출)-철거자재</t>
  </si>
  <si>
    <t>아연도 22 mm</t>
  </si>
  <si>
    <t>제 18호</t>
  </si>
  <si>
    <t>56959000012</t>
  </si>
  <si>
    <t>E56959000012</t>
  </si>
  <si>
    <t>아연도 28 mm</t>
  </si>
  <si>
    <t>제 19호</t>
  </si>
  <si>
    <t>56959000007</t>
  </si>
  <si>
    <t>E56959000007</t>
  </si>
  <si>
    <t>1종금속제가요전선관-철거자재</t>
  </si>
  <si>
    <t>제 14호</t>
  </si>
  <si>
    <t>56959000015</t>
  </si>
  <si>
    <t>E56959000015</t>
  </si>
  <si>
    <t>폴리에틸렌 난연케이블-철거자</t>
  </si>
  <si>
    <t>제 22호</t>
  </si>
  <si>
    <t>56959000013</t>
  </si>
  <si>
    <t>E56959000013</t>
  </si>
  <si>
    <t>고주파 동축케이블-철거자재</t>
  </si>
  <si>
    <t>제 20호</t>
  </si>
  <si>
    <t>56959000010</t>
  </si>
  <si>
    <t>E56959000010</t>
  </si>
  <si>
    <t>UTP 케이블-철거자재</t>
  </si>
  <si>
    <t>제 17호</t>
  </si>
  <si>
    <t>56959000014</t>
  </si>
  <si>
    <t>E56959000014</t>
  </si>
  <si>
    <t>칼람 스피커-철거자재</t>
  </si>
  <si>
    <t>제 21호</t>
  </si>
  <si>
    <t>고재처리</t>
  </si>
  <si>
    <t>고동</t>
  </si>
  <si>
    <t>kg</t>
  </si>
  <si>
    <t>고철</t>
  </si>
  <si>
    <t>1.통신공사::1-6.동측 지하보도 CCTV설비공사(철거)</t>
  </si>
  <si>
    <t>56959000006</t>
  </si>
  <si>
    <t>E56959000006</t>
  </si>
  <si>
    <t>16 mm 고장력-방수</t>
  </si>
  <si>
    <t>제 13호</t>
  </si>
  <si>
    <t>일 대 목 차</t>
  </si>
  <si>
    <t>29</t>
  </si>
  <si>
    <t xml:space="preserve">  </t>
  </si>
  <si>
    <t>일 위 대 가</t>
  </si>
  <si>
    <t>185</t>
  </si>
  <si>
    <t>목차코드</t>
  </si>
  <si>
    <t>일목줄</t>
  </si>
  <si>
    <t>[제 1호] 전선관지지행가  E25 [개소]</t>
  </si>
  <si>
    <t>MM888963994</t>
  </si>
  <si>
    <t>InMastDBNonCode</t>
  </si>
  <si>
    <t>U-CHANNEL</t>
  </si>
  <si>
    <t>41x25x2.6t, H.D.G</t>
  </si>
  <si>
    <t>59759017052</t>
  </si>
  <si>
    <t>3913170810036335</t>
  </si>
  <si>
    <t>강재전선관용 부품</t>
  </si>
  <si>
    <t>파이프크램프, 22 C</t>
  </si>
  <si>
    <t>53060707008</t>
  </si>
  <si>
    <t>3116210220135743</t>
  </si>
  <si>
    <t>셋트앵커</t>
  </si>
  <si>
    <t>M10×L75mm</t>
  </si>
  <si>
    <t>56900017016</t>
  </si>
  <si>
    <t>L001010101000075</t>
  </si>
  <si>
    <t>노 무 비</t>
  </si>
  <si>
    <t>내선전공</t>
  </si>
  <si>
    <t>인</t>
  </si>
  <si>
    <t>A0300000000</t>
  </si>
  <si>
    <t>RENT000000000006</t>
  </si>
  <si>
    <t>[ 공 구 손 료 ]</t>
  </si>
  <si>
    <t>노무비의 3 %</t>
  </si>
  <si>
    <t>[제 2호] 전선관지지행가  E31 [개소]</t>
  </si>
  <si>
    <t>59759017053</t>
  </si>
  <si>
    <t>3913170810036336</t>
  </si>
  <si>
    <t>파이프크램프, 28 C</t>
  </si>
  <si>
    <t>[제 3호] 전선관지지행가  22C [개소]</t>
  </si>
  <si>
    <t>[제 4호] 나사없는전선관(노출)  E25 [M.]</t>
  </si>
  <si>
    <t>59750338012</t>
  </si>
  <si>
    <t>3913170634691048</t>
  </si>
  <si>
    <t>HI</t>
  </si>
  <si>
    <t>A0500000000</t>
  </si>
  <si>
    <t>RENT000000000002</t>
  </si>
  <si>
    <t>[ 배관 부속재 ]</t>
  </si>
  <si>
    <t>전선관의 15 %</t>
  </si>
  <si>
    <t>A0100000000</t>
  </si>
  <si>
    <t>RENT000000000003</t>
  </si>
  <si>
    <t>[ 소모 잡자재 ]</t>
  </si>
  <si>
    <t>전선, 전선관의 2 %</t>
  </si>
  <si>
    <t>[제 5호] 나사없는전선관(노출)  E31 [M.]</t>
  </si>
  <si>
    <t>59750338013</t>
  </si>
  <si>
    <t>3913170634691049</t>
  </si>
  <si>
    <t>[제 6호] 1종금속제가요전선관  22 mm 고장력-방수 [M.]</t>
  </si>
  <si>
    <t>MM496797030</t>
  </si>
  <si>
    <t>3913170620174471</t>
  </si>
  <si>
    <t>ST</t>
  </si>
  <si>
    <t>[제 7호] 풀박스  100×100×100 [개]</t>
  </si>
  <si>
    <t>59753857021</t>
  </si>
  <si>
    <t>3912130310035796</t>
  </si>
  <si>
    <t>[제 8호] 폴리에틸렌 난연케이블  0.6/1kv F-CV 2C×2.5㎟ [M]</t>
  </si>
  <si>
    <t>E1450287521</t>
  </si>
  <si>
    <t>2612162920683902</t>
  </si>
  <si>
    <t>56900017076</t>
  </si>
  <si>
    <t>L001010101000078</t>
  </si>
  <si>
    <t>저압케이블전공</t>
  </si>
  <si>
    <t>[제 9호] Speaker Cable  2S9F [M]</t>
  </si>
  <si>
    <t>61455147102</t>
  </si>
  <si>
    <t>2612160120185824</t>
  </si>
  <si>
    <t>56900017116</t>
  </si>
  <si>
    <t>L001010101000089</t>
  </si>
  <si>
    <t>통신케이블공</t>
  </si>
  <si>
    <t>[제 10호] 고주파 동축케이블  ECX CABLE, 5C-2V [M]</t>
  </si>
  <si>
    <t>61450187181</t>
  </si>
  <si>
    <t>2612160610040386</t>
  </si>
  <si>
    <t>[제 11호] UTP 케이블  Cat.5E 0.5mm 4P [M]</t>
  </si>
  <si>
    <t>MM362692755</t>
  </si>
  <si>
    <t>2612160921650751</t>
  </si>
  <si>
    <t>[제 12호] 칼람 스피커  칼람, 20W(옥내용) [개]</t>
  </si>
  <si>
    <t>59650397151</t>
  </si>
  <si>
    <t>5216151220172719</t>
  </si>
  <si>
    <t>56900017114</t>
  </si>
  <si>
    <t>L001010101000087</t>
  </si>
  <si>
    <t>통신설비공</t>
  </si>
  <si>
    <t>[제 13호] 1종금속제가요전선관-철거자재  16 mm 고장력-방수 [M.]</t>
  </si>
  <si>
    <t>MM064709427</t>
  </si>
  <si>
    <t>391115ZZ701Z0001</t>
  </si>
  <si>
    <t>철거자재</t>
  </si>
  <si>
    <t>[제 14호] 1종금속제가요전선관-철거자재  22 mm 고장력-방수 [M.]</t>
  </si>
  <si>
    <t>MM064709428</t>
  </si>
  <si>
    <t>391115ZZ701Z0002</t>
  </si>
  <si>
    <t>[제 15호] CCTV CAMERA  고정형(철거 재사용) [개]</t>
  </si>
  <si>
    <t>MM059180571</t>
  </si>
  <si>
    <t>391115ZZ701Z0003</t>
  </si>
  <si>
    <t>[제 16호] CCTV CAMERA  회전형(철거 재사용) [개]</t>
  </si>
  <si>
    <t>MM059180572</t>
  </si>
  <si>
    <t>391115ZZ701Z0004</t>
  </si>
  <si>
    <t>[제 17호] UTP 케이블-철거자재  Cat.5E 0.5mm 4P [M]</t>
  </si>
  <si>
    <t>MM064709431</t>
  </si>
  <si>
    <t>391115ZZ701Z0005</t>
  </si>
  <si>
    <t>[제 18호] 강제전선관(노출)-철거자재  아연도 22 mm [M.]</t>
  </si>
  <si>
    <t>MM064709425</t>
  </si>
  <si>
    <t>391115ZZ701Z0006</t>
  </si>
  <si>
    <t>[제 19호] 강제전선관(노출)-철거자재  아연도 28 mm [M.]</t>
  </si>
  <si>
    <t>MM064709426</t>
  </si>
  <si>
    <t>391115ZZ701Z0007</t>
  </si>
  <si>
    <t>[제 20호] 고주파 동축케이블-철거자재  ECX CABLE, 5C-2V [M]</t>
  </si>
  <si>
    <t>MM064709430</t>
  </si>
  <si>
    <t>391115ZZ701Z0008</t>
  </si>
  <si>
    <t>[제 21호] 칼람 스피커-철거자재  칼람, 20W(옥내용) [개]</t>
  </si>
  <si>
    <t>MM064709432</t>
  </si>
  <si>
    <t>391115ZZ701Z0012</t>
  </si>
  <si>
    <t>[제 22호] 폴리에틸렌 난연케이블-철거자  0.6/1kv F-CV 2C×2.5㎟ [M]</t>
  </si>
  <si>
    <t>MM064709429</t>
  </si>
  <si>
    <t>391115ZZ701Z0013</t>
  </si>
  <si>
    <t>일 위 노 임</t>
  </si>
  <si>
    <t>81</t>
  </si>
  <si>
    <t>특별인부</t>
  </si>
  <si>
    <t>공량산출</t>
  </si>
  <si>
    <t>단 위 단 가 산 출</t>
  </si>
  <si>
    <t>품셈근거</t>
  </si>
  <si>
    <t>결정수량</t>
  </si>
  <si>
    <t>할증</t>
  </si>
  <si>
    <t>산출수량</t>
  </si>
  <si>
    <t>재할%</t>
  </si>
  <si>
    <t>명칭</t>
  </si>
  <si>
    <t>품셈</t>
  </si>
  <si>
    <t>할증%</t>
  </si>
  <si>
    <t>공량</t>
  </si>
  <si>
    <t>단위단가</t>
  </si>
  <si>
    <t>단위계</t>
  </si>
  <si>
    <t>[ 제 1호 ] 전선관지지행가  E25 [개소]</t>
  </si>
  <si>
    <t>800</t>
  </si>
  <si>
    <t>전기5-29</t>
  </si>
  <si>
    <t>[ 제 2호 ] 전선관지지행가  E31 [개소]</t>
  </si>
  <si>
    <t>[ 제 3호 ] 전선관지지행가  22C [개소]</t>
  </si>
  <si>
    <t>[ 제 4호 ] 나사없는전선관(노출)  E25 [M.]</t>
  </si>
  <si>
    <t>전기5-1</t>
  </si>
  <si>
    <t>[ 제 5호 ] 나사없는전선관(노출)  E31 [M.]</t>
  </si>
  <si>
    <t>[ 제 6호 ] 1종금속제가요전선관  22 mm 고장력-방수 [M.]</t>
  </si>
  <si>
    <t>[ 제 7호 ] 풀박스  100×100×100 [개]</t>
  </si>
  <si>
    <t>전기5-4</t>
  </si>
  <si>
    <t>[ 제 8호 ] 폴리에틸렌 난연케이블  0.6/1kv F-CV 2C×2.5㎟ [M]</t>
  </si>
  <si>
    <t>전기5-13</t>
  </si>
  <si>
    <t>[ 제 9호 ] Speaker Cable  2S9F [M]</t>
  </si>
  <si>
    <t>통신4-8-1</t>
  </si>
  <si>
    <t>[ 제 10호 ] 고주파 동축케이블  ECX CABLE, 5C-2V [M]</t>
  </si>
  <si>
    <t>통신4-2-1</t>
  </si>
  <si>
    <t>[ 제 11호 ] UTP 케이블  Cat.5E 0.5mm 4P [M]</t>
  </si>
  <si>
    <t>통신4-3-1</t>
  </si>
  <si>
    <t>[ 제 12호 ] 칼람 스피커  칼람, 20W(옥내용) [개]</t>
  </si>
  <si>
    <t>[ 제 13호 ] 1종금속제가요전선관-철거자재  16 mm 고장력-방수 [M.]</t>
  </si>
  <si>
    <t>[ 제 14호 ] 1종금속제가요전선관-철거자재  22 mm 고장력-방수 [M.]</t>
  </si>
  <si>
    <t>[ 제 17호 ] UTP 케이블-철거자재  Cat.5E 0.5mm 4P [M]</t>
  </si>
  <si>
    <t>[ 제 18호 ] 강제전선관(노출)-철거자재  아연도 22 mm [M.]</t>
  </si>
  <si>
    <t>[ 제 19호 ] 강제전선관(노출)-철거자재  아연도 28 mm [M.]</t>
  </si>
  <si>
    <t>[ 제 20호 ] 고주파 동축케이블-철거자재  ECX CABLE, 5C-2V [M]</t>
  </si>
  <si>
    <t>[ 제 21호 ] 칼람 스피커-철거자재  칼람, 20W(옥내용) [개]</t>
  </si>
  <si>
    <t>[ 제 22호 ] 폴리에틸렌 난연케이블-철거자  0.6/1kv F-CV 2C×2.5㎟ [M]</t>
  </si>
  <si>
    <t>합 산 자 재</t>
  </si>
  <si>
    <t>지급비</t>
  </si>
  <si>
    <t>MM059180576</t>
  </si>
  <si>
    <t>391115ZZ701Z0009</t>
  </si>
  <si>
    <t>MM064708094</t>
  </si>
  <si>
    <t>391115ZZ701Z0010</t>
  </si>
  <si>
    <t>MM064708095</t>
  </si>
  <si>
    <t>391115ZZ701Z0011</t>
  </si>
  <si>
    <t>56900017118</t>
  </si>
  <si>
    <t>L001010101000003</t>
  </si>
  <si>
    <t>단 가 조 사</t>
  </si>
  <si>
    <t>63</t>
  </si>
  <si>
    <t>적용단가</t>
  </si>
  <si>
    <t>거래가격</t>
  </si>
  <si>
    <t>물가정보</t>
  </si>
  <si>
    <t>물가자료</t>
  </si>
  <si>
    <t>조사단가1</t>
  </si>
  <si>
    <t>PAGE</t>
  </si>
  <si>
    <t>1029</t>
  </si>
  <si>
    <t>1-1201</t>
  </si>
  <si>
    <t>1011</t>
  </si>
  <si>
    <t>1276</t>
  </si>
  <si>
    <t>993</t>
  </si>
  <si>
    <t>1-1168</t>
  </si>
  <si>
    <t>1008</t>
  </si>
  <si>
    <t>1-1174</t>
  </si>
  <si>
    <t>인터넷</t>
  </si>
  <si>
    <t>총 급 액</t>
  </si>
  <si>
    <t>관급 자재비</t>
  </si>
  <si>
    <t>적용율(%)</t>
  </si>
  <si>
    <t>끝자리</t>
  </si>
  <si>
    <t>적용율(%)/100</t>
  </si>
  <si>
    <t>일위대가소수</t>
  </si>
  <si>
    <t>전체자재 적용율(%)(공종/일위대가)</t>
  </si>
  <si>
    <t>전체노임 적용율(%)(공종)</t>
  </si>
  <si>
    <t>전체노임 적용율(%)(일위대가)</t>
  </si>
  <si>
    <t>*(그룹별 자재 단가 추가 할증)*</t>
  </si>
  <si>
    <t>Cable(CAB) 할증(%)</t>
  </si>
  <si>
    <t>Wire (WIR) 할증(%)</t>
  </si>
  <si>
    <t>Pipe (PIP) 할증(%)</t>
  </si>
  <si>
    <t>제 4그룹   할증(%)</t>
  </si>
  <si>
    <t>제 5그룹   할증(%)</t>
  </si>
  <si>
    <t>*(그룹별 노임 추가 할증)*</t>
  </si>
  <si>
    <t>자동부속재(전기)</t>
  </si>
  <si>
    <t>자동부속재(통신)</t>
  </si>
  <si>
    <t>배관부속재(%)</t>
  </si>
  <si>
    <t>CD관부속재(%)</t>
  </si>
  <si>
    <t>소모잡자재(%)</t>
  </si>
  <si>
    <t>방폭할증(%)</t>
  </si>
  <si>
    <t>고소할증(%)</t>
  </si>
  <si>
    <t>공구손료(%)</t>
  </si>
  <si>
    <t>*(공종별 노임 적용율(%))*</t>
  </si>
  <si>
    <t>소수자릿수</t>
  </si>
  <si>
    <t>연속산출서</t>
  </si>
  <si>
    <t>영등포동 585 지하차도 보행환경개선공사</t>
  </si>
  <si>
    <t>구  분</t>
  </si>
  <si>
    <t>내           용</t>
  </si>
  <si>
    <t>페이지</t>
  </si>
  <si>
    <t>비               고</t>
  </si>
  <si>
    <t>전체 집계표*</t>
  </si>
  <si>
    <t xml:space="preserve">     1-1.서측 지하보도 CCTV설비공사</t>
  </si>
  <si>
    <t>산출집계 - 3</t>
  </si>
  <si>
    <t xml:space="preserve">     1-2.동측 지하보도 CCTV설비공사</t>
  </si>
  <si>
    <t>산출집계 - 40</t>
  </si>
  <si>
    <t xml:space="preserve">     1-3.서측 지하보도 비상벨설비공사</t>
  </si>
  <si>
    <t>산출집계 - 77</t>
  </si>
  <si>
    <t xml:space="preserve">     1-4.동측 지하보도 비상벨설비공사</t>
  </si>
  <si>
    <t>산출집계 - 114</t>
  </si>
  <si>
    <t xml:space="preserve">     1-5.서측 지하보도 CCTV설비공사(철거)</t>
  </si>
  <si>
    <t>산출집계 - 151</t>
  </si>
  <si>
    <t xml:space="preserve">     1-6.동측 지하보도 CCTV설비공사(철거)</t>
  </si>
  <si>
    <t>산출집계 - 188</t>
  </si>
  <si>
    <t>기본 산출서</t>
  </si>
  <si>
    <t>1.   통신공사</t>
  </si>
  <si>
    <t xml:space="preserve">     CCTV</t>
  </si>
  <si>
    <t>기본산출서 - 3</t>
  </si>
  <si>
    <t>기본산출서 - 49</t>
  </si>
  <si>
    <t xml:space="preserve">     비상벨</t>
  </si>
  <si>
    <t>기본산출서 - 95</t>
  </si>
  <si>
    <t>기본산출서 - 141</t>
  </si>
  <si>
    <t>기본산출서 - 187</t>
  </si>
  <si>
    <t>기본산출서 - 233</t>
  </si>
  <si>
    <t>자재별 산출서</t>
  </si>
  <si>
    <t>자재별산출서 - 3</t>
  </si>
  <si>
    <t>자재별산출서 - 93</t>
  </si>
  <si>
    <t>자재별산출서 - 183</t>
  </si>
  <si>
    <t>자재별산출서 - 228</t>
  </si>
  <si>
    <t>자재별산출서 - 273</t>
  </si>
  <si>
    <t>자재별산출서 - 363</t>
  </si>
  <si>
    <t>목록별 산출서</t>
  </si>
  <si>
    <t>목록별산출서 - 3</t>
  </si>
  <si>
    <t>목록별산출서 - 48</t>
  </si>
  <si>
    <t>목록별산출서 - 93</t>
  </si>
  <si>
    <t>목록별산출서 - 138</t>
  </si>
  <si>
    <t>목록별산출서 - 183</t>
  </si>
  <si>
    <t>목록별산출서 - 228</t>
  </si>
  <si>
    <t>지 급</t>
  </si>
  <si>
    <t>할증(%)</t>
  </si>
  <si>
    <t>소 계</t>
  </si>
  <si>
    <t>CCTV</t>
  </si>
  <si>
    <t>MM059167549</t>
  </si>
  <si>
    <t>MM059167551</t>
  </si>
  <si>
    <t>MM064706699</t>
  </si>
  <si>
    <t>비상벨</t>
  </si>
  <si>
    <t>MM890000148</t>
  </si>
  <si>
    <t>Kg</t>
  </si>
  <si>
    <t>MM890000149</t>
  </si>
  <si>
    <t>강제전선관(노출)</t>
  </si>
  <si>
    <t>칼람, 20W(옥내용)(철거(50%))</t>
  </si>
  <si>
    <t>철거(50%)</t>
  </si>
  <si>
    <t>MM496797029</t>
  </si>
  <si>
    <t>1.통신공사::1-1.서측 지하보도 CCTV설비공사::CCTV</t>
  </si>
  <si>
    <t>No</t>
  </si>
  <si>
    <t>산 출 목 록 / 산 출 수 식</t>
  </si>
  <si>
    <t>단위/계</t>
  </si>
  <si>
    <t>나사없는</t>
  </si>
  <si>
    <t>1종 가요</t>
  </si>
  <si>
    <t>케이블</t>
  </si>
  <si>
    <t>CABLE</t>
  </si>
  <si>
    <t>Cat5E</t>
  </si>
  <si>
    <t>(노출)</t>
  </si>
  <si>
    <t>전선관</t>
  </si>
  <si>
    <t>F-CV</t>
  </si>
  <si>
    <t>ECX</t>
  </si>
  <si>
    <t>UTP 0.5</t>
  </si>
  <si>
    <t>고방22c</t>
  </si>
  <si>
    <t>100x100*100</t>
  </si>
  <si>
    <t>2.5_㎟/2c</t>
  </si>
  <si>
    <t>5C-2V</t>
  </si>
  <si>
    <t>4P</t>
  </si>
  <si>
    <t>#########【 도면번호:ET-101 】#########</t>
  </si>
  <si>
    <t>━━━━━━━━━━━━━━━━━━━━</t>
  </si>
  <si>
    <t>[[ CCTV ]]</t>
  </si>
  <si>
    <t>C1</t>
  </si>
  <si>
    <t>(E31)F-CV 2C/2.5㎟,ECX 5C-2V</t>
  </si>
  <si>
    <t>1*50.3=</t>
  </si>
  <si>
    <t>→16+18.2+1.3+0.5+14.3</t>
  </si>
  <si>
    <t>C2</t>
  </si>
  <si>
    <t>(E25)UTP CAT.5E 4Px1</t>
  </si>
  <si>
    <t>1*34.2=</t>
  </si>
  <si>
    <t>→16+18.2</t>
  </si>
  <si>
    <t>C3</t>
  </si>
  <si>
    <t>(E25)UTP CAT.5E 4Px2</t>
  </si>
  <si>
    <t>1*16.1=</t>
  </si>
  <si>
    <t>2*16.1=</t>
  </si>
  <si>
    <t>→1.3+0.5+14.3</t>
  </si>
  <si>
    <t>1</t>
  </si>
  <si>
    <t>(FL22)F-CV 2C/2.5㎟,ECX 5C-2V</t>
  </si>
  <si>
    <t>1*8.5=</t>
  </si>
  <si>
    <t>→1+0.4+1.6+2+↑3.5</t>
  </si>
  <si>
    <t>2</t>
  </si>
  <si>
    <t>(FL22)UTP CAT.5E 4Px1</t>
  </si>
  <si>
    <t>1*2=</t>
  </si>
  <si>
    <t>→1+1</t>
  </si>
  <si>
    <t>풀박스 100x100x100</t>
  </si>
  <si>
    <t>1*4=</t>
  </si>
  <si>
    <t>4</t>
  </si>
  <si>
    <t>CCTV CAMERA;고정형(철거 재사용);개</t>
  </si>
  <si>
    <t>CCTV CAMERA;회전형(철거 재사용);개</t>
  </si>
  <si>
    <t>1*1=</t>
  </si>
  <si>
    <t>###############【 END 】###############</t>
  </si>
  <si>
    <t>산출계</t>
  </si>
  <si>
    <t>소계</t>
  </si>
  <si>
    <t>50.3*1=</t>
  </si>
  <si>
    <t>10.5*1=</t>
  </si>
  <si>
    <t>4*1=</t>
  </si>
  <si>
    <t>58.8*1=</t>
  </si>
  <si>
    <t>68.4*1=</t>
  </si>
  <si>
    <t>2*1=</t>
  </si>
  <si>
    <t>50*1=</t>
  </si>
  <si>
    <t>10*1=</t>
  </si>
  <si>
    <t>소계*(1)(공종)개소</t>
  </si>
  <si>
    <t>1.통신공사::1-2.동측 지하보도 CCTV설비공사::CCTV</t>
  </si>
  <si>
    <t>→18+16.2</t>
  </si>
  <si>
    <t>1*4.2=</t>
  </si>
  <si>
    <t>→1.7+1+1+0.5</t>
  </si>
  <si>
    <t>1*9.2=</t>
  </si>
  <si>
    <t>↑3.5+→1.7+1+2+1</t>
  </si>
  <si>
    <t>기존 CCTV 주장치;철거 재사용;식</t>
  </si>
  <si>
    <t>34.2*1=</t>
  </si>
  <si>
    <t>13.4*1=</t>
  </si>
  <si>
    <t>38.4*1=</t>
  </si>
  <si>
    <t>43.4*1=</t>
  </si>
  <si>
    <t>34*1=</t>
  </si>
  <si>
    <t>13*1=</t>
  </si>
  <si>
    <t>1.통신공사::1-3.서측 지하보도 비상벨설비공사::비상벨</t>
  </si>
  <si>
    <t>Speaker</t>
  </si>
  <si>
    <t>PA스피커</t>
  </si>
  <si>
    <t>Cable</t>
  </si>
  <si>
    <t>칼람 20W</t>
  </si>
  <si>
    <t>옥내용</t>
  </si>
  <si>
    <t>#########【 도면번호:ET-103 】#########</t>
  </si>
  <si>
    <t>[[ 비상벨 ]]</t>
  </si>
  <si>
    <t>(FL22)스피커케이블</t>
  </si>
  <si>
    <t>1*3=</t>
  </si>
  <si>
    <t>[1.5]*2</t>
  </si>
  <si>
    <t>비상벨 주장치;철거 재설치;개</t>
  </si>
  <si>
    <t>비상벨 및 경광등;철거 재설치;개</t>
  </si>
  <si>
    <t>PA용 스피커 칼람,20W(옥내용)</t>
  </si>
  <si>
    <t>3*1=</t>
  </si>
  <si>
    <t>1.통신공사::1-4.동측 지하보도 비상벨설비공사::비상벨</t>
  </si>
  <si>
    <t>1.통신공사::1-5.서측 지하보도 CCTV설비공사(철거)::CCTV</t>
  </si>
  <si>
    <t>칼람20W</t>
  </si>
  <si>
    <t>ST 22c</t>
  </si>
  <si>
    <t>ST 28c</t>
  </si>
  <si>
    <t>옥내용(철거(50%))</t>
  </si>
  <si>
    <t>#########【 도면번호:ET-201 】#########</t>
  </si>
  <si>
    <t>(ST28)F-CV 2C/2.5㎟,ECX 5C-2V</t>
  </si>
  <si>
    <t>1*49=</t>
  </si>
  <si>
    <t>→16+18.2+0.5+14.3</t>
  </si>
  <si>
    <t>(ST22)UTP CAT.5E 4Px1</t>
  </si>
  <si>
    <t>1*35.6=</t>
  </si>
  <si>
    <t>→1+0.4+16+18.2</t>
  </si>
  <si>
    <t>(ST22)UTP CAT.5E 4Px2</t>
  </si>
  <si>
    <t>1*16.6=</t>
  </si>
  <si>
    <t>2*16.6=</t>
  </si>
  <si>
    <t>→1+1.3+14.3</t>
  </si>
  <si>
    <t>C4</t>
  </si>
  <si>
    <t>→1</t>
  </si>
  <si>
    <t>고재처리 + 고동</t>
  </si>
  <si>
    <t>1*7.497</t>
  </si>
  <si>
    <t>(153/1000)*49</t>
  </si>
  <si>
    <t>고재처리 + 고철</t>
  </si>
  <si>
    <t>[(6.95/3.6)*49]+[(5.01/3.6)*(35.6+16.6)</t>
  </si>
  <si>
    <t>7.497*1</t>
  </si>
  <si>
    <t>167.236</t>
  </si>
  <si>
    <t>52.2*1=</t>
  </si>
  <si>
    <t>49*1=</t>
  </si>
  <si>
    <t>68.8*1=</t>
  </si>
  <si>
    <t>1.통신공사::1-6.동측 지하보도 CCTV설비공사(철거)::CCTV</t>
  </si>
  <si>
    <t>고방16c</t>
  </si>
  <si>
    <t>1*36.9=</t>
  </si>
  <si>
    <t>→16+18.2+1.7+1</t>
  </si>
  <si>
    <t>1*1.4=</t>
  </si>
  <si>
    <t>2*1.4=</t>
  </si>
  <si>
    <t>→1+0.4</t>
  </si>
  <si>
    <t>1*2.7=</t>
  </si>
  <si>
    <t>→1+1.7</t>
  </si>
  <si>
    <t>C6</t>
  </si>
  <si>
    <t>(FL22)UTP CAT.5E 4Px2</t>
  </si>
  <si>
    <t>2*2.7=</t>
  </si>
  <si>
    <t>→1.7+1</t>
  </si>
  <si>
    <t>1*5.2326</t>
  </si>
  <si>
    <t>(153/1000)*34.2</t>
  </si>
  <si>
    <t>[(6.95/3.6)*34.2]+[(5.01/3.6)*(36.9+1.4)</t>
  </si>
  <si>
    <t>5.2326*1</t>
  </si>
  <si>
    <t>119.3213</t>
  </si>
  <si>
    <t>38.3*1=</t>
  </si>
  <si>
    <t>2.7*1=</t>
  </si>
  <si>
    <t>36.9*1=</t>
  </si>
  <si>
    <t>45.1*1=</t>
  </si>
  <si>
    <t>산 출 목 록</t>
  </si>
  <si>
    <t>산 출 수 식</t>
  </si>
  <si>
    <t>수식계</t>
  </si>
  <si>
    <t>50.3</t>
  </si>
  <si>
    <t>10.5</t>
  </si>
  <si>
    <t>58.8</t>
  </si>
  <si>
    <t>68.4</t>
  </si>
  <si>
    <t>50</t>
  </si>
  <si>
    <t>10</t>
  </si>
  <si>
    <t>34.2</t>
  </si>
  <si>
    <t>13.4</t>
  </si>
  <si>
    <t>38.4</t>
  </si>
  <si>
    <t>43.4</t>
  </si>
  <si>
    <t>34</t>
  </si>
  <si>
    <t>13</t>
  </si>
  <si>
    <t>3</t>
  </si>
  <si>
    <t>7.497</t>
  </si>
  <si>
    <t>59750337012</t>
  </si>
  <si>
    <t>52.2</t>
  </si>
  <si>
    <t>59750337013</t>
  </si>
  <si>
    <t>49</t>
  </si>
  <si>
    <t>68.8</t>
  </si>
  <si>
    <t>5.2326</t>
  </si>
  <si>
    <t>38.3</t>
  </si>
  <si>
    <t>2.7</t>
  </si>
  <si>
    <t>36.9</t>
  </si>
  <si>
    <t>45.1</t>
  </si>
  <si>
    <t>공종명Line</t>
  </si>
  <si>
    <t>구분</t>
  </si>
  <si>
    <t>단위수식</t>
  </si>
  <si>
    <t>P0101</t>
  </si>
  <si>
    <t>나사없는 + (노출) + E31</t>
  </si>
  <si>
    <t>전선관지지행가+E31</t>
  </si>
  <si>
    <t>케이블 + F-CV + 2.5_㎟/2c</t>
  </si>
  <si>
    <t>CABLE + ECX + 5C-2V</t>
  </si>
  <si>
    <t>나사없는 + (노출) + E25</t>
  </si>
  <si>
    <t>전선관지지행가+E25</t>
  </si>
  <si>
    <t>Cat5E + UTP 0.5 + 4P</t>
  </si>
  <si>
    <t>1종 가요 + 전선관 + 고방22c</t>
  </si>
  <si>
    <t>전선관지지행가+22C</t>
  </si>
  <si>
    <t>풀박스 + 100x100*100</t>
  </si>
  <si>
    <t>CCTV CAMERA+고정형(철거 재사용)+개</t>
  </si>
  <si>
    <t>CCTV CAMERA+회전형(철거 재사용)+개</t>
  </si>
  <si>
    <t>P0102</t>
  </si>
  <si>
    <t>기존 CCTV 주장치+철거 재사용+식</t>
  </si>
  <si>
    <t>P0103</t>
  </si>
  <si>
    <t>Speaker + Cable + 2S9F</t>
  </si>
  <si>
    <t>비상벨 주장치+철거 재설치+개</t>
  </si>
  <si>
    <t>비상벨 및 경광등+철거 재설치+개</t>
  </si>
  <si>
    <t>PA스피커 + 칼람 20W + 옥내용</t>
  </si>
  <si>
    <t>P0104</t>
  </si>
  <si>
    <t>P0105</t>
  </si>
  <si>
    <t>전선관 + (노출) + ST 28c</t>
  </si>
  <si>
    <t>전선관 + (노출) + ST 22c</t>
  </si>
  <si>
    <t>P0106</t>
  </si>
  <si>
    <t>1종 가요 + 전선관 + 고방16c</t>
  </si>
  <si>
    <t>0109</t>
  </si>
  <si>
    <t>56959000016</t>
  </si>
  <si>
    <t>E56959000016</t>
  </si>
  <si>
    <t>제 23호</t>
  </si>
  <si>
    <t>56959000017</t>
  </si>
  <si>
    <t>E56959000017</t>
  </si>
  <si>
    <t>제 24호</t>
  </si>
  <si>
    <t>56959000018</t>
  </si>
  <si>
    <t>E56959000018</t>
  </si>
  <si>
    <t>제 25호</t>
  </si>
  <si>
    <t>1.통신공사::1-9. 고철처리비</t>
  </si>
  <si>
    <t>56900017041</t>
  </si>
  <si>
    <t>L001010101000002</t>
  </si>
  <si>
    <t>보통인부</t>
  </si>
  <si>
    <t>직접노무비의 3 %</t>
  </si>
  <si>
    <t>[제 23호] 기존 CCTV 주장치  철거 재사용 [식]</t>
  </si>
  <si>
    <t>L001010501000115</t>
  </si>
  <si>
    <t>전기공사산업기사</t>
  </si>
  <si>
    <t>[제 24호] 비상벨 및 경광등  철거 재설치 [개]</t>
  </si>
  <si>
    <t>[제 25호] 비상벨 주장치  철거 재설치 [개]</t>
  </si>
  <si>
    <t>통신7-11-5 (Speaker 고정 30W이하, 노출 60%)</t>
  </si>
  <si>
    <t>[ 제 15호 ] CCTV CAMERA  고정형(철거 재사용) [개]</t>
  </si>
  <si>
    <t>전기5-47</t>
  </si>
  <si>
    <t>※ 산출: 카메라 일반형 + 브라켓 일반형, 재사용철거 80% + 재설치 100%</t>
  </si>
  <si>
    <t>[ 제 16호 ] CCTV CAMERA  회전형(철거 재사용) [개]</t>
  </si>
  <si>
    <t>※ 산출: 카메라 스피드돔형 + 브라켓 일반형, 재사용철거 80% + 재설치 100%</t>
  </si>
  <si>
    <t>통신7-11-5 (노출60% × 불용철거30%)</t>
  </si>
  <si>
    <t>[ 제 23호 ] 기존 CCTV 주장치  철거 재사용 [식]</t>
  </si>
  <si>
    <t>[ 제 24호 ] 비상벨 및 경광등  철거 재설치 [개]</t>
  </si>
  <si>
    <t>통신9-4-20-7 (무선비상벨0.02+경광등0.14)</t>
  </si>
  <si>
    <t>[ 제 25호 ] 비상벨 주장치  철거 재설치 [개]</t>
  </si>
  <si>
    <t>통신9-4-20-7 (주장치 0.26 × 재사용철거80%+재설치100%)</t>
  </si>
  <si>
    <t>조달청 가격정보</t>
  </si>
  <si>
    <t>물품식별번호</t>
  </si>
  <si>
    <t>24691048</t>
  </si>
  <si>
    <t>동등규격 · 조달청 반영</t>
  </si>
  <si>
    <t>24691049</t>
  </si>
  <si>
    <t>20174471</t>
  </si>
  <si>
    <t>10035796</t>
  </si>
  <si>
    <t>동일규격 · 조달청 반영</t>
  </si>
  <si>
    <t>10036335</t>
  </si>
  <si>
    <t>10036336</t>
  </si>
  <si>
    <t>20683902</t>
  </si>
  <si>
    <t>10040386</t>
  </si>
  <si>
    <t>21650751</t>
  </si>
  <si>
    <t>20174470</t>
  </si>
  <si>
    <t>10034833</t>
  </si>
  <si>
    <t>10034834</t>
  </si>
  <si>
    <t>정보통신 단가조사 - 시설공통자재(조달청 가격정보) 매칭 근거</t>
  </si>
  <si>
    <t>단가조사 행</t>
  </si>
  <si>
    <t>매칭구분</t>
  </si>
  <si>
    <t>적용단가 반영</t>
  </si>
  <si>
    <t>물품분류번호</t>
  </si>
  <si>
    <t>조달청 품명</t>
  </si>
  <si>
    <t>조달청 규격</t>
  </si>
  <si>
    <t>가격</t>
  </si>
  <si>
    <t>부가세여부</t>
  </si>
  <si>
    <t>게시일자</t>
  </si>
  <si>
    <t>비교근거</t>
  </si>
  <si>
    <t>동등규격</t>
  </si>
  <si>
    <t>반영</t>
  </si>
  <si>
    <t>39131706</t>
  </si>
  <si>
    <t>강제전선관</t>
  </si>
  <si>
    <t>나사 없는 전선관, E25</t>
  </si>
  <si>
    <t>m</t>
  </si>
  <si>
    <t>부가가치세별도</t>
  </si>
  <si>
    <t>2026-04-20</t>
  </si>
  <si>
    <t>나사없는전선관 E25 ↔ 강제전선관(나사 없는 전선관 E25)</t>
  </si>
  <si>
    <t>나사 없는 전선관, E31</t>
  </si>
  <si>
    <t>나사없는전선관 E31 ↔ 강제전선관(나사 없는 전선관 E31)</t>
  </si>
  <si>
    <t>고장력후렉시블전선관, 22mm, 방수</t>
  </si>
  <si>
    <t>고장력 후렉시블 22mm 방수</t>
  </si>
  <si>
    <t>동일규격</t>
  </si>
  <si>
    <t>39121303</t>
  </si>
  <si>
    <t>100×100×100mm</t>
  </si>
  <si>
    <t>풀박스 100×100×100mm</t>
  </si>
  <si>
    <t>39131708</t>
  </si>
  <si>
    <t>강재전선관용부품</t>
  </si>
  <si>
    <t>파이프클램프, 22C</t>
  </si>
  <si>
    <t>파이프크램프/클램프 표기 차이, 22C</t>
  </si>
  <si>
    <t>파이프클램프, 28C</t>
  </si>
  <si>
    <t>파이프크램프/클램프 표기 차이, 28C</t>
  </si>
  <si>
    <t>26121629</t>
  </si>
  <si>
    <t>전력케이블</t>
  </si>
  <si>
    <t>F-CV, 0.6/1kV, 2C 2.5mm²</t>
  </si>
  <si>
    <t>F-CV 0.6/1kV 2C×2.5mm²</t>
  </si>
  <si>
    <t>26121606</t>
  </si>
  <si>
    <t>고주파동축케이블</t>
  </si>
  <si>
    <t>ECX, 5C-2V</t>
  </si>
  <si>
    <t>ECX 5C-2V 고주파 동축케이블</t>
  </si>
  <si>
    <t>26121609</t>
  </si>
  <si>
    <t>UTP케이블</t>
  </si>
  <si>
    <t>UTP, Cat.5E, 4P</t>
  </si>
  <si>
    <t>UTP Cat.5E 4P (0.5mm 표기는 조달청 규격에 생략)</t>
  </si>
  <si>
    <t>고장력후렉시블전선관, 16mm, 방수</t>
  </si>
  <si>
    <t>철거자재 기준 원자재 동등규격: 고장력 후렉시블 16mm 방수</t>
  </si>
  <si>
    <t>철거자재 기준 원자재 동등규격: 고장력 후렉시블 22mm 방수</t>
  </si>
  <si>
    <t>철거자재 기준 원자재 동등규격: UTP Cat.5E 4P</t>
  </si>
  <si>
    <t>후강전선관, 아연도, 22mm</t>
  </si>
  <si>
    <t>철거자재 기준 원자재 동등규격: 후강전선관 아연도 22mm</t>
  </si>
  <si>
    <t>후강전선관, 아연도, 28mm</t>
  </si>
  <si>
    <t>철거자재 기준 원자재 동등규격: 후강전선관 아연도 28mm</t>
  </si>
  <si>
    <t>철거자재 기준 원자재 동등규격: ECX 5C-2V</t>
  </si>
  <si>
    <t>철거자재 기준 원자재 동등규격: F-CV 0.6/1kV 2C×2.5mm²</t>
  </si>
  <si>
    <t>시설공통자재 가격정보</t>
  </si>
  <si>
    <t>생성자 : -</t>
  </si>
  <si>
    <t>생성일 : 2026/04/21</t>
  </si>
  <si>
    <t>NO</t>
  </si>
  <si>
    <t>자재구분</t>
  </si>
  <si>
    <t>품명</t>
  </si>
  <si>
    <t>인도조건</t>
  </si>
  <si>
    <t>관할지역</t>
  </si>
  <si>
    <t>시설자재(전기분야)</t>
  </si>
  <si>
    <t>39121613</t>
  </si>
  <si>
    <t>20173537</t>
  </si>
  <si>
    <t>접지판</t>
  </si>
  <si>
    <t>동판, 0.7×300×300mm</t>
  </si>
  <si>
    <t>납품장소도</t>
  </si>
  <si>
    <t>2026-04-20 00:00:00.0</t>
  </si>
  <si>
    <t>전지역(제주제외)</t>
  </si>
  <si>
    <t>20173538</t>
  </si>
  <si>
    <t>동판, 1.0×300×300mm</t>
  </si>
  <si>
    <t>20173539</t>
  </si>
  <si>
    <t>동판, 1.5×300×300mm</t>
  </si>
  <si>
    <t>20173540</t>
  </si>
  <si>
    <t>동판, 2.0×300×300mm</t>
  </si>
  <si>
    <t>21650887</t>
  </si>
  <si>
    <t>탄소접지모듈Ⅰ</t>
  </si>
  <si>
    <t>160×800mm</t>
  </si>
  <si>
    <t>21650888</t>
  </si>
  <si>
    <t>탄소접지모듈Ⅱ</t>
  </si>
  <si>
    <t>260×1000mm</t>
  </si>
  <si>
    <t>39121697</t>
  </si>
  <si>
    <t>20173983</t>
  </si>
  <si>
    <t>접지첨가제</t>
  </si>
  <si>
    <t>접지저항저감제, 10Kg</t>
  </si>
  <si>
    <t>포</t>
  </si>
  <si>
    <t>21650849</t>
  </si>
  <si>
    <t>접지단자함</t>
  </si>
  <si>
    <t>ST, 1CCT</t>
  </si>
  <si>
    <t>21650850</t>
  </si>
  <si>
    <t>ST, 2CCT</t>
  </si>
  <si>
    <t>21650851</t>
  </si>
  <si>
    <t>ST, 3CCT</t>
  </si>
  <si>
    <t>22497078</t>
  </si>
  <si>
    <t>ST, 4CCT</t>
  </si>
  <si>
    <t>22497079</t>
  </si>
  <si>
    <t>ST, 5CCT</t>
  </si>
  <si>
    <t>21650852</t>
  </si>
  <si>
    <t>STS, 1CCT</t>
  </si>
  <si>
    <t>39131705</t>
  </si>
  <si>
    <t>24691002</t>
  </si>
  <si>
    <t>하이텍케이블트레이부속품</t>
  </si>
  <si>
    <t>분체도장, H. TEE, W150x60H</t>
  </si>
  <si>
    <t>24691003</t>
  </si>
  <si>
    <t>분체도장, H. TEE, W200x60H</t>
  </si>
  <si>
    <t>24691004</t>
  </si>
  <si>
    <t>분체도장, H. TEE, W300x60H</t>
  </si>
  <si>
    <t>24691005</t>
  </si>
  <si>
    <t>분체도장, H. TEE, W400x60H</t>
  </si>
  <si>
    <t>24691006</t>
  </si>
  <si>
    <t>분체도장, H. TEE, W500x60H</t>
  </si>
  <si>
    <t>24691007</t>
  </si>
  <si>
    <t>분체도장, H. TEE, W600x60H</t>
  </si>
  <si>
    <t>24691008</t>
  </si>
  <si>
    <t>분체도장, H. TEE, W150x75H</t>
  </si>
  <si>
    <t>24691009</t>
  </si>
  <si>
    <t>분체도장, H. TEE, W200x75H</t>
  </si>
  <si>
    <t>24691010</t>
  </si>
  <si>
    <t>분체도장, H. TEE, W300x75H</t>
  </si>
  <si>
    <t>24691011</t>
  </si>
  <si>
    <t>분체도장, H. TEE, W400x75H</t>
  </si>
  <si>
    <t>24691012</t>
  </si>
  <si>
    <t>분체도장, H. TEE, W500x75H</t>
  </si>
  <si>
    <t>24691013</t>
  </si>
  <si>
    <t>분체도장, H. TEE, W600x75H</t>
  </si>
  <si>
    <t>24691014</t>
  </si>
  <si>
    <t>분체도장, H. TEE, W150x100H</t>
  </si>
  <si>
    <t>24691015</t>
  </si>
  <si>
    <t>분체도장, H. TEE, W200x100H</t>
  </si>
  <si>
    <t>24691016</t>
  </si>
  <si>
    <t>분체도장, H. TEE, W300x100H</t>
  </si>
  <si>
    <t>24691017</t>
  </si>
  <si>
    <t>분체도장, H. TEE, W400x100H</t>
  </si>
  <si>
    <t>24691018</t>
  </si>
  <si>
    <t>분체도장, H. TEE, W500x100H</t>
  </si>
  <si>
    <t>24691019</t>
  </si>
  <si>
    <t>분체도장, H. TEE, W600x100H</t>
  </si>
  <si>
    <t>24691020</t>
  </si>
  <si>
    <t>분체도장, H. TEE, W200x150H</t>
  </si>
  <si>
    <t>24691021</t>
  </si>
  <si>
    <t>분체도장, H. TEE, W300x150H</t>
  </si>
  <si>
    <t>24691022</t>
  </si>
  <si>
    <t>분체도장, H. TEE, W400x150H</t>
  </si>
  <si>
    <t>24691023</t>
  </si>
  <si>
    <t>분체도장, H. TEE, W500x150H</t>
  </si>
  <si>
    <t>24691024</t>
  </si>
  <si>
    <t>분체도장, H. TEE, W600x150H</t>
  </si>
  <si>
    <t>24691025</t>
  </si>
  <si>
    <t>분체도장, H. CROSS, W150x60H</t>
  </si>
  <si>
    <t>24691026</t>
  </si>
  <si>
    <t>분체도장, H. CROSS, W200x60H</t>
  </si>
  <si>
    <t>26121688</t>
  </si>
  <si>
    <t>26226793</t>
  </si>
  <si>
    <t>배관배선일체형케이블</t>
  </si>
  <si>
    <t>배관배선일체형케이블, 4SQ 4C</t>
  </si>
  <si>
    <t>26226782</t>
  </si>
  <si>
    <t>배관배선일체형케이블, 4SQ 2C</t>
  </si>
  <si>
    <t>26226786</t>
  </si>
  <si>
    <t>배관배선일체형케이블, 4SQ 3C</t>
  </si>
  <si>
    <t>26226780</t>
  </si>
  <si>
    <t>배관배선일체형케이블, 1.5SQ 2C</t>
  </si>
  <si>
    <t>ｍ</t>
  </si>
  <si>
    <t>26226789</t>
  </si>
  <si>
    <t>배관배선일체형케이블, 1.5SQ 4C</t>
  </si>
  <si>
    <t>26226798</t>
  </si>
  <si>
    <t>배관배선일체형케이블, 2.5SQ 3C</t>
  </si>
  <si>
    <t>26226784</t>
  </si>
  <si>
    <t>배관배선일체형케이블, 1.5SQ 3C</t>
  </si>
  <si>
    <t>26226781</t>
  </si>
  <si>
    <t>배관배선일체형케이블, 2.5SQ 2C</t>
  </si>
  <si>
    <t>26226783</t>
  </si>
  <si>
    <t>배관배선일체형케이블, 6SQ 2C</t>
  </si>
  <si>
    <t>20683985</t>
  </si>
  <si>
    <t>F-CV, 6/10kV, 3C 240mm²</t>
  </si>
  <si>
    <t>20683986</t>
  </si>
  <si>
    <t>F-CV, 6/10kV, 3C 300mm²</t>
  </si>
  <si>
    <t>20683881</t>
  </si>
  <si>
    <t>F-CV, 0.6/1kV, 1C 1.5mm²</t>
  </si>
  <si>
    <t>20683882</t>
  </si>
  <si>
    <t>F-CV, 0.6/1kV, 1C 2.5mm²</t>
  </si>
  <si>
    <t>20683883</t>
  </si>
  <si>
    <t>F-CV, 0.6/1kV, 1C 4mm²</t>
  </si>
  <si>
    <t>20683884</t>
  </si>
  <si>
    <t>F-CV, 0.6/1kV, 1C 6mm²</t>
  </si>
  <si>
    <t>20683885</t>
  </si>
  <si>
    <t>F-CV, 0.6/1kV, 1C 10mm²</t>
  </si>
  <si>
    <t>20683886</t>
  </si>
  <si>
    <t>F-CV, 0.6/1kV, 1C 16mm²</t>
  </si>
  <si>
    <t>20683887</t>
  </si>
  <si>
    <t>F-CV, 0.6/1kV, 1C 25mm²</t>
  </si>
  <si>
    <t>20683888</t>
  </si>
  <si>
    <t>F-CV, 0.6/1kV, 1C 35mm²</t>
  </si>
  <si>
    <t>20683889</t>
  </si>
  <si>
    <t>F-CV, 0.6/1kV, 1C 50mm²</t>
  </si>
  <si>
    <t>20683890</t>
  </si>
  <si>
    <t>F-CV, 0.6/1kV, 1C 70mm²</t>
  </si>
  <si>
    <t>20683891</t>
  </si>
  <si>
    <t>F-CV, 0.6/1kV, 1C 95mm²</t>
  </si>
  <si>
    <t>20683892</t>
  </si>
  <si>
    <t>F-CV, 0.6/1kV, 1C 120mm²</t>
  </si>
  <si>
    <t>20683893</t>
  </si>
  <si>
    <t>F-CV, 0.6/1kV, 1C 150mm²</t>
  </si>
  <si>
    <t>20683894</t>
  </si>
  <si>
    <t>F-CV, 0.6/1kV, 1C 185mm²</t>
  </si>
  <si>
    <t>20683895</t>
  </si>
  <si>
    <t>F-CV, 0.6/1kV, 1C 240mm²</t>
  </si>
  <si>
    <t>20683896</t>
  </si>
  <si>
    <t>F-CV, 0.6/1kV, 1C 300mm²</t>
  </si>
  <si>
    <t>20683897</t>
  </si>
  <si>
    <t>F-CV, 0.6/1kV, 1C 400mm²</t>
  </si>
  <si>
    <t>20683898</t>
  </si>
  <si>
    <t>F-CV, 0.6/1kV, 1C 500mm²</t>
  </si>
  <si>
    <t>20683899</t>
  </si>
  <si>
    <t>F-CV, 0.6/1kV, 1C 630mm²</t>
  </si>
  <si>
    <t>26121603</t>
  </si>
  <si>
    <t>20684224</t>
  </si>
  <si>
    <t>제어케이블</t>
  </si>
  <si>
    <t>F-CVV, 2C 1.5mm²</t>
  </si>
  <si>
    <t>20684225</t>
  </si>
  <si>
    <t>F-CVV, 2C 2.5mm²</t>
  </si>
  <si>
    <t>20684226</t>
  </si>
  <si>
    <t>F-CVV, 2C 4mm²</t>
  </si>
  <si>
    <t>20684227</t>
  </si>
  <si>
    <t>F-CVV, 2C 6mm²</t>
  </si>
  <si>
    <t>20684228</t>
  </si>
  <si>
    <t>F-CVV, 3C 1.5mm²</t>
  </si>
  <si>
    <t>20684231</t>
  </si>
  <si>
    <t>F-CVV, 3C 2.5mm²</t>
  </si>
  <si>
    <t>20684232</t>
  </si>
  <si>
    <t>F-CVV, 3C 4mm²</t>
  </si>
  <si>
    <t>20684233</t>
  </si>
  <si>
    <t>F-CVV, 3C 6mm²</t>
  </si>
  <si>
    <t>20684234</t>
  </si>
  <si>
    <t>F-CVV, 4C 1.5mm²</t>
  </si>
  <si>
    <t>20684235</t>
  </si>
  <si>
    <t>F-CVV, 4C 2.5mm²</t>
  </si>
  <si>
    <t>20684236</t>
  </si>
  <si>
    <t>F-CVV, 4C 4mm²</t>
  </si>
  <si>
    <t>20684237</t>
  </si>
  <si>
    <t>F-CVV, 4C 6mm²</t>
  </si>
  <si>
    <t>20684238</t>
  </si>
  <si>
    <t>F-CVV, 5C 1.5mm²</t>
  </si>
  <si>
    <t>20684239</t>
  </si>
  <si>
    <t>F-CVV, 5C 2.5mm²</t>
  </si>
  <si>
    <t>20684240</t>
  </si>
  <si>
    <t>F-CVV, 5C 4mm²</t>
  </si>
  <si>
    <t>20684241</t>
  </si>
  <si>
    <t>F-CVV, 5C 6mm²</t>
  </si>
  <si>
    <t>20684242</t>
  </si>
  <si>
    <t>F-CVV, 6C 1.5mm²</t>
  </si>
  <si>
    <t>20684243</t>
  </si>
  <si>
    <t>F-CVV, 6C 2.5mm²</t>
  </si>
  <si>
    <t>20684244</t>
  </si>
  <si>
    <t>F-CVV, 6C 4mm²</t>
  </si>
  <si>
    <t>20684245</t>
  </si>
  <si>
    <t>F-CVV, 6C 6mm²</t>
  </si>
  <si>
    <t>20684246</t>
  </si>
  <si>
    <t>F-CVV, 7C 1.5mm²</t>
  </si>
  <si>
    <t>20684247</t>
  </si>
  <si>
    <t>F-CVV, 7C 2.5mm²</t>
  </si>
  <si>
    <t>20684248</t>
  </si>
  <si>
    <t>F-CVV, 7C 4mm²</t>
  </si>
  <si>
    <t>20684249</t>
  </si>
  <si>
    <t>F-CVV, 7C 6mm²</t>
  </si>
  <si>
    <t>20684250</t>
  </si>
  <si>
    <t>F-CVV, 8C 1.5mm²</t>
  </si>
  <si>
    <t>20684251</t>
  </si>
  <si>
    <t>F-CVV, 8C 2.5mm²</t>
  </si>
  <si>
    <t>20684252</t>
  </si>
  <si>
    <t>F-CVV, 8C 4mm²</t>
  </si>
  <si>
    <t>20684253</t>
  </si>
  <si>
    <t>F-CVV, 8C 6mm²</t>
  </si>
  <si>
    <t>39111521</t>
  </si>
  <si>
    <t>20189549</t>
  </si>
  <si>
    <t>등기구보강대</t>
  </si>
  <si>
    <t>형광등기구용, 장력형, 1.5m</t>
  </si>
  <si>
    <t>20935603</t>
  </si>
  <si>
    <t>다운라이트용, 장력형, 1.0m</t>
  </si>
  <si>
    <t>22080060</t>
  </si>
  <si>
    <t>형광등기구용, 행거스프링형</t>
  </si>
  <si>
    <t>22080061</t>
  </si>
  <si>
    <t>형광등기구용, 찬넬보강형</t>
  </si>
  <si>
    <t>22080062</t>
  </si>
  <si>
    <t>다운라이트용, 행거스프링형</t>
  </si>
  <si>
    <t>22080063</t>
  </si>
  <si>
    <t>다운라이트용, 평형스프링형</t>
  </si>
  <si>
    <t>39121413</t>
  </si>
  <si>
    <t>20170949</t>
  </si>
  <si>
    <t>볼트형커넥터</t>
  </si>
  <si>
    <t>일반형, Φ16mm</t>
  </si>
  <si>
    <t>20170950</t>
  </si>
  <si>
    <t>일반형, Φ19mm</t>
  </si>
  <si>
    <t>20170951</t>
  </si>
  <si>
    <t>U볼트형, Φ16mm</t>
  </si>
  <si>
    <t>20170952</t>
  </si>
  <si>
    <t>U볼트형, Φ19mm</t>
  </si>
  <si>
    <t>10034844</t>
  </si>
  <si>
    <t>접지봉</t>
  </si>
  <si>
    <t>14Φ×1000mm</t>
  </si>
  <si>
    <t>10034846</t>
  </si>
  <si>
    <t>16Φ×1800mm</t>
  </si>
  <si>
    <t>10034847</t>
  </si>
  <si>
    <t>18Φ×2400mm</t>
  </si>
  <si>
    <t>10034848</t>
  </si>
  <si>
    <t>19Φ×2400mm</t>
  </si>
  <si>
    <t>20935648</t>
  </si>
  <si>
    <t>19Φ×3000mm</t>
  </si>
  <si>
    <t>39129987</t>
  </si>
  <si>
    <t>21871115</t>
  </si>
  <si>
    <t>스위치</t>
  </si>
  <si>
    <t>단로, 16A 250V, 4구</t>
  </si>
  <si>
    <t>21871116</t>
  </si>
  <si>
    <t>단로, 16A 250V, 5구</t>
  </si>
  <si>
    <t>21871117</t>
  </si>
  <si>
    <t>단로, 16A 250V, 6구</t>
  </si>
  <si>
    <t>20170520</t>
  </si>
  <si>
    <t>단로, 16A 250V, 1구, 램프붙이</t>
  </si>
  <si>
    <t>20170521</t>
  </si>
  <si>
    <t>단로, 16A 250V, 2구, 램프붙이</t>
  </si>
  <si>
    <t>20170522</t>
  </si>
  <si>
    <t>단로, 16A 250V, 3구, 램프붙이</t>
  </si>
  <si>
    <t>39122204</t>
  </si>
  <si>
    <t>22497075</t>
  </si>
  <si>
    <t>단로, 16A 250V, 4구, 램프붙이</t>
  </si>
  <si>
    <t>22497076</t>
  </si>
  <si>
    <t>단로, 16A 250V, 5구, 램프붙이</t>
  </si>
  <si>
    <t>22497077</t>
  </si>
  <si>
    <t>단로, 16A 250V, 6구, 램프붙이</t>
  </si>
  <si>
    <t>20935639</t>
  </si>
  <si>
    <t>3로, 16A 250V, 1구</t>
  </si>
  <si>
    <t>20935640</t>
  </si>
  <si>
    <t>3로, 16A 250V, 2구</t>
  </si>
  <si>
    <t>20935641</t>
  </si>
  <si>
    <t>3로, 16A 250V, 3구</t>
  </si>
  <si>
    <t>20935642</t>
  </si>
  <si>
    <t>3로, 16A 250V, 1구, 램프붙이</t>
  </si>
  <si>
    <t>20935643</t>
  </si>
  <si>
    <t>3로, 16A 250V, 2구, 램프붙이</t>
  </si>
  <si>
    <t>20935644</t>
  </si>
  <si>
    <t>3로, 16A 250V, 3구, 램프붙이</t>
  </si>
  <si>
    <t>20189547</t>
  </si>
  <si>
    <t>형광등기구용, 장력형, 0.3m</t>
  </si>
  <si>
    <t>20189548</t>
  </si>
  <si>
    <t>형광등기구용, 장력형, 1.0m</t>
  </si>
  <si>
    <t>24690977</t>
  </si>
  <si>
    <t>분체도장, H. ELBOW, W500x150H</t>
  </si>
  <si>
    <t>24690978</t>
  </si>
  <si>
    <t>분체도장, H. ELBOW, W600x150H</t>
  </si>
  <si>
    <t>24690979</t>
  </si>
  <si>
    <t>분체도장, V. ELBOW, W150x60H</t>
  </si>
  <si>
    <t>24690980</t>
  </si>
  <si>
    <t>분체도장, V. ELBOW, W200x60H</t>
  </si>
  <si>
    <t>24690981</t>
  </si>
  <si>
    <t>분체도장, V. ELBOW, W300x60H</t>
  </si>
  <si>
    <t>24690982</t>
  </si>
  <si>
    <t>분체도장, V. ELBOW, W400x60H</t>
  </si>
  <si>
    <t>24690983</t>
  </si>
  <si>
    <t>분체도장, V. ELBOW, W500x60H</t>
  </si>
  <si>
    <t>24690984</t>
  </si>
  <si>
    <t>분체도장, V. ELBOW, W600x60H</t>
  </si>
  <si>
    <t>24690985</t>
  </si>
  <si>
    <t>분체도장, V. ELBOW, W150x75H</t>
  </si>
  <si>
    <t>24690986</t>
  </si>
  <si>
    <t>분체도장, V. ELBOW, W200x75H</t>
  </si>
  <si>
    <t>24690987</t>
  </si>
  <si>
    <t>분체도장, V. ELBOW, W300x75H</t>
  </si>
  <si>
    <t>24690988</t>
  </si>
  <si>
    <t>분체도장, V. ELBOW, W400x75H</t>
  </si>
  <si>
    <t>24690989</t>
  </si>
  <si>
    <t>분체도장, V. ELBOW, W500x75H</t>
  </si>
  <si>
    <t>24690990</t>
  </si>
  <si>
    <t>분체도장, V. ELBOW, W600x75H</t>
  </si>
  <si>
    <t>24690991</t>
  </si>
  <si>
    <t>분체도장, V. ELBOW, W150x100H</t>
  </si>
  <si>
    <t>24690992</t>
  </si>
  <si>
    <t>분체도장, V. ELBOW, W200x100H</t>
  </si>
  <si>
    <t>24690993</t>
  </si>
  <si>
    <t>분체도장, V. ELBOW, W300x100H</t>
  </si>
  <si>
    <t>24690994</t>
  </si>
  <si>
    <t>분체도장, V. ELBOW, W400x100H</t>
  </si>
  <si>
    <t>24690995</t>
  </si>
  <si>
    <t>분체도장, V. ELBOW, W500x100H</t>
  </si>
  <si>
    <t>24690996</t>
  </si>
  <si>
    <t>분체도장, V. ELBOW, W600x100H</t>
  </si>
  <si>
    <t>24690997</t>
  </si>
  <si>
    <t>분체도장, V. ELBOW, W200x150H</t>
  </si>
  <si>
    <t>24690998</t>
  </si>
  <si>
    <t>분체도장, V. ELBOW, W300x150H</t>
  </si>
  <si>
    <t>24690999</t>
  </si>
  <si>
    <t>분체도장, V. ELBOW, W400x150H</t>
  </si>
  <si>
    <t>24691000</t>
  </si>
  <si>
    <t>분체도장, V. ELBOW, W500x150H</t>
  </si>
  <si>
    <t>24691001</t>
  </si>
  <si>
    <t>분체도장, V. ELBOW, W600x150H</t>
  </si>
  <si>
    <t>26121524</t>
  </si>
  <si>
    <t>10040989</t>
  </si>
  <si>
    <t>인입용비닐절연전선</t>
  </si>
  <si>
    <t>DV, 3심 3.2mm</t>
  </si>
  <si>
    <t>20683710</t>
  </si>
  <si>
    <t>전기기기용 비닐절연전선</t>
  </si>
  <si>
    <t>KIV, 450/700V, 1.5mm²</t>
  </si>
  <si>
    <t>20683711</t>
  </si>
  <si>
    <t>KIV, 450/700V, 2.5mm²</t>
  </si>
  <si>
    <t>20683712</t>
  </si>
  <si>
    <t>KIV, 450/700V, 4mm²</t>
  </si>
  <si>
    <t>20683713</t>
  </si>
  <si>
    <t>KIV, 450/700V, 6mm²</t>
  </si>
  <si>
    <t>20683714</t>
  </si>
  <si>
    <t>KIV, 450/700V, 10mm²</t>
  </si>
  <si>
    <t>20683715</t>
  </si>
  <si>
    <t>KIV, 450/700V, 16mm²</t>
  </si>
  <si>
    <t>20683716</t>
  </si>
  <si>
    <t>KIV, 450/700V, 25mm²</t>
  </si>
  <si>
    <t>20683717</t>
  </si>
  <si>
    <t>KIV, 450/700V, 35mm²</t>
  </si>
  <si>
    <t>20683718</t>
  </si>
  <si>
    <t>KIV, 450/700V, 50mm²</t>
  </si>
  <si>
    <t>20683719</t>
  </si>
  <si>
    <t>KIV, 450/700V, 70mm²</t>
  </si>
  <si>
    <t>20683720</t>
  </si>
  <si>
    <t>KIV, 450/700V, 95mm²</t>
  </si>
  <si>
    <t>20683721</t>
  </si>
  <si>
    <t>KIV, 450/700V, 120mm²</t>
  </si>
  <si>
    <t>20683722</t>
  </si>
  <si>
    <t>KIV, 450/700V, 150mm²</t>
  </si>
  <si>
    <t>20688929</t>
  </si>
  <si>
    <t>KIV, 450/700V, 185mm²</t>
  </si>
  <si>
    <t>20688930</t>
  </si>
  <si>
    <t>KIV, 450/700V, 240mm²</t>
  </si>
  <si>
    <t>20683979</t>
  </si>
  <si>
    <t>F-CV, 6/10kV, 3C 50mm²</t>
  </si>
  <si>
    <t>20683980</t>
  </si>
  <si>
    <t>F-CV, 6/10kV, 3C 70mm²</t>
  </si>
  <si>
    <t>20683981</t>
  </si>
  <si>
    <t>F-CV, 6/10kV, 3C 95mm²</t>
  </si>
  <si>
    <t>20683982</t>
  </si>
  <si>
    <t>F-CV, 6/10kV, 3C 120mm²</t>
  </si>
  <si>
    <t>20683983</t>
  </si>
  <si>
    <t>F-CV, 6/10kV, 3C 150mm²</t>
  </si>
  <si>
    <t>20683984</t>
  </si>
  <si>
    <t>F-CV, 6/10kV, 3C 185mm²</t>
  </si>
  <si>
    <t>24690920</t>
  </si>
  <si>
    <t>CN/CV-W, 22.9KV, 1C 60㎟</t>
  </si>
  <si>
    <t>24690921</t>
  </si>
  <si>
    <t>CN/CV-W, 22.9KV, 1C 100㎟</t>
  </si>
  <si>
    <t>24690922</t>
  </si>
  <si>
    <t>CN/CV-W, 22.9KV, 1C 150㎟</t>
  </si>
  <si>
    <t>24690923</t>
  </si>
  <si>
    <t>CN/CV-W, 22.9KV, 1C 200㎟</t>
  </si>
  <si>
    <t>24690924</t>
  </si>
  <si>
    <t>CN/CV-W, 22.9KV, 1C 250㎟</t>
  </si>
  <si>
    <t>24690925</t>
  </si>
  <si>
    <t>CN/CV-W, 22.9KV, 1C 325㎟</t>
  </si>
  <si>
    <t>10040270</t>
  </si>
  <si>
    <t>FR-CNCO-W, 22.9KV, 1C 60㎟</t>
  </si>
  <si>
    <t>20533891</t>
  </si>
  <si>
    <t>FR-CNCO-W, 22.9KV, 1C 100㎟</t>
  </si>
  <si>
    <t>20704937</t>
  </si>
  <si>
    <t>FR-CNCO-W, 22.9KV, 1C 150㎟</t>
  </si>
  <si>
    <t>10040271</t>
  </si>
  <si>
    <t>FR-CNCO-W, 22.9KV, 1C 200㎟</t>
  </si>
  <si>
    <t>21030226</t>
  </si>
  <si>
    <t>FR-CNCO-W, 22.9KV, 1C 250㎟</t>
  </si>
  <si>
    <t>10040272</t>
  </si>
  <si>
    <t>FR-CNCO-W, 22.9KV, 1C 325㎟</t>
  </si>
  <si>
    <t>20683962</t>
  </si>
  <si>
    <t>F-CV, 6/10kV, 1C 25mm²</t>
  </si>
  <si>
    <t>20683963</t>
  </si>
  <si>
    <t>F-CV, 6/10kV, 1C 35mm²</t>
  </si>
  <si>
    <t>20683964</t>
  </si>
  <si>
    <t>F-CV, 6/10kV, 1C 50mm²</t>
  </si>
  <si>
    <t>20683965</t>
  </si>
  <si>
    <t>F-CV, 6/10kV, 1C 70mm²</t>
  </si>
  <si>
    <t>20683967</t>
  </si>
  <si>
    <t>F-CV, 6/10kV, 1C 95mm²</t>
  </si>
  <si>
    <t>20683968</t>
  </si>
  <si>
    <t>F-CV, 6/10kV, 1C 120mm²</t>
  </si>
  <si>
    <t>20683969</t>
  </si>
  <si>
    <t>F-CV, 6/10kV, 1C 150mm²</t>
  </si>
  <si>
    <t>20683970</t>
  </si>
  <si>
    <t>F-CV, 6/10kV, 1C 185mm²</t>
  </si>
  <si>
    <t>20683971</t>
  </si>
  <si>
    <t>F-CV, 6/10kV, 1C 240mm²</t>
  </si>
  <si>
    <t>20683972</t>
  </si>
  <si>
    <t>F-CV, 6/10kV, 1C 300mm²</t>
  </si>
  <si>
    <t>20683973</t>
  </si>
  <si>
    <t>F-CV, 6/10kV, 1C 400mm²</t>
  </si>
  <si>
    <t>20683974</t>
  </si>
  <si>
    <t>F-CV, 6/10kV, 1C 500mm²</t>
  </si>
  <si>
    <t>20683975</t>
  </si>
  <si>
    <t>F-CV, 6/10kV, 1C 630mm²</t>
  </si>
  <si>
    <t>20683977</t>
  </si>
  <si>
    <t>F-CV, 6/10kV, 3C 25mm²</t>
  </si>
  <si>
    <t>20683978</t>
  </si>
  <si>
    <t>F-CV, 6/10kV, 3C 35mm²</t>
  </si>
  <si>
    <t>26121692</t>
  </si>
  <si>
    <t>10040397</t>
  </si>
  <si>
    <t>시내쌍케이블</t>
  </si>
  <si>
    <t>CPEV, 0.5mm×20P</t>
  </si>
  <si>
    <t>10040398</t>
  </si>
  <si>
    <t>CPEV, 0.5mm×25P</t>
  </si>
  <si>
    <t>10040399</t>
  </si>
  <si>
    <t>CPEV, 0.5mm×30P</t>
  </si>
  <si>
    <t>10040401</t>
  </si>
  <si>
    <t>CPEV, 0.5mm×50P</t>
  </si>
  <si>
    <t>10040402</t>
  </si>
  <si>
    <t>CPEV, 0.5mm×100P</t>
  </si>
  <si>
    <t>10040403</t>
  </si>
  <si>
    <t>CPEV, 0.5mm×150P</t>
  </si>
  <si>
    <t>20180401</t>
  </si>
  <si>
    <t>CPEV, 0.5mm×200P</t>
  </si>
  <si>
    <t>20180402</t>
  </si>
  <si>
    <t>CPEV, 0.65mm×5P</t>
  </si>
  <si>
    <t>20180403</t>
  </si>
  <si>
    <t>CPEV, 0.65mm×10P</t>
  </si>
  <si>
    <t>20180404</t>
  </si>
  <si>
    <t>CPEV, 0.65mm×15P</t>
  </si>
  <si>
    <t>20180405</t>
  </si>
  <si>
    <t>CPEV, 0.65mm×20P</t>
  </si>
  <si>
    <t>20180406</t>
  </si>
  <si>
    <t>CPEV, 0.65mm×25P</t>
  </si>
  <si>
    <t>20180407</t>
  </si>
  <si>
    <t>CPEV, 0.65mm×30P</t>
  </si>
  <si>
    <t>20180409</t>
  </si>
  <si>
    <t>CPEV, 0.65mm×50P</t>
  </si>
  <si>
    <t>20180410</t>
  </si>
  <si>
    <t>CPEV, 0.65mm×100P</t>
  </si>
  <si>
    <t>20180411</t>
  </si>
  <si>
    <t>CPEV, 0.65mm×150P</t>
  </si>
  <si>
    <t>20180412</t>
  </si>
  <si>
    <t>CPEV, 0.65mm×200P</t>
  </si>
  <si>
    <t>20180413</t>
  </si>
  <si>
    <t>CPEV, 0.9mm×5P</t>
  </si>
  <si>
    <t>20180414</t>
  </si>
  <si>
    <t>CPEV, 0.9mm×10P</t>
  </si>
  <si>
    <t>20180415</t>
  </si>
  <si>
    <t>CPEV, 0.9mm×15P</t>
  </si>
  <si>
    <t>20180416</t>
  </si>
  <si>
    <t>CPEV, 0.9mm×20P</t>
  </si>
  <si>
    <t>20180417</t>
  </si>
  <si>
    <t>CPEV, 0.9mm×25P</t>
  </si>
  <si>
    <t>20180418</t>
  </si>
  <si>
    <t>CPEV, 0.9mm×30P</t>
  </si>
  <si>
    <t>20180420</t>
  </si>
  <si>
    <t>CPEV, 0.9mm×50P</t>
  </si>
  <si>
    <t>20180421</t>
  </si>
  <si>
    <t>CPEV, 0.9mm×100P</t>
  </si>
  <si>
    <t>20180422</t>
  </si>
  <si>
    <t>CPEV, 0.9mm×150P</t>
  </si>
  <si>
    <t>20180423</t>
  </si>
  <si>
    <t>CPEV, 0.9mm×200P</t>
  </si>
  <si>
    <t>39121406</t>
  </si>
  <si>
    <t>20170872</t>
  </si>
  <si>
    <t>콘센트</t>
  </si>
  <si>
    <t>노출-접지형, 16A 250V, 2구</t>
  </si>
  <si>
    <t>20935627</t>
  </si>
  <si>
    <t>전화용, MODULAR JACK</t>
  </si>
  <si>
    <t>20935628</t>
  </si>
  <si>
    <t>TV유닛, 1방</t>
  </si>
  <si>
    <t>20935629</t>
  </si>
  <si>
    <t>TV유닛, 2방</t>
  </si>
  <si>
    <t>20935630</t>
  </si>
  <si>
    <t>TV유닛, 3방</t>
  </si>
  <si>
    <t>21030227</t>
  </si>
  <si>
    <t>방우형, 16A 250V, 1구</t>
  </si>
  <si>
    <t>21030228</t>
  </si>
  <si>
    <t>방우형, 16A 250V, 2구</t>
  </si>
  <si>
    <t>20170517</t>
  </si>
  <si>
    <t>단로, 16A 250V, 1구</t>
  </si>
  <si>
    <t>20170518</t>
  </si>
  <si>
    <t>단로, 16A 250V, 2구</t>
  </si>
  <si>
    <t>20170519</t>
  </si>
  <si>
    <t>단로, 16A 250V, 3구</t>
  </si>
  <si>
    <t>43222818</t>
  </si>
  <si>
    <t>20171249</t>
  </si>
  <si>
    <t>구내단자함</t>
  </si>
  <si>
    <t>중간단자함, STS, 90P</t>
  </si>
  <si>
    <t>20171250</t>
  </si>
  <si>
    <t>중간단자함, STS, 100 P</t>
  </si>
  <si>
    <t>20171251</t>
  </si>
  <si>
    <t>중간단자함, STS, 120 P</t>
  </si>
  <si>
    <t>20171252</t>
  </si>
  <si>
    <t>중간단자함, STS, 160 P</t>
  </si>
  <si>
    <t>20171253</t>
  </si>
  <si>
    <t>중간단자함, STS, 200 P</t>
  </si>
  <si>
    <t>20171254</t>
  </si>
  <si>
    <t>중간단자함, STS, 250 P</t>
  </si>
  <si>
    <t>20171255</t>
  </si>
  <si>
    <t>중간단자함, STS, 300 P</t>
  </si>
  <si>
    <t>20170839</t>
  </si>
  <si>
    <t>노출형, 30A 250V 3P</t>
  </si>
  <si>
    <t>20170840</t>
  </si>
  <si>
    <t>노출형, 50A 250V 3P</t>
  </si>
  <si>
    <t>20170844</t>
  </si>
  <si>
    <t>노출-걸림형, 30A 480V 4P</t>
  </si>
  <si>
    <t>20170849</t>
  </si>
  <si>
    <t>매입-접지형, 16A 250V 1구</t>
  </si>
  <si>
    <t>20170850</t>
  </si>
  <si>
    <t>매입-접지형, 16A 250V 2구</t>
  </si>
  <si>
    <t>20170871</t>
  </si>
  <si>
    <t>노출-접지형, 16A 250V, 1구</t>
  </si>
  <si>
    <t>24690953</t>
  </si>
  <si>
    <t>분체도장, JOINER SET, W400x150H</t>
  </si>
  <si>
    <t>24690954</t>
  </si>
  <si>
    <t>분체도장, JOINER SET, W500x150H</t>
  </si>
  <si>
    <t>24690955</t>
  </si>
  <si>
    <t>분체도장, JOINER SET, W600x150H</t>
  </si>
  <si>
    <t>24690956</t>
  </si>
  <si>
    <t>분체도장, H. ELBOW, W150x60H</t>
  </si>
  <si>
    <t>24690957</t>
  </si>
  <si>
    <t>분체도장, H. ELBOW, W200x60H</t>
  </si>
  <si>
    <t>24690958</t>
  </si>
  <si>
    <t>분체도장, H. ELBOW, W300x60H</t>
  </si>
  <si>
    <t>24690959</t>
  </si>
  <si>
    <t>분체도장, H. ELBOW, W400x60H</t>
  </si>
  <si>
    <t>24690960</t>
  </si>
  <si>
    <t>분체도장, H. ELBOW, W500x60H</t>
  </si>
  <si>
    <t>24690961</t>
  </si>
  <si>
    <t>분체도장, H. ELBOW, W600x60H</t>
  </si>
  <si>
    <t>24690962</t>
  </si>
  <si>
    <t>분체도장, H. ELBOW, W150x75H</t>
  </si>
  <si>
    <t>24690963</t>
  </si>
  <si>
    <t>분체도장, H. ELBOW, W200x75H</t>
  </si>
  <si>
    <t>24690964</t>
  </si>
  <si>
    <t>분체도장, H. ELBOW, W300x75H</t>
  </si>
  <si>
    <t>24690965</t>
  </si>
  <si>
    <t>분체도장, H. ELBOW, W400x75H</t>
  </si>
  <si>
    <t>24690966</t>
  </si>
  <si>
    <t>분체도장, H. ELBOW, W500x75H</t>
  </si>
  <si>
    <t>24690967</t>
  </si>
  <si>
    <t>분체도장, H. ELBOW, W600x75H</t>
  </si>
  <si>
    <t>24690968</t>
  </si>
  <si>
    <t>분체도장, H. ELBOW, W150x100H</t>
  </si>
  <si>
    <t>24690969</t>
  </si>
  <si>
    <t>분체도장, H. ELBOW, W200x100H</t>
  </si>
  <si>
    <t>24690970</t>
  </si>
  <si>
    <t>분체도장, H. ELBOW, W300x100H</t>
  </si>
  <si>
    <t>24690971</t>
  </si>
  <si>
    <t>분체도장, H. ELBOW, W400x100H</t>
  </si>
  <si>
    <t>24690972</t>
  </si>
  <si>
    <t>분체도장, H. ELBOW, W500x100H</t>
  </si>
  <si>
    <t>24690973</t>
  </si>
  <si>
    <t>분체도장, H. ELBOW, W600x100H</t>
  </si>
  <si>
    <t>24690974</t>
  </si>
  <si>
    <t>분체도장, H. ELBOW, W200x150H</t>
  </si>
  <si>
    <t>24690975</t>
  </si>
  <si>
    <t>분체도장, H. ELBOW, W300x150H</t>
  </si>
  <si>
    <t>24690976</t>
  </si>
  <si>
    <t>분체도장, H. ELBOW, W400x150H</t>
  </si>
  <si>
    <t>26121522</t>
  </si>
  <si>
    <t>10040617</t>
  </si>
  <si>
    <t>전기용경동연선</t>
  </si>
  <si>
    <t>HS, 4㎟</t>
  </si>
  <si>
    <t>10040618</t>
  </si>
  <si>
    <t>HS, 6㎟</t>
  </si>
  <si>
    <t>10040619</t>
  </si>
  <si>
    <t>HS, 10㎟</t>
  </si>
  <si>
    <t>10040620</t>
  </si>
  <si>
    <t>HS, 16㎟</t>
  </si>
  <si>
    <t>10040621</t>
  </si>
  <si>
    <t>HS, 25㎟</t>
  </si>
  <si>
    <t>10040622</t>
  </si>
  <si>
    <t>HS, 35㎟</t>
  </si>
  <si>
    <t>10040623</t>
  </si>
  <si>
    <t>HS, 50㎟</t>
  </si>
  <si>
    <t>10040624</t>
  </si>
  <si>
    <t>HS, 70㎟</t>
  </si>
  <si>
    <t>10040625</t>
  </si>
  <si>
    <t>HS, 95㎟</t>
  </si>
  <si>
    <t>20181509</t>
  </si>
  <si>
    <t>HS, 120㎟</t>
  </si>
  <si>
    <t>20181510</t>
  </si>
  <si>
    <t>HS, 150㎟</t>
  </si>
  <si>
    <t>10040561</t>
  </si>
  <si>
    <t>옥외용비닐절연전선</t>
  </si>
  <si>
    <t>OW, 3.5㎟</t>
  </si>
  <si>
    <t>10040562</t>
  </si>
  <si>
    <t>OW, 5.5㎟</t>
  </si>
  <si>
    <t>10040563</t>
  </si>
  <si>
    <t>OW, 8㎟</t>
  </si>
  <si>
    <t>10040564</t>
  </si>
  <si>
    <t>OW, 14㎟</t>
  </si>
  <si>
    <t>10040565</t>
  </si>
  <si>
    <t>OW, 22㎟</t>
  </si>
  <si>
    <t>10040567</t>
  </si>
  <si>
    <t>OW, 38㎟</t>
  </si>
  <si>
    <t>10040569</t>
  </si>
  <si>
    <t>OW, 60㎟</t>
  </si>
  <si>
    <t>20181393</t>
  </si>
  <si>
    <t>OW, 100㎟</t>
  </si>
  <si>
    <t>20181395</t>
  </si>
  <si>
    <t>OW, 150㎟</t>
  </si>
  <si>
    <t>20181396</t>
  </si>
  <si>
    <t>OW, 200㎟</t>
  </si>
  <si>
    <t>20181397</t>
  </si>
  <si>
    <t>OW, 250㎟</t>
  </si>
  <si>
    <t>10040984</t>
  </si>
  <si>
    <t>DV, 2심 2.0mm</t>
  </si>
  <si>
    <t>10040985</t>
  </si>
  <si>
    <t>DV, 2심 2.6mm</t>
  </si>
  <si>
    <t>10040986</t>
  </si>
  <si>
    <t>DV, 2심 3.2mm</t>
  </si>
  <si>
    <t>10040987</t>
  </si>
  <si>
    <t>DV, 3심 2.0mm</t>
  </si>
  <si>
    <t>10040988</t>
  </si>
  <si>
    <t>DV, 3심 2.6mm</t>
  </si>
  <si>
    <t>24690949</t>
  </si>
  <si>
    <t>분체도장, JOINER SET, W500x100H</t>
  </si>
  <si>
    <t>24690950</t>
  </si>
  <si>
    <t>분체도장, JOINER SET, W600x100H</t>
  </si>
  <si>
    <t>24690951</t>
  </si>
  <si>
    <t>분체도장, JOINER SET, W200x150H</t>
  </si>
  <si>
    <t>24690952</t>
  </si>
  <si>
    <t>분체도장, JOINER SET, W300x150H</t>
  </si>
  <si>
    <t>10036359</t>
  </si>
  <si>
    <t>파이프행거, 28C</t>
  </si>
  <si>
    <t>10036360</t>
  </si>
  <si>
    <t>파이프행거, 36C</t>
  </si>
  <si>
    <t>10036361</t>
  </si>
  <si>
    <t>파이프행거, 42C</t>
  </si>
  <si>
    <t>10036362</t>
  </si>
  <si>
    <t>파이프행거, 54C</t>
  </si>
  <si>
    <t>10036363</t>
  </si>
  <si>
    <t>파이프행거, 70C</t>
  </si>
  <si>
    <t>10036364</t>
  </si>
  <si>
    <t>파이프행거, 82C</t>
  </si>
  <si>
    <t>10036365</t>
  </si>
  <si>
    <t>파이프행거, 104C</t>
  </si>
  <si>
    <t>20935617</t>
  </si>
  <si>
    <t>경질비닐전선관용부품</t>
  </si>
  <si>
    <t>노말밴드, PVC, 28C</t>
  </si>
  <si>
    <t>20935618</t>
  </si>
  <si>
    <t>노말밴드, PVC, 36C</t>
  </si>
  <si>
    <t>20935619</t>
  </si>
  <si>
    <t>노말밴드, PVC, 42C</t>
  </si>
  <si>
    <t>20935620</t>
  </si>
  <si>
    <t>노말밴드, PVC, 54C</t>
  </si>
  <si>
    <t>20935621</t>
  </si>
  <si>
    <t>노말밴드, PVC, 70C</t>
  </si>
  <si>
    <t>20935622</t>
  </si>
  <si>
    <t>노말밴드, PVC, 82C</t>
  </si>
  <si>
    <t>20935623</t>
  </si>
  <si>
    <t>노말밴드, PVC, 100C</t>
  </si>
  <si>
    <t>20180158</t>
  </si>
  <si>
    <t>전기용연동연선</t>
  </si>
  <si>
    <t>AS, 2.5㎟</t>
  </si>
  <si>
    <t>20180159</t>
  </si>
  <si>
    <t>AS, 4㎟</t>
  </si>
  <si>
    <t>20180160</t>
  </si>
  <si>
    <t>AS, 6㎟</t>
  </si>
  <si>
    <t>20180161</t>
  </si>
  <si>
    <t>AS, 10㎟</t>
  </si>
  <si>
    <t>20180162</t>
  </si>
  <si>
    <t>AS, 16㎟</t>
  </si>
  <si>
    <t>20180163</t>
  </si>
  <si>
    <t>AS, 25㎟</t>
  </si>
  <si>
    <t>20180164</t>
  </si>
  <si>
    <t>AS, 35㎟</t>
  </si>
  <si>
    <t>20180165</t>
  </si>
  <si>
    <t>AS, 50㎟</t>
  </si>
  <si>
    <t>20180166</t>
  </si>
  <si>
    <t>AS, 70㎟</t>
  </si>
  <si>
    <t>20180169</t>
  </si>
  <si>
    <t>AS, 95㎟</t>
  </si>
  <si>
    <t>20180170</t>
  </si>
  <si>
    <t>AS, 120㎟</t>
  </si>
  <si>
    <t>20180171</t>
  </si>
  <si>
    <t>AS, 150㎟</t>
  </si>
  <si>
    <t>10040616</t>
  </si>
  <si>
    <t>HS, 2.5㎟</t>
  </si>
  <si>
    <t>22496428</t>
  </si>
  <si>
    <t>절연저독성난연폴리올레핀시스케이블</t>
  </si>
  <si>
    <t>HFCO, 6/10kV, 1C 50mm²</t>
  </si>
  <si>
    <t>22496429</t>
  </si>
  <si>
    <t>HFCO, 6/10kV, 1C 70mm²</t>
  </si>
  <si>
    <t>22496430</t>
  </si>
  <si>
    <t>HFCO, 6/10kV, 1C 95mm²</t>
  </si>
  <si>
    <t>22496431</t>
  </si>
  <si>
    <t>HFCO, 6/10kV, 1C 120mm²</t>
  </si>
  <si>
    <t>22496432</t>
  </si>
  <si>
    <t>HFCO, 6/10kV, 1C 150mm²</t>
  </si>
  <si>
    <t>22496433</t>
  </si>
  <si>
    <t>HFCO, 6/10kV, 1C 185mm²</t>
  </si>
  <si>
    <t>22496434</t>
  </si>
  <si>
    <t>HFCO, 6/10kV, 1C 240mm²</t>
  </si>
  <si>
    <t>22496435</t>
  </si>
  <si>
    <t>HFCO, 6/10kV, 1C 300mm²</t>
  </si>
  <si>
    <t>22496436</t>
  </si>
  <si>
    <t>HFCO, 6/10kV, 1C 400mm²</t>
  </si>
  <si>
    <t>22496437</t>
  </si>
  <si>
    <t>HFCO, 6/10kV, 1C 500mm²</t>
  </si>
  <si>
    <t>22496438</t>
  </si>
  <si>
    <t>HFCO, 6/10kV, 1C 630mm²</t>
  </si>
  <si>
    <t>22496439</t>
  </si>
  <si>
    <t>HFCO, 6/10kV, 3C 25mm²</t>
  </si>
  <si>
    <t>22496440</t>
  </si>
  <si>
    <t>HFCO, 6/10kV, 3C 35mm²</t>
  </si>
  <si>
    <t>22496441</t>
  </si>
  <si>
    <t>HFCO, 6/10kV, 3C 50mm²</t>
  </si>
  <si>
    <t>22496442</t>
  </si>
  <si>
    <t>HFCO, 6/10kV, 3C 70mm²</t>
  </si>
  <si>
    <t>22496443</t>
  </si>
  <si>
    <t>HFCO, 6/10kV, 3C 95mm²</t>
  </si>
  <si>
    <t>22496444</t>
  </si>
  <si>
    <t>HFCO, 6/10kV, 3C 120mm²</t>
  </si>
  <si>
    <t>22496445</t>
  </si>
  <si>
    <t>HFCO, 6/10kV, 3C 150mm²</t>
  </si>
  <si>
    <t>22496446</t>
  </si>
  <si>
    <t>HFCO, 6/10kV, 3C 185mm²</t>
  </si>
  <si>
    <t>22496447</t>
  </si>
  <si>
    <t>HFCO, 6/10kV, 3C 240mm²</t>
  </si>
  <si>
    <t>22496448</t>
  </si>
  <si>
    <t>HFCO, 6/10kV, 3C 300mm²</t>
  </si>
  <si>
    <t>10040394</t>
  </si>
  <si>
    <t>CPEV, 0.5mm×5P</t>
  </si>
  <si>
    <t>10040395</t>
  </si>
  <si>
    <t>CPEV, 0.5mm×10P</t>
  </si>
  <si>
    <t>10040396</t>
  </si>
  <si>
    <t>CPEV, 0.5mm×15P</t>
  </si>
  <si>
    <t>20171234</t>
  </si>
  <si>
    <t>중간단자함, 연강, 250P</t>
  </si>
  <si>
    <t>20171235</t>
  </si>
  <si>
    <t>중간단자함, 연강, 300P</t>
  </si>
  <si>
    <t>20171241</t>
  </si>
  <si>
    <t>중간단자함, STS, 10P</t>
  </si>
  <si>
    <t>20171242</t>
  </si>
  <si>
    <t>중간단자함, STS, 20P</t>
  </si>
  <si>
    <t>20171243</t>
  </si>
  <si>
    <t>중간단자함, STS, 30P</t>
  </si>
  <si>
    <t>20171244</t>
  </si>
  <si>
    <t>중간단자함, STS, 40P</t>
  </si>
  <si>
    <t>20171245</t>
  </si>
  <si>
    <t>중간단자함, STS, 50P</t>
  </si>
  <si>
    <t>20171246</t>
  </si>
  <si>
    <t>중간단자함, STS, 60P</t>
  </si>
  <si>
    <t>20171248</t>
  </si>
  <si>
    <t>중간단자함, STS, 80P</t>
  </si>
  <si>
    <t>22496411</t>
  </si>
  <si>
    <t>HFCO, 0.6/1kV, 4C 2.5mm²</t>
  </si>
  <si>
    <t>22496412</t>
  </si>
  <si>
    <t>HFCO, 0.6/1kV, 4C 4mm²</t>
  </si>
  <si>
    <t>22496413</t>
  </si>
  <si>
    <t>HFCO, 0.6/1kV, 4C 6mm²</t>
  </si>
  <si>
    <t>22496414</t>
  </si>
  <si>
    <t>HFCO, 0.6/1kV, 4C 10mm²</t>
  </si>
  <si>
    <t>22496415</t>
  </si>
  <si>
    <t>HFCO, 0.6/1kV, 4C 16mm²</t>
  </si>
  <si>
    <t>22496416</t>
  </si>
  <si>
    <t>HFCO, 0.6/1kV, 4C 25mm²</t>
  </si>
  <si>
    <t>22496417</t>
  </si>
  <si>
    <t>HFCO, 0.6/1kV, 4C 35mm²</t>
  </si>
  <si>
    <t>22496418</t>
  </si>
  <si>
    <t>HFCO, 0.6/1kV, 4C 50mm²</t>
  </si>
  <si>
    <t>22496419</t>
  </si>
  <si>
    <t>HFCO, 0.6/1kV, 4C 70mm²</t>
  </si>
  <si>
    <t>22496420</t>
  </si>
  <si>
    <t>HFCO, 0.6/1kV, 4C 95mm²</t>
  </si>
  <si>
    <t>22496421</t>
  </si>
  <si>
    <t>HFCO, 0.6/1kV, 4C 120mm²</t>
  </si>
  <si>
    <t>22496422</t>
  </si>
  <si>
    <t>HFCO, 0.6/1kV, 4C 150mm²</t>
  </si>
  <si>
    <t>22496423</t>
  </si>
  <si>
    <t>HFCO, 0.6/1kV, 4C 185mm²</t>
  </si>
  <si>
    <t>22496424</t>
  </si>
  <si>
    <t>HFCO, 0.6/1kV, 4C 240mm²</t>
  </si>
  <si>
    <t>22496425</t>
  </si>
  <si>
    <t>HFCO, 0.6/1kV, 4C 300mm²</t>
  </si>
  <si>
    <t>22496426</t>
  </si>
  <si>
    <t>HFCO, 6/10kV, 1C 25mm²</t>
  </si>
  <si>
    <t>22496427</t>
  </si>
  <si>
    <t>HFCO, 6/10kV, 1C 35mm²</t>
  </si>
  <si>
    <t>43223306</t>
  </si>
  <si>
    <t>21650736</t>
  </si>
  <si>
    <t>TV분배기함</t>
  </si>
  <si>
    <t>STS문, 600×700mm</t>
  </si>
  <si>
    <t>Set</t>
  </si>
  <si>
    <t>21650737</t>
  </si>
  <si>
    <t>STS문, 700×800mm</t>
  </si>
  <si>
    <t>32101515</t>
  </si>
  <si>
    <t>20164101</t>
  </si>
  <si>
    <t>통신용감쇄기</t>
  </si>
  <si>
    <t>AL, ATT, 3단</t>
  </si>
  <si>
    <t>39121310</t>
  </si>
  <si>
    <t>20170571</t>
  </si>
  <si>
    <t>시스템박스</t>
  </si>
  <si>
    <t>벽부형 S.P JACK BOX, 2구</t>
  </si>
  <si>
    <t>조</t>
  </si>
  <si>
    <t>20170572</t>
  </si>
  <si>
    <t>FLOOR용, MIC.JACK BOX, 2구</t>
  </si>
  <si>
    <t>52161512</t>
  </si>
  <si>
    <t>20172709</t>
  </si>
  <si>
    <t>PA용스피커</t>
  </si>
  <si>
    <t>S.T/Ceiling형, 3W, 원형</t>
  </si>
  <si>
    <t>20172710</t>
  </si>
  <si>
    <t>PVC/Ceiling형, 3W, 각형</t>
  </si>
  <si>
    <t>20172711</t>
  </si>
  <si>
    <t>ATT포함/Wall형, 3W</t>
  </si>
  <si>
    <t>20172712</t>
  </si>
  <si>
    <t>Wall형, 10W</t>
  </si>
  <si>
    <t>20172713</t>
  </si>
  <si>
    <t>Ceiling형, 10W</t>
  </si>
  <si>
    <t>43221525</t>
  </si>
  <si>
    <t>20166075</t>
  </si>
  <si>
    <t>인터폰</t>
  </si>
  <si>
    <t>상호식, 6회로</t>
  </si>
  <si>
    <t>대</t>
  </si>
  <si>
    <t>20166076</t>
  </si>
  <si>
    <t>상호식, 10회로</t>
  </si>
  <si>
    <t>39121698</t>
  </si>
  <si>
    <t>20164001</t>
  </si>
  <si>
    <t>피뢰탄기반</t>
  </si>
  <si>
    <t>50회선</t>
  </si>
  <si>
    <t>20164002</t>
  </si>
  <si>
    <t>100회선</t>
  </si>
  <si>
    <t>39121610</t>
  </si>
  <si>
    <t>20169244</t>
  </si>
  <si>
    <t>가입자보안기</t>
  </si>
  <si>
    <t>10회선</t>
  </si>
  <si>
    <t>20171221</t>
  </si>
  <si>
    <t>중간단자함, 연강, 10P</t>
  </si>
  <si>
    <t>20171222</t>
  </si>
  <si>
    <t>중간단자함, 연강, 20P</t>
  </si>
  <si>
    <t>20171223</t>
  </si>
  <si>
    <t>중간단자함, 연강, 30P</t>
  </si>
  <si>
    <t>20171224</t>
  </si>
  <si>
    <t>중간단자함, 연강, 40P</t>
  </si>
  <si>
    <t>20171225</t>
  </si>
  <si>
    <t>중간단자함, 연강, 50P</t>
  </si>
  <si>
    <t>20171226</t>
  </si>
  <si>
    <t>중간단자함, 연강, 60P</t>
  </si>
  <si>
    <t>20171228</t>
  </si>
  <si>
    <t>중간단자함, 연강, 80P</t>
  </si>
  <si>
    <t>20171229</t>
  </si>
  <si>
    <t>중간단자함, 연강, 90P</t>
  </si>
  <si>
    <t>20171230</t>
  </si>
  <si>
    <t>중간단자함, 연강, 100P</t>
  </si>
  <si>
    <t>20171231</t>
  </si>
  <si>
    <t>중간단자함, 연강, 120P</t>
  </si>
  <si>
    <t>20171232</t>
  </si>
  <si>
    <t>중간단자함, 연강, 160P</t>
  </si>
  <si>
    <t>20171233</t>
  </si>
  <si>
    <t>중간단자함, 연강, 200P</t>
  </si>
  <si>
    <t>24690929</t>
  </si>
  <si>
    <t>분체도장, COVER, W300x1.2t</t>
  </si>
  <si>
    <t>24690930</t>
  </si>
  <si>
    <t>분체도장, COVER, W400x1.2t</t>
  </si>
  <si>
    <t>24690931</t>
  </si>
  <si>
    <t>분체도장, COVER, W500x1.2t</t>
  </si>
  <si>
    <t>24690932</t>
  </si>
  <si>
    <t>분체도장, COVER, W600x1.2t</t>
  </si>
  <si>
    <t>24690933</t>
  </si>
  <si>
    <t>분체도장, JOINER SET, W150x60H</t>
  </si>
  <si>
    <t>24690934</t>
  </si>
  <si>
    <t>분체도장, JOINER SET, W200x60H</t>
  </si>
  <si>
    <t>24690935</t>
  </si>
  <si>
    <t>분체도장, JOINER SET, W300x60H</t>
  </si>
  <si>
    <t>24690936</t>
  </si>
  <si>
    <t>분체도장, JOINER SET, W400x60H</t>
  </si>
  <si>
    <t>24690937</t>
  </si>
  <si>
    <t>분체도장, JOINER SET, W500x60H</t>
  </si>
  <si>
    <t>24690938</t>
  </si>
  <si>
    <t>분체도장, JOINER SET, W600x60H</t>
  </si>
  <si>
    <t>24690939</t>
  </si>
  <si>
    <t>분체도장, JOINER SET, W150x75H</t>
  </si>
  <si>
    <t>24690940</t>
  </si>
  <si>
    <t>분체도장, JOINER SET, W200x75H</t>
  </si>
  <si>
    <t>24690941</t>
  </si>
  <si>
    <t>분체도장, JOINER SET, W300x75H</t>
  </si>
  <si>
    <t>24690942</t>
  </si>
  <si>
    <t>분체도장, JOINER SET, W400x75H</t>
  </si>
  <si>
    <t>24690943</t>
  </si>
  <si>
    <t>분체도장, JOINER SET, W500x75H</t>
  </si>
  <si>
    <t>24690944</t>
  </si>
  <si>
    <t>분체도장, JOINER SET, W600x75H</t>
  </si>
  <si>
    <t>24690945</t>
  </si>
  <si>
    <t>분체도장, JOINER SET, W150x100H</t>
  </si>
  <si>
    <t>24690946</t>
  </si>
  <si>
    <t>분체도장, JOINER SET, W200x100H</t>
  </si>
  <si>
    <t>24690947</t>
  </si>
  <si>
    <t>분체도장, JOINER SET, W300x100H</t>
  </si>
  <si>
    <t>24690948</t>
  </si>
  <si>
    <t>분체도장, JOINER SET, W400x100H</t>
  </si>
  <si>
    <t>43221788</t>
  </si>
  <si>
    <t>21650727</t>
  </si>
  <si>
    <t>분배기</t>
  </si>
  <si>
    <t>8분기</t>
  </si>
  <si>
    <t>21650728</t>
  </si>
  <si>
    <t>ST, 300×400mm</t>
  </si>
  <si>
    <t>21650729</t>
  </si>
  <si>
    <t>ST, 400×500mm</t>
  </si>
  <si>
    <t>21650730</t>
  </si>
  <si>
    <t>ST, 500×600mm</t>
  </si>
  <si>
    <t>21650731</t>
  </si>
  <si>
    <t>ST, 600×700mm</t>
  </si>
  <si>
    <t>21650732</t>
  </si>
  <si>
    <t>ST, 700×800mm</t>
  </si>
  <si>
    <t>21650733</t>
  </si>
  <si>
    <t>STS문, 300×400mm</t>
  </si>
  <si>
    <t>21650734</t>
  </si>
  <si>
    <t>STS문, 400×500mm</t>
  </si>
  <si>
    <t>21650735</t>
  </si>
  <si>
    <t>STS문, 500×600mm</t>
  </si>
  <si>
    <t>24179167</t>
  </si>
  <si>
    <t>덕트형케이블트레이부속품</t>
  </si>
  <si>
    <t>ST, H. CROSS, W1000×100H×2.3t COVER</t>
  </si>
  <si>
    <t>39131704</t>
  </si>
  <si>
    <t>20938580</t>
  </si>
  <si>
    <t>하이텍케이블트레이</t>
  </si>
  <si>
    <t>분체도장, W150x60Hx1.0t</t>
  </si>
  <si>
    <t>20938582</t>
  </si>
  <si>
    <t>분체도장, W200x60Hx1.0t</t>
  </si>
  <si>
    <t>20969907</t>
  </si>
  <si>
    <t>분체도장, W300x60Hx1.0t</t>
  </si>
  <si>
    <t>20938585</t>
  </si>
  <si>
    <t>분체도장, W400x60Hx1.2t</t>
  </si>
  <si>
    <t>20938586</t>
  </si>
  <si>
    <t>분체도장, W500x60Hx1.2t</t>
  </si>
  <si>
    <t>20938587</t>
  </si>
  <si>
    <t>분체도장, W600x60Hx1.2t</t>
  </si>
  <si>
    <t>20938588</t>
  </si>
  <si>
    <t>분체도장, W150x75Hx1.0t</t>
  </si>
  <si>
    <t>20938590</t>
  </si>
  <si>
    <t>분체도장, W200x75Hx1.0t</t>
  </si>
  <si>
    <t>20938592</t>
  </si>
  <si>
    <t>분체도장, W300x75Hx1.0t</t>
  </si>
  <si>
    <t>20938593</t>
  </si>
  <si>
    <t>분체도장, W400x75Hx1.2t</t>
  </si>
  <si>
    <t>20938594</t>
  </si>
  <si>
    <t>분체도장, W500x75Hx1.2t</t>
  </si>
  <si>
    <t>20938595</t>
  </si>
  <si>
    <t>분체도장, W600x75Hx1.2t</t>
  </si>
  <si>
    <t>20938596</t>
  </si>
  <si>
    <t>분체도장, W150x100Hx1.0t</t>
  </si>
  <si>
    <t>20938598</t>
  </si>
  <si>
    <t>분체도장, W200x100Hx1.0t</t>
  </si>
  <si>
    <t>20938600</t>
  </si>
  <si>
    <t>분체도장, W300x100Hx1.0t</t>
  </si>
  <si>
    <t>20969909</t>
  </si>
  <si>
    <t>분체도장, W400x100Hx1.2t</t>
  </si>
  <si>
    <t>20938602</t>
  </si>
  <si>
    <t>분체도장, W500x100Hx1.2t</t>
  </si>
  <si>
    <t>20938603</t>
  </si>
  <si>
    <t>분체도장, W600x100Hx1.2t</t>
  </si>
  <si>
    <t>20938604</t>
  </si>
  <si>
    <t>분체도장, W200x150Hx1.0t</t>
  </si>
  <si>
    <t>20938606</t>
  </si>
  <si>
    <t>분체도장, W300x150Hx1.0t</t>
  </si>
  <si>
    <t>20938608</t>
  </si>
  <si>
    <t>분체도장, W400x150Hx1.2t</t>
  </si>
  <si>
    <t>20938609</t>
  </si>
  <si>
    <t>분체도장, W500x150Hx1.2t</t>
  </si>
  <si>
    <t>20938610</t>
  </si>
  <si>
    <t>분체도장, W600x150Hx1.2t</t>
  </si>
  <si>
    <t>24690927</t>
  </si>
  <si>
    <t>분체도장, COVER, W150x1.2t</t>
  </si>
  <si>
    <t>24690928</t>
  </si>
  <si>
    <t>분체도장, COVER, W200x1.2t</t>
  </si>
  <si>
    <t>25309903</t>
  </si>
  <si>
    <t>볼트식이음쇠 커플링, 나사 없는 전선관용, E19</t>
  </si>
  <si>
    <t>25309904</t>
  </si>
  <si>
    <t>볼트식이음쇠 커플링, 나사 없는 전선관용, E25</t>
  </si>
  <si>
    <t>25309905</t>
  </si>
  <si>
    <t>볼트식이음쇠 커플링, 나사 없는 전선관용, E31</t>
  </si>
  <si>
    <t>25309906</t>
  </si>
  <si>
    <t>볼트식이음쇠 커플링, 나사 없는 전선관용, E39</t>
  </si>
  <si>
    <t>25309907</t>
  </si>
  <si>
    <t>볼트식이음쇠 커플링, 나사 없는 전선관용, E51</t>
  </si>
  <si>
    <t>25309908</t>
  </si>
  <si>
    <t>볼트식이음쇠 커플링, 나사 없는 전선관용, E63</t>
  </si>
  <si>
    <t>25309909</t>
  </si>
  <si>
    <t>볼트식이음쇠 커플링, 나사 없는 전선관용, E75</t>
  </si>
  <si>
    <t>25309910</t>
  </si>
  <si>
    <t>옥내용원터치 커넥터, 나사 없는 전선관용, E19</t>
  </si>
  <si>
    <t>25309911</t>
  </si>
  <si>
    <t>옥내용원터치 커넥터, 나사 없는 전선관용, E25</t>
  </si>
  <si>
    <t>25309912</t>
  </si>
  <si>
    <t>옥내용원터치 커넥터, 나사 없는 전선관용, E31</t>
  </si>
  <si>
    <t>25309913</t>
  </si>
  <si>
    <t>옥내용원터치 커넥터, 나사 없는 전선관용, E39</t>
  </si>
  <si>
    <t>25309914</t>
  </si>
  <si>
    <t>옥내용원터치 커넥터, 나사 없는 전선관용, E51</t>
  </si>
  <si>
    <t>25309915</t>
  </si>
  <si>
    <t>옥내용원터치 커넥터, 나사 없는 전선관용, E63</t>
  </si>
  <si>
    <t>25309916</t>
  </si>
  <si>
    <t>옥내용원터치 커넥터, 나사 없는 전선관용, E75</t>
  </si>
  <si>
    <t>25309917</t>
  </si>
  <si>
    <t>옥내용원터치 커플링, 나사 없는 전선관용, E19</t>
  </si>
  <si>
    <t>25309918</t>
  </si>
  <si>
    <t>옥내용원터치 커플링, 나사 없는 전선관용, E25</t>
  </si>
  <si>
    <t>25309919</t>
  </si>
  <si>
    <t>옥내용원터치 커플링, 나사 없는 전선관용, E31</t>
  </si>
  <si>
    <t>25309920</t>
  </si>
  <si>
    <t>옥내용원터치 커플링, 나사 없는 전선관용, E39</t>
  </si>
  <si>
    <t>25309921</t>
  </si>
  <si>
    <t>옥내용원터치 커플링, 나사 없는 전선관용, E51</t>
  </si>
  <si>
    <t>25309922</t>
  </si>
  <si>
    <t>옥내용원터치 커플링, 나사 없는 전선관용, E63</t>
  </si>
  <si>
    <t>25309923</t>
  </si>
  <si>
    <t>옥내용원터치 커플링, 나사 없는 전선관용, E75</t>
  </si>
  <si>
    <t>10036357</t>
  </si>
  <si>
    <t>파이프행거, 16C</t>
  </si>
  <si>
    <t>10036358</t>
  </si>
  <si>
    <t>파이프행거, 22C</t>
  </si>
  <si>
    <t>22496405</t>
  </si>
  <si>
    <t>HFCO, 0.6/1kV, 3C 120mm²</t>
  </si>
  <si>
    <t>22496406</t>
  </si>
  <si>
    <t>HFCO, 0.6/1kV, 3C 150mm²</t>
  </si>
  <si>
    <t>22496407</t>
  </si>
  <si>
    <t>HFCO, 0.6/1kV, 3C 185mm²</t>
  </si>
  <si>
    <t>22496408</t>
  </si>
  <si>
    <t>HFCO, 0.6/1kV, 3C 240mm²</t>
  </si>
  <si>
    <t>22496409</t>
  </si>
  <si>
    <t>HFCO, 0.6/1kV, 3C 300mm²</t>
  </si>
  <si>
    <t>22496410</t>
  </si>
  <si>
    <t>HFCO, 0.6/1kV, 4C 1.5mm²</t>
  </si>
  <si>
    <t>20176476</t>
  </si>
  <si>
    <t>노말밴드, 후강전선관용, 아연도, 36mm</t>
  </si>
  <si>
    <t>20176477</t>
  </si>
  <si>
    <t>노말밴드, 후강전선관용, 아연도, 42mm</t>
  </si>
  <si>
    <t>20176478</t>
  </si>
  <si>
    <t>노말밴드, 후강전선관용, 아연도, 54mm</t>
  </si>
  <si>
    <t>20176479</t>
  </si>
  <si>
    <t>노말밴드, 후강전선관용, 아연도, 70mm</t>
  </si>
  <si>
    <t>20176480</t>
  </si>
  <si>
    <t>노말밴드, 후강전선관용, 아연도, 82mm</t>
  </si>
  <si>
    <t>20176481</t>
  </si>
  <si>
    <t>노말밴드, 후강전선관용, 아연도, 104mm</t>
  </si>
  <si>
    <t>24691054</t>
  </si>
  <si>
    <t>노말밴드, 나사 없는 전선관용, E19</t>
  </si>
  <si>
    <t>24691055</t>
  </si>
  <si>
    <t>노말밴드, 나사 없는 전선관용, E25</t>
  </si>
  <si>
    <t>24691056</t>
  </si>
  <si>
    <t>노말밴드, 나사 없는 전선관용, E31</t>
  </si>
  <si>
    <t>24691057</t>
  </si>
  <si>
    <t>노말밴드, 나사 없는 전선관용, E39</t>
  </si>
  <si>
    <t>24691058</t>
  </si>
  <si>
    <t>노말밴드, 나사 없는 전선관용, E51</t>
  </si>
  <si>
    <t>24691060</t>
  </si>
  <si>
    <t>노말밴드, 나사 없는 전선관용, E63</t>
  </si>
  <si>
    <t>24691062</t>
  </si>
  <si>
    <t>노말밴드, 나사 없는 전선관용, E75</t>
  </si>
  <si>
    <t>25309896</t>
  </si>
  <si>
    <t>볼트식이음쇠 커넥터, 나사 없는 전선관용, E19</t>
  </si>
  <si>
    <t>25309897</t>
  </si>
  <si>
    <t>볼트식이음쇠 커넥터, 나사 없는 전선관용, E25</t>
  </si>
  <si>
    <t>25309898</t>
  </si>
  <si>
    <t>볼트식이음쇠 커넥터, 나사 없는 전선관용, E31</t>
  </si>
  <si>
    <t>25309899</t>
  </si>
  <si>
    <t>볼트식이음쇠 커넥터, 나사 없는 전선관용, E39</t>
  </si>
  <si>
    <t>25309900</t>
  </si>
  <si>
    <t>볼트식이음쇠 커넥터, 나사 없는 전선관용, E51</t>
  </si>
  <si>
    <t>25309901</t>
  </si>
  <si>
    <t>볼트식이음쇠 커넥터, 나사 없는 전선관용, E63</t>
  </si>
  <si>
    <t>25309902</t>
  </si>
  <si>
    <t>볼트식이음쇠 커넥터, 나사 없는 전선관용, E75</t>
  </si>
  <si>
    <t>26226787</t>
  </si>
  <si>
    <t>배관배선일체형케이블, 6SQ 3C</t>
  </si>
  <si>
    <t>26226791</t>
  </si>
  <si>
    <t>배관배선일체형케이블, 2.5SQ 4C</t>
  </si>
  <si>
    <t>22496382</t>
  </si>
  <si>
    <t>HFCO, 0.6/1kV, 2C 10mm²</t>
  </si>
  <si>
    <t>22496383</t>
  </si>
  <si>
    <t>HFCO, 0.6/1kV, 2C 16mm²</t>
  </si>
  <si>
    <t>22496384</t>
  </si>
  <si>
    <t>HFCO, 0.6/1kV, 2C 25mm²</t>
  </si>
  <si>
    <t>22496385</t>
  </si>
  <si>
    <t>HFCO, 0.6/1kV, 2C 35mm²</t>
  </si>
  <si>
    <t>22496386</t>
  </si>
  <si>
    <t>HFCO, 0.6/1kV, 2C 50mm²</t>
  </si>
  <si>
    <t>22496387</t>
  </si>
  <si>
    <t>HFCO, 0.6/1kV, 2C 70mm²</t>
  </si>
  <si>
    <t>22496388</t>
  </si>
  <si>
    <t>HFCO, 0.6/1kV, 2C 95mm²</t>
  </si>
  <si>
    <t>22496389</t>
  </si>
  <si>
    <t>HFCO, 0.6/1kV, 2C 120mm²</t>
  </si>
  <si>
    <t>22496390</t>
  </si>
  <si>
    <t>HFCO, 0.6/1kV, 2C 150mm²</t>
  </si>
  <si>
    <t>22496391</t>
  </si>
  <si>
    <t>HFCO, 0.6/1kV, 2C 185mm²</t>
  </si>
  <si>
    <t>22496392</t>
  </si>
  <si>
    <t>HFCO, 0.6/1kV, 2C 240mm²</t>
  </si>
  <si>
    <t>22496393</t>
  </si>
  <si>
    <t>HFCO, 0.6/1kV, 2C 300mm²</t>
  </si>
  <si>
    <t>22496394</t>
  </si>
  <si>
    <t>HFCO, 0.6/1kV, 3C 1.5mm²</t>
  </si>
  <si>
    <t>22496395</t>
  </si>
  <si>
    <t>HFCO, 0.6/1kV, 3C 2.5mm²</t>
  </si>
  <si>
    <t>22496396</t>
  </si>
  <si>
    <t>HFCO, 0.6/1kV, 3C 4mm²</t>
  </si>
  <si>
    <t>22496397</t>
  </si>
  <si>
    <t>HFCO, 0.6/1kV, 3C 6mm²</t>
  </si>
  <si>
    <t>22496398</t>
  </si>
  <si>
    <t>HFCO, 0.6/1kV, 3C 10mm²</t>
  </si>
  <si>
    <t>22496399</t>
  </si>
  <si>
    <t>HFCO, 0.6/1kV, 3C 16mm²</t>
  </si>
  <si>
    <t>22496400</t>
  </si>
  <si>
    <t>HFCO, 0.6/1kV, 3C 25mm²</t>
  </si>
  <si>
    <t>22496401</t>
  </si>
  <si>
    <t>HFCO, 0.6/1kV, 3C 35mm²</t>
  </si>
  <si>
    <t>22496402</t>
  </si>
  <si>
    <t>HFCO, 0.6/1kV, 3C 50mm²</t>
  </si>
  <si>
    <t>22496403</t>
  </si>
  <si>
    <t>HFCO, 0.6/1kV, 3C 70mm²</t>
  </si>
  <si>
    <t>22496404</t>
  </si>
  <si>
    <t>HFCO, 0.6/1kV, 3C 95mm²</t>
  </si>
  <si>
    <t>21871118</t>
  </si>
  <si>
    <t>이종연결관</t>
  </si>
  <si>
    <t>D125</t>
  </si>
  <si>
    <t>20935654</t>
  </si>
  <si>
    <t>D150</t>
  </si>
  <si>
    <t>39121399</t>
  </si>
  <si>
    <t>20409528</t>
  </si>
  <si>
    <t>통신용발포지수제</t>
  </si>
  <si>
    <t>발포지수재, D100 이하</t>
  </si>
  <si>
    <t>20409529</t>
  </si>
  <si>
    <t>발포지수제, D150 이하</t>
  </si>
  <si>
    <t>20409530</t>
  </si>
  <si>
    <t>발포지수재, D175 이하</t>
  </si>
  <si>
    <t>20409531</t>
  </si>
  <si>
    <t>발포지수재, D200 이하</t>
  </si>
  <si>
    <t>20935638</t>
  </si>
  <si>
    <t>수밀보호테이프</t>
  </si>
  <si>
    <t>39121723</t>
  </si>
  <si>
    <t>20174225</t>
  </si>
  <si>
    <t>열수축관</t>
  </si>
  <si>
    <t>열수축슬리브, 심선 9.5-3.4</t>
  </si>
  <si>
    <t>20174226</t>
  </si>
  <si>
    <t>열수축슬리브, 심선 12.7-5</t>
  </si>
  <si>
    <t>32101514</t>
  </si>
  <si>
    <t>21650704</t>
  </si>
  <si>
    <t>CATV증폭기</t>
  </si>
  <si>
    <t>VHF/UHF 겸용, 양방향, 옥내</t>
  </si>
  <si>
    <t>43221703</t>
  </si>
  <si>
    <t>20176743</t>
  </si>
  <si>
    <t>텔레비전안테나</t>
  </si>
  <si>
    <t>TV공청, 스테인리스, UHF용</t>
  </si>
  <si>
    <t>20176768</t>
  </si>
  <si>
    <t>쌍방향유니트, 2 분배기</t>
  </si>
  <si>
    <t>21650721</t>
  </si>
  <si>
    <t>쌍방향유니트, 3 분배기</t>
  </si>
  <si>
    <t>20176769</t>
  </si>
  <si>
    <t>쌍방향유니트, 4 분배기</t>
  </si>
  <si>
    <t>21650722</t>
  </si>
  <si>
    <t>쌍방향유니트, 6 분배기</t>
  </si>
  <si>
    <t>21650723</t>
  </si>
  <si>
    <t>쌍방향유니트, 8 분배기</t>
  </si>
  <si>
    <t>21650724</t>
  </si>
  <si>
    <t>분기기</t>
  </si>
  <si>
    <t>1분기</t>
  </si>
  <si>
    <t>21650725</t>
  </si>
  <si>
    <t>2분기</t>
  </si>
  <si>
    <t>21650726</t>
  </si>
  <si>
    <t>4분기</t>
  </si>
  <si>
    <t>22496368</t>
  </si>
  <si>
    <t>HFCO, 0.6/1kV, 1C 70mm²</t>
  </si>
  <si>
    <t>22496369</t>
  </si>
  <si>
    <t>HFCO, 0.6/1kV, 1C 95mm²</t>
  </si>
  <si>
    <t>22496370</t>
  </si>
  <si>
    <t>HFCO, 0.6/1kV, 1C 120mm²</t>
  </si>
  <si>
    <t>22496371</t>
  </si>
  <si>
    <t>HFCO, 0.6/1kV, 1C 150mm²</t>
  </si>
  <si>
    <t>22496372</t>
  </si>
  <si>
    <t>HFCO, 0.6/1kV, 1C 185mm²</t>
  </si>
  <si>
    <t>22496373</t>
  </si>
  <si>
    <t>HFCO, 0.6/1kV, 1C 240mm²</t>
  </si>
  <si>
    <t>22496374</t>
  </si>
  <si>
    <t>HFCO, 0.6/1kV, 1C 300mm²</t>
  </si>
  <si>
    <t>22496375</t>
  </si>
  <si>
    <t>HFCO, 0.6/1kV, 1C 400mm²</t>
  </si>
  <si>
    <t>22496376</t>
  </si>
  <si>
    <t>HFCO, 0.6/1kV, 1C 500mm²</t>
  </si>
  <si>
    <t>22496377</t>
  </si>
  <si>
    <t>HFCO, 0.6/1kV, 1C 630mm²</t>
  </si>
  <si>
    <t>22496378</t>
  </si>
  <si>
    <t>HFCO, 0.6/1kV, 2C 1.5mm²</t>
  </si>
  <si>
    <t>22496379</t>
  </si>
  <si>
    <t>HFCO, 0.6/1kV, 2C 2.5mm²</t>
  </si>
  <si>
    <t>22496380</t>
  </si>
  <si>
    <t>HFCO, 0.6/1kV, 2C 4mm²</t>
  </si>
  <si>
    <t>22496381</t>
  </si>
  <si>
    <t>HFCO, 0.6/1kV, 2C 6mm²</t>
  </si>
  <si>
    <t>39121409</t>
  </si>
  <si>
    <t>20174286</t>
  </si>
  <si>
    <t>케이블 직선접속재</t>
  </si>
  <si>
    <t>레진주입형, 6.9kV, 1C, 120-150㎟</t>
  </si>
  <si>
    <t>kit</t>
  </si>
  <si>
    <t>20174287</t>
  </si>
  <si>
    <t>레진주입형, 6.9kV, 1C, 185-200㎟</t>
  </si>
  <si>
    <t>21650875</t>
  </si>
  <si>
    <t>레진주입형, 6.9kV, 1C, 240-250㎟</t>
  </si>
  <si>
    <t>21650876</t>
  </si>
  <si>
    <t>레진주입형, 6.9kV, 1C, 300-325㎟</t>
  </si>
  <si>
    <t>20174290</t>
  </si>
  <si>
    <t>레진주입형, 6.9kV, 1C, 400㎟</t>
  </si>
  <si>
    <t>20174291</t>
  </si>
  <si>
    <t>레진주입형, 6.9kV, 1C, 500㎟</t>
  </si>
  <si>
    <t>20174292</t>
  </si>
  <si>
    <t>레진주입형, 6.9kV, 3C, 22-25㎟</t>
  </si>
  <si>
    <t>20174293</t>
  </si>
  <si>
    <t>레진주입형, 6.9kV, 3C, 35-38㎟</t>
  </si>
  <si>
    <t>20174294</t>
  </si>
  <si>
    <t>레진주입형, 6.9kV, 3C, 60-70㎟</t>
  </si>
  <si>
    <t>20174295</t>
  </si>
  <si>
    <t>레진주입형, 6.9kV, 3C, 95-100㎟</t>
  </si>
  <si>
    <t>20174296</t>
  </si>
  <si>
    <t>레진주입형, 6.9kV, 3C, 120-150㎟</t>
  </si>
  <si>
    <t>20174297</t>
  </si>
  <si>
    <t>레진주입형, 6.9kV, 3C, 185-200㎟</t>
  </si>
  <si>
    <t>20174298</t>
  </si>
  <si>
    <t>레진주입형, 6.9kV, 3C, 240-250㎟</t>
  </si>
  <si>
    <t>20174299</t>
  </si>
  <si>
    <t>레진주입형, 6.9kV, 3C, 300-325㎟</t>
  </si>
  <si>
    <t>20174925</t>
  </si>
  <si>
    <t>관구밀폐기</t>
  </si>
  <si>
    <t>실링가스켓, D30</t>
  </si>
  <si>
    <t>20174926</t>
  </si>
  <si>
    <t>실링가스켓, D50</t>
  </si>
  <si>
    <t>20174927</t>
  </si>
  <si>
    <t>실링가스켓, D65</t>
  </si>
  <si>
    <t>20174928</t>
  </si>
  <si>
    <t>실링가스켓, D80</t>
  </si>
  <si>
    <t>20174929</t>
  </si>
  <si>
    <t>실링가스켓, D100</t>
  </si>
  <si>
    <t>20174930</t>
  </si>
  <si>
    <t>실링가스켓, D125</t>
  </si>
  <si>
    <t>20174931</t>
  </si>
  <si>
    <t>실링가스켓, D150</t>
  </si>
  <si>
    <t>20935649</t>
  </si>
  <si>
    <t>D30</t>
  </si>
  <si>
    <t>20935650</t>
  </si>
  <si>
    <t>D50</t>
  </si>
  <si>
    <t>20935651</t>
  </si>
  <si>
    <t>D65</t>
  </si>
  <si>
    <t>20935652</t>
  </si>
  <si>
    <t>D80</t>
  </si>
  <si>
    <t>20935653</t>
  </si>
  <si>
    <t>D100</t>
  </si>
  <si>
    <t>24179143</t>
  </si>
  <si>
    <t>ST, V. ELBOW, W600×100H×2.3t COVER</t>
  </si>
  <si>
    <t>24179144</t>
  </si>
  <si>
    <t>ST, V. ELBOW, W700×100H×2.3t COVER</t>
  </si>
  <si>
    <t>24179145</t>
  </si>
  <si>
    <t>ST, V. ELBOW, W800×100H×2.3t COVER</t>
  </si>
  <si>
    <t>24179146</t>
  </si>
  <si>
    <t>ST, V. ELBOW, W900×100H×2.3t COVER</t>
  </si>
  <si>
    <t>24179147</t>
  </si>
  <si>
    <t>ST, V. ELBOW, W1000×100H×2.3t COVER</t>
  </si>
  <si>
    <t>24179148</t>
  </si>
  <si>
    <t>ST, H. TEE, W150×100H×2.3t COVER</t>
  </si>
  <si>
    <t>24179149</t>
  </si>
  <si>
    <t>ST, H. TEE, W200×100H×2.3t COVER</t>
  </si>
  <si>
    <t>24179150</t>
  </si>
  <si>
    <t>ST, H. TEE, W300×100H×2.3t COVER</t>
  </si>
  <si>
    <t>24179151</t>
  </si>
  <si>
    <t>ST, H. TEE, W400×100H×2.3t COVER</t>
  </si>
  <si>
    <t>24179152</t>
  </si>
  <si>
    <t>ST, H. TEE, W500×100H×2.3t COVER</t>
  </si>
  <si>
    <t>24179153</t>
  </si>
  <si>
    <t>ST, H. TEE, W600×100H×2.3t COVER</t>
  </si>
  <si>
    <t>24179154</t>
  </si>
  <si>
    <t>ST, H. TEE, W700×100H×2.3t COVER</t>
  </si>
  <si>
    <t>24179155</t>
  </si>
  <si>
    <t>ST, H. TEE, W800×100H×2.3t COVER</t>
  </si>
  <si>
    <t>24179156</t>
  </si>
  <si>
    <t>ST, H. TEE, W900×100H×2.3t COVER</t>
  </si>
  <si>
    <t>24179157</t>
  </si>
  <si>
    <t>ST, H. TEE, W1000×100H×2.3t COVER</t>
  </si>
  <si>
    <t>24179158</t>
  </si>
  <si>
    <t>ST, H. CROSS, W150×100H×2.3t COVER</t>
  </si>
  <si>
    <t>24179159</t>
  </si>
  <si>
    <t>ST, H. CROSS, W200×100H×2.3t COVER</t>
  </si>
  <si>
    <t>24179160</t>
  </si>
  <si>
    <t>ST, H. CROSS, W300×100H×2.3t COVER</t>
  </si>
  <si>
    <t>24179161</t>
  </si>
  <si>
    <t>ST, H. CROSS, W400×100H×2.3t COVER</t>
  </si>
  <si>
    <t>24179162</t>
  </si>
  <si>
    <t>ST, H. CROSS, W500×100H×2.3t COVER</t>
  </si>
  <si>
    <t>24179163</t>
  </si>
  <si>
    <t>ST, H. CROSS, W600×100H×2.3t COVER</t>
  </si>
  <si>
    <t>24179164</t>
  </si>
  <si>
    <t>ST, H. CROSS, W700×100H×2.3t COVER</t>
  </si>
  <si>
    <t>24179165</t>
  </si>
  <si>
    <t>ST, H. CROSS, W800×100H×2.3t COVER</t>
  </si>
  <si>
    <t>24179166</t>
  </si>
  <si>
    <t>ST, H. CROSS, W900×100H×2.3t COVER</t>
  </si>
  <si>
    <t>20174281</t>
  </si>
  <si>
    <t>레진주입형, 25kV, 3C, 300-325㎟</t>
  </si>
  <si>
    <t>20174282</t>
  </si>
  <si>
    <t>레진주입형, 6.9kV, 1C, 22-25㎟</t>
  </si>
  <si>
    <t>20174283</t>
  </si>
  <si>
    <t>레진주입형, 6.9kV, 1C, 35-38㎟</t>
  </si>
  <si>
    <t>20174284</t>
  </si>
  <si>
    <t>레진주입형, 6.9kV, 1C, 60-70㎟</t>
  </si>
  <si>
    <t>20174285</t>
  </si>
  <si>
    <t>레진주입형, 6.9kV, 1C, 95-100㎟</t>
  </si>
  <si>
    <t>20175463</t>
  </si>
  <si>
    <t>ST, H. CROSS, W200×100H×2.3t</t>
  </si>
  <si>
    <t>20175464</t>
  </si>
  <si>
    <t>ST, H. CROSS, W300×100H×2.3t</t>
  </si>
  <si>
    <t>24179123</t>
  </si>
  <si>
    <t>ST, H. CROSS, W400×100H×2.3t</t>
  </si>
  <si>
    <t>24179124</t>
  </si>
  <si>
    <t>ST, H. CROSS, W500×100H×2.3t</t>
  </si>
  <si>
    <t>20175466</t>
  </si>
  <si>
    <t>ST, H. CROSS, W600×100H×2.3t</t>
  </si>
  <si>
    <t>24179125</t>
  </si>
  <si>
    <t>ST, H. CROSS, W700×100H×2.3t</t>
  </si>
  <si>
    <t>24179126</t>
  </si>
  <si>
    <t>ST, H. CROSS, W800×100H×2.3t</t>
  </si>
  <si>
    <t>20175468</t>
  </si>
  <si>
    <t>ST, H. CROSS, W900×100H×2.3t</t>
  </si>
  <si>
    <t>24179127</t>
  </si>
  <si>
    <t>ST, H. CROSS, W1000×100H×2.3t</t>
  </si>
  <si>
    <t>24179128</t>
  </si>
  <si>
    <t>ST, H. ELBOW, W150×100H×2.3t COVER</t>
  </si>
  <si>
    <t>24179129</t>
  </si>
  <si>
    <t>ST, H. ELBOW, W200×100H×2.3t COVER</t>
  </si>
  <si>
    <t>24179130</t>
  </si>
  <si>
    <t>ST, H. ELBOW, W300×100H×2.3t COVER</t>
  </si>
  <si>
    <t>24179131</t>
  </si>
  <si>
    <t>ST, H. ELBOW, W400×100H×2.3t COVER</t>
  </si>
  <si>
    <t>24179132</t>
  </si>
  <si>
    <t>ST, H. ELBOW, W500×100H×2.3t COVER</t>
  </si>
  <si>
    <t>24179133</t>
  </si>
  <si>
    <t>ST, H. ELBOW, W600×100H×2.3t COVER</t>
  </si>
  <si>
    <t>24179134</t>
  </si>
  <si>
    <t>ST, H. ELBOW, W700×100H×2.3t COVER</t>
  </si>
  <si>
    <t>24179135</t>
  </si>
  <si>
    <t>ST, H. ELBOW, W800×100H×2.3t COVER</t>
  </si>
  <si>
    <t>24179136</t>
  </si>
  <si>
    <t>ST, H. ELBOW, W900×100H×2.3t COVER</t>
  </si>
  <si>
    <t>24179137</t>
  </si>
  <si>
    <t>ST, H. ELBOW, W1000×100H×2.3t COVER</t>
  </si>
  <si>
    <t>24179138</t>
  </si>
  <si>
    <t>ST, V. ELBOW, W150×100H×2.3t COVER</t>
  </si>
  <si>
    <t>24179139</t>
  </si>
  <si>
    <t>ST, V. ELBOW, W200×100H×2.3t COVER</t>
  </si>
  <si>
    <t>24179140</t>
  </si>
  <si>
    <t>ST, V. ELBOW, W300×100H×2.3t COVER</t>
  </si>
  <si>
    <t>24179141</t>
  </si>
  <si>
    <t>ST, V. ELBOW, W400×100H×2.3t COVER</t>
  </si>
  <si>
    <t>24179142</t>
  </si>
  <si>
    <t>ST, V. ELBOW, W500×100H×2.3t COVER</t>
  </si>
  <si>
    <t>20176459</t>
  </si>
  <si>
    <t>접지클램프, 28C</t>
  </si>
  <si>
    <t>20176460</t>
  </si>
  <si>
    <t>접지클램프, 36C</t>
  </si>
  <si>
    <t>20176461</t>
  </si>
  <si>
    <t>접지클램프, 42C</t>
  </si>
  <si>
    <t>20176462</t>
  </si>
  <si>
    <t>접지클램프, 54C</t>
  </si>
  <si>
    <t>20176463</t>
  </si>
  <si>
    <t>접지클램프, 70C</t>
  </si>
  <si>
    <t>20176464</t>
  </si>
  <si>
    <t>접지클램프, 82C</t>
  </si>
  <si>
    <t>20176465</t>
  </si>
  <si>
    <t>접지클램프, 104C</t>
  </si>
  <si>
    <t>20176466</t>
  </si>
  <si>
    <t>위샤캡, 16C</t>
  </si>
  <si>
    <t>20176467</t>
  </si>
  <si>
    <t>위샤캡, 22C</t>
  </si>
  <si>
    <t>20176468</t>
  </si>
  <si>
    <t>위샤캡, 28C</t>
  </si>
  <si>
    <t>20176469</t>
  </si>
  <si>
    <t>위샤캡, 36C</t>
  </si>
  <si>
    <t>20176470</t>
  </si>
  <si>
    <t>위샤캡, 42C</t>
  </si>
  <si>
    <t>20176471</t>
  </si>
  <si>
    <t>위샤캡, 54C</t>
  </si>
  <si>
    <t>20176472</t>
  </si>
  <si>
    <t>위샤캡, 70C</t>
  </si>
  <si>
    <t>20176473</t>
  </si>
  <si>
    <t>위샤캡, 82C</t>
  </si>
  <si>
    <t>20176474</t>
  </si>
  <si>
    <t>위샤캡, 104C</t>
  </si>
  <si>
    <t>10036334</t>
  </si>
  <si>
    <t>파이프클램프, 16C</t>
  </si>
  <si>
    <t>10036337</t>
  </si>
  <si>
    <t>파이프클램프, 36C</t>
  </si>
  <si>
    <t>10036338</t>
  </si>
  <si>
    <t>파이프클램프, 42C</t>
  </si>
  <si>
    <t>10036339</t>
  </si>
  <si>
    <t>파이프클램프, 54C</t>
  </si>
  <si>
    <t>10036340</t>
  </si>
  <si>
    <t>파이프클램프, 70C</t>
  </si>
  <si>
    <t>10036341</t>
  </si>
  <si>
    <t>파이프클램프, 82C</t>
  </si>
  <si>
    <t>10036342</t>
  </si>
  <si>
    <t>파이프클램프, 104C</t>
  </si>
  <si>
    <t>20176475</t>
  </si>
  <si>
    <t>노말밴드, 후강전선관용, 아연도, 28mm</t>
  </si>
  <si>
    <t>22496359</t>
  </si>
  <si>
    <t>HFCO, 0.6/1kV, 1C 1.5mm²</t>
  </si>
  <si>
    <t>22496360</t>
  </si>
  <si>
    <t>HFCO, 0.6/1kV, 1C 2.5mm²</t>
  </si>
  <si>
    <t>22496361</t>
  </si>
  <si>
    <t>HFCO, 0.6/1kV, 1C 4mm²</t>
  </si>
  <si>
    <t>22496362</t>
  </si>
  <si>
    <t>HFCO, 0.6/1kV, 1C 6mm²</t>
  </si>
  <si>
    <t>22496363</t>
  </si>
  <si>
    <t>HFCO, 0.6/1kV, 1C 10mm²</t>
  </si>
  <si>
    <t>22496364</t>
  </si>
  <si>
    <t>HFCO, 0.6/1kV, 1C 16mm²</t>
  </si>
  <si>
    <t>22496365</t>
  </si>
  <si>
    <t>HFCO, 0.6/1kV, 1C 25mm²</t>
  </si>
  <si>
    <t>22496366</t>
  </si>
  <si>
    <t>HFCO, 0.6/1kV, 1C 35mm²</t>
  </si>
  <si>
    <t>22496367</t>
  </si>
  <si>
    <t>HFCO, 0.6/1kV, 1C 50mm²</t>
  </si>
  <si>
    <t>39121308</t>
  </si>
  <si>
    <t>10035749</t>
  </si>
  <si>
    <t>아웃렛박스</t>
  </si>
  <si>
    <t>ST, 8각 44㎜</t>
  </si>
  <si>
    <t>10035750</t>
  </si>
  <si>
    <t>ST, 8각 54㎜</t>
  </si>
  <si>
    <t>10035751</t>
  </si>
  <si>
    <t>ST, 8각 75㎜</t>
  </si>
  <si>
    <t>39121306</t>
  </si>
  <si>
    <t>10035777</t>
  </si>
  <si>
    <t>스위치박스</t>
  </si>
  <si>
    <t>ST, 1개용 44mm</t>
  </si>
  <si>
    <t>10035778</t>
  </si>
  <si>
    <t>ST, 1개용 54mm</t>
  </si>
  <si>
    <t>10035779</t>
  </si>
  <si>
    <t>ST, 1개용 75mm</t>
  </si>
  <si>
    <t>10035780</t>
  </si>
  <si>
    <t>ST, 2개용 44mm</t>
  </si>
  <si>
    <t>10035781</t>
  </si>
  <si>
    <t>ST, 2개용 54mm</t>
  </si>
  <si>
    <t>10035782</t>
  </si>
  <si>
    <t>ST, 2개용 75mm</t>
  </si>
  <si>
    <t>10035875</t>
  </si>
  <si>
    <t>노출박스</t>
  </si>
  <si>
    <t>1개용, 1방출, 16mm</t>
  </si>
  <si>
    <t>10035876</t>
  </si>
  <si>
    <t>1개용, 2방출, 16mm</t>
  </si>
  <si>
    <t>10035877</t>
  </si>
  <si>
    <t>1개용, 1방출, 22mm</t>
  </si>
  <si>
    <t>10035878</t>
  </si>
  <si>
    <t>1개용, 2방출, 22mm</t>
  </si>
  <si>
    <t>10035879</t>
  </si>
  <si>
    <t>1개용, 1방출, 28mm</t>
  </si>
  <si>
    <t>10035880</t>
  </si>
  <si>
    <t>1개용, 2방출, 28mm</t>
  </si>
  <si>
    <t>20176457</t>
  </si>
  <si>
    <t>접지클램프, 16C</t>
  </si>
  <si>
    <t>20176458</t>
  </si>
  <si>
    <t>접지클램프, 22C</t>
  </si>
  <si>
    <t>26121640</t>
  </si>
  <si>
    <t>20684119</t>
  </si>
  <si>
    <t>내열케이블</t>
  </si>
  <si>
    <t>F-FR-3, 12C 1.5mm²</t>
  </si>
  <si>
    <t>20684122</t>
  </si>
  <si>
    <t>F-FR-3, 12C 2.5mm²</t>
  </si>
  <si>
    <t>20684123</t>
  </si>
  <si>
    <t>F-FR-3, 12C 4mm²</t>
  </si>
  <si>
    <t>20684124</t>
  </si>
  <si>
    <t>F-FR-3, 15C 1.38mm</t>
  </si>
  <si>
    <t>20684126</t>
  </si>
  <si>
    <t>F-FR-3, 15C 1.78mm</t>
  </si>
  <si>
    <t>20684127</t>
  </si>
  <si>
    <t>F-FR-3, 15C 2.25mm</t>
  </si>
  <si>
    <t>20684125</t>
  </si>
  <si>
    <t>F-FR-3, 15C 1.5mm²</t>
  </si>
  <si>
    <t>20684128</t>
  </si>
  <si>
    <t>F-FR-3, 15C 2.5mm²</t>
  </si>
  <si>
    <t>20684130</t>
  </si>
  <si>
    <t>F-FR-3, 15C 4mm²</t>
  </si>
  <si>
    <t>20684131</t>
  </si>
  <si>
    <t>F-FR-3, 20C 1.38mm</t>
  </si>
  <si>
    <t>20684133</t>
  </si>
  <si>
    <t>F-FR-3, 20C 1.78mm</t>
  </si>
  <si>
    <t>20684134</t>
  </si>
  <si>
    <t>F-FR-3, 20C 2.25mm</t>
  </si>
  <si>
    <t>20684132</t>
  </si>
  <si>
    <t>F-FR-3, 20C 1.5mm²</t>
  </si>
  <si>
    <t>20684135</t>
  </si>
  <si>
    <t>F-FR-3, 20C 2.5mm²</t>
  </si>
  <si>
    <t>20684136</t>
  </si>
  <si>
    <t>F-FR-3, 20C 4mm²</t>
  </si>
  <si>
    <t>20684137</t>
  </si>
  <si>
    <t>F-FR-3, 25C 1.38mm</t>
  </si>
  <si>
    <t>20684139</t>
  </si>
  <si>
    <t>F-FR-3, 25C 1.78mm</t>
  </si>
  <si>
    <t>20684140</t>
  </si>
  <si>
    <t>F-FR-3, 25C 2.25mm</t>
  </si>
  <si>
    <t>20684138</t>
  </si>
  <si>
    <t>F-FR-3, 25C 1.5mm²</t>
  </si>
  <si>
    <t>20684141</t>
  </si>
  <si>
    <t>F-FR-3, 25C 2.5mm²</t>
  </si>
  <si>
    <t>20684142</t>
  </si>
  <si>
    <t>F-FR-3, 25C 4mm²</t>
  </si>
  <si>
    <t>20684143</t>
  </si>
  <si>
    <t>F-FR-3, 30C 1.38mm</t>
  </si>
  <si>
    <t>20684146</t>
  </si>
  <si>
    <t>F-FR-3, 30C 1.78mm</t>
  </si>
  <si>
    <t>20684147</t>
  </si>
  <si>
    <t>F-FR-3, 30C 2.25mm</t>
  </si>
  <si>
    <t>20684144</t>
  </si>
  <si>
    <t>F-FR-3, 30C 1.5mm²</t>
  </si>
  <si>
    <t>20684148</t>
  </si>
  <si>
    <t>F-FR-3, 30C 2.5mm²</t>
  </si>
  <si>
    <t>20684149</t>
  </si>
  <si>
    <t>F-FR-3, 30C 4mm²</t>
  </si>
  <si>
    <t>20174217</t>
  </si>
  <si>
    <t>케이블 단말처리재</t>
  </si>
  <si>
    <t>자기수축형, 6.9kV, 3C, 240-250㎟</t>
  </si>
  <si>
    <t>20174218</t>
  </si>
  <si>
    <t>자기수축형, 6.9kV, 3C, 300-325㎟</t>
  </si>
  <si>
    <t>20174219</t>
  </si>
  <si>
    <t>자기수축형, 6.9kV, 3C, 400㎟</t>
  </si>
  <si>
    <t>20174220</t>
  </si>
  <si>
    <t>자기수축형, 6.9kV, 3C, 500㎟</t>
  </si>
  <si>
    <t>20174264</t>
  </si>
  <si>
    <t>레진주입형, 25kV, 1C, 22-25㎟</t>
  </si>
  <si>
    <t>20174265</t>
  </si>
  <si>
    <t>레진주입형, 25kV, 1C, 35-38㎟</t>
  </si>
  <si>
    <t>20174266</t>
  </si>
  <si>
    <t>레진주입형, 25kV, 1C, 60-70㎟</t>
  </si>
  <si>
    <t>20174267</t>
  </si>
  <si>
    <t>레진주입형, 25kV, 1C, 95-100㎟</t>
  </si>
  <si>
    <t>20174268</t>
  </si>
  <si>
    <t>레진주입형, 25kV, 1C, 120-150㎟</t>
  </si>
  <si>
    <t>20174269</t>
  </si>
  <si>
    <t>레진주입형, 25kV, 1C, 185-200㎟</t>
  </si>
  <si>
    <t>20174270</t>
  </si>
  <si>
    <t>레진주입형, 25kV, 1C, 240-250㎟</t>
  </si>
  <si>
    <t>20174271</t>
  </si>
  <si>
    <t>레진주입형, 25kV, 1C, 300-325㎟</t>
  </si>
  <si>
    <t>20174272</t>
  </si>
  <si>
    <t>레진주입형, 25kV, 1C, 400㎟</t>
  </si>
  <si>
    <t>20174273</t>
  </si>
  <si>
    <t>레진주입형, 25kV, 1C, 500㎟</t>
  </si>
  <si>
    <t>20174275</t>
  </si>
  <si>
    <t>레진주입형, 25kV, 3C, 22-25㎟</t>
  </si>
  <si>
    <t>20174276</t>
  </si>
  <si>
    <t>레진주입형, 25kV, 3C, 35-70㎟</t>
  </si>
  <si>
    <t>20174277</t>
  </si>
  <si>
    <t>레진주입형, 25kV, 3C, 95-100㎟</t>
  </si>
  <si>
    <t>20174278</t>
  </si>
  <si>
    <t>레진주입형, 25kV, 3C, 120-150</t>
  </si>
  <si>
    <t>20174279</t>
  </si>
  <si>
    <t>레진주입형, 25kV, 3C, 185-200㎟</t>
  </si>
  <si>
    <t>20174280</t>
  </si>
  <si>
    <t>레진주입형, 25kV, 3C, 240-250㎟</t>
  </si>
  <si>
    <t>20684097</t>
  </si>
  <si>
    <t>F-FR-3, 6C 2.5mm²</t>
  </si>
  <si>
    <t>20684098</t>
  </si>
  <si>
    <t>F-FR-3, 6C 4mm²</t>
  </si>
  <si>
    <t>20684099</t>
  </si>
  <si>
    <t>F-FR-3, 7C 1.38mm</t>
  </si>
  <si>
    <t>20684101</t>
  </si>
  <si>
    <t>F-FR-3, 7C 1.78mm</t>
  </si>
  <si>
    <t>20684102</t>
  </si>
  <si>
    <t>F-FR-3, 7C 2.25mm</t>
  </si>
  <si>
    <t>20684100</t>
  </si>
  <si>
    <t>F-FR-3, 7C 1.5mm²</t>
  </si>
  <si>
    <t>20684103</t>
  </si>
  <si>
    <t>F-FR-3, 7C 2.5mm²</t>
  </si>
  <si>
    <t>20684104</t>
  </si>
  <si>
    <t>F-FR-3, 7C 4mm²</t>
  </si>
  <si>
    <t>20684105</t>
  </si>
  <si>
    <t>F-FR-3, 8C 1.38mm</t>
  </si>
  <si>
    <t>20684107</t>
  </si>
  <si>
    <t>F-FR-3, 8C 1.78mm</t>
  </si>
  <si>
    <t>20684108</t>
  </si>
  <si>
    <t>F-FR-3, 8C 2.25mm</t>
  </si>
  <si>
    <t>20684106</t>
  </si>
  <si>
    <t>F-FR-3, 8C 1.5mm²</t>
  </si>
  <si>
    <t>20684109</t>
  </si>
  <si>
    <t>F-FR-3, 8C 2.5mm²</t>
  </si>
  <si>
    <t>20684111</t>
  </si>
  <si>
    <t>F-FR-3, 8C 4mm²</t>
  </si>
  <si>
    <t>20684112</t>
  </si>
  <si>
    <t>F-FR-3, 10C 1.38mm</t>
  </si>
  <si>
    <t>20684114</t>
  </si>
  <si>
    <t>F-FR-3, 10C 1.78mm</t>
  </si>
  <si>
    <t>20684115</t>
  </si>
  <si>
    <t>F-FR-3, 10C 2.25mm</t>
  </si>
  <si>
    <t>20684113</t>
  </si>
  <si>
    <t>F-FR-3, 10C 1.5mm²</t>
  </si>
  <si>
    <t>20684116</t>
  </si>
  <si>
    <t>F-FR-3, 10C 2.5mm²</t>
  </si>
  <si>
    <t>20684117</t>
  </si>
  <si>
    <t>F-FR-3, 10C 4mm²</t>
  </si>
  <si>
    <t>20684118</t>
  </si>
  <si>
    <t>F-FR-3, 12C 1.38mm</t>
  </si>
  <si>
    <t>20684120</t>
  </si>
  <si>
    <t>F-FR-3, 12C 1.78mm</t>
  </si>
  <si>
    <t>20684121</t>
  </si>
  <si>
    <t>F-FR-3, 12C 2.25mm</t>
  </si>
  <si>
    <t>20174206</t>
  </si>
  <si>
    <t>자기수축형, 6.9kV, 1C, 185-200㎟</t>
  </si>
  <si>
    <t>20174207</t>
  </si>
  <si>
    <t>자기수축형, 6.9kV, 1C, 240-250㎟</t>
  </si>
  <si>
    <t>20174208</t>
  </si>
  <si>
    <t>자기수축형, 6.9kV, 1C, 300-325㎟</t>
  </si>
  <si>
    <t>20174209</t>
  </si>
  <si>
    <t>자기수축형, 6.9kV, 1C, 400㎟</t>
  </si>
  <si>
    <t>20174210</t>
  </si>
  <si>
    <t>자기수축형, 6.9kV, 1C, 500㎟</t>
  </si>
  <si>
    <t>20174211</t>
  </si>
  <si>
    <t>자기수축형, 6.9kV, 3C, 22-25㎟</t>
  </si>
  <si>
    <t>20174212</t>
  </si>
  <si>
    <t>자기수축형, 6.9kV, 3C, 35-38㎟</t>
  </si>
  <si>
    <t>20174213</t>
  </si>
  <si>
    <t>자기수축형, 6.9kV, 3C, 60-70㎟</t>
  </si>
  <si>
    <t>20174214</t>
  </si>
  <si>
    <t>자기수축형, 6.9kV, 3C, 95-100㎟</t>
  </si>
  <si>
    <t>20174215</t>
  </si>
  <si>
    <t>자기수축형, 6.9kV, 3C, 120-150㎟</t>
  </si>
  <si>
    <t>20174216</t>
  </si>
  <si>
    <t>자기수축형, 6.9kV, 3C, 185-200㎟</t>
  </si>
  <si>
    <t>20175448</t>
  </si>
  <si>
    <t>ST, V. ELBOW, W150×100H×2.3t</t>
  </si>
  <si>
    <t>20175449</t>
  </si>
  <si>
    <t>ST, V. ELBOW, W200×100H×2.3t</t>
  </si>
  <si>
    <t>20175450</t>
  </si>
  <si>
    <t>ST, V. ELBOW, W300×100H×2.3t</t>
  </si>
  <si>
    <t>24179113</t>
  </si>
  <si>
    <t>ST, V. ELBOW, W400×100H×2.3t</t>
  </si>
  <si>
    <t>24179114</t>
  </si>
  <si>
    <t>ST, V. ELBOW, W500×100H×2.3t</t>
  </si>
  <si>
    <t>20175452</t>
  </si>
  <si>
    <t>ST, V. ELBOW, W600×100H×2.3</t>
  </si>
  <si>
    <t>24179115</t>
  </si>
  <si>
    <t>ST, V. ELBOW, W700×100H×2.3t</t>
  </si>
  <si>
    <t>24179116</t>
  </si>
  <si>
    <t>ST, V. ELBOW, W800×100H×2.3t</t>
  </si>
  <si>
    <t>20175454</t>
  </si>
  <si>
    <t>ST, V. ELBOW, W900×100H×2.3t</t>
  </si>
  <si>
    <t>24179117</t>
  </si>
  <si>
    <t>ST, V. ELBOW, W1000×100H×2.3t</t>
  </si>
  <si>
    <t>20175455</t>
  </si>
  <si>
    <t>ST, H. TEE, W150×100H×2.3t</t>
  </si>
  <si>
    <t>20175456</t>
  </si>
  <si>
    <t>ST, H. TEE, W200×100H×2.3t</t>
  </si>
  <si>
    <t>20175457</t>
  </si>
  <si>
    <t>ST, H. TEE, W300×100H×2.3t</t>
  </si>
  <si>
    <t>24179118</t>
  </si>
  <si>
    <t>ST, H. TEE, W400×100H×2.3t</t>
  </si>
  <si>
    <t>24179119</t>
  </si>
  <si>
    <t>ST, H. TEE, W500×100H×2.3t</t>
  </si>
  <si>
    <t>20175459</t>
  </si>
  <si>
    <t>ST, H. TEE, W600×100H×2.3t</t>
  </si>
  <si>
    <t>24179120</t>
  </si>
  <si>
    <t>ST, H. TEE, W700×100H×2.3t</t>
  </si>
  <si>
    <t>24179121</t>
  </si>
  <si>
    <t>ST, H. TEE, W800×100H×2.3t</t>
  </si>
  <si>
    <t>20175461</t>
  </si>
  <si>
    <t>ST, H. TEE, W900×100H×2.3t</t>
  </si>
  <si>
    <t>24179122</t>
  </si>
  <si>
    <t>ST, H. TEE, W1000×100H×2.3t</t>
  </si>
  <si>
    <t>20175462</t>
  </si>
  <si>
    <t>ST, H. CROSS, W150×100H×2.3t</t>
  </si>
  <si>
    <t>20683701</t>
  </si>
  <si>
    <t>난연성 비닐절연 접지용전선</t>
  </si>
  <si>
    <t>F-GV, 0.6/1KV, 35mm²</t>
  </si>
  <si>
    <t>20683702</t>
  </si>
  <si>
    <t>F-GV, 0.6/1KV, 50mm²</t>
  </si>
  <si>
    <t>20683703</t>
  </si>
  <si>
    <t>F-GV, 0.6/1KV, 70mm²</t>
  </si>
  <si>
    <t>20683704</t>
  </si>
  <si>
    <t>F-GV, 0.6/1KV, 95mm²</t>
  </si>
  <si>
    <t>20683705</t>
  </si>
  <si>
    <t>F-GV, 0.6/1KV, 120mm²</t>
  </si>
  <si>
    <t>20683706</t>
  </si>
  <si>
    <t>F-GV, 0.6/1KV, 150mm²</t>
  </si>
  <si>
    <t>20683707</t>
  </si>
  <si>
    <t>F-GV, 0.6/1KV, 185mm²</t>
  </si>
  <si>
    <t>20683708</t>
  </si>
  <si>
    <t>F-GV, 0.6/1KV, 240mm²</t>
  </si>
  <si>
    <t>20683709</t>
  </si>
  <si>
    <t>F-GV, 0.6/1KV, 300mm²</t>
  </si>
  <si>
    <t>20174186</t>
  </si>
  <si>
    <t>자기수축형, 25kV, 3C, 120-150㎟</t>
  </si>
  <si>
    <t>20174187</t>
  </si>
  <si>
    <t>자기수축형, 25kV, 3C, 185-200㎟</t>
  </si>
  <si>
    <t>20174188</t>
  </si>
  <si>
    <t>자기수축형, 25kV, 3C, 240-250㎟</t>
  </si>
  <si>
    <t>20174189</t>
  </si>
  <si>
    <t>자기수축형, 25kV, 3C, 300-325㎟</t>
  </si>
  <si>
    <t>20174190</t>
  </si>
  <si>
    <t>자기수축형, 25kV, 3C, 400㎟</t>
  </si>
  <si>
    <t>20174191</t>
  </si>
  <si>
    <t>자기수축형, 25kV, 3C, 500㎟</t>
  </si>
  <si>
    <t>20174201</t>
  </si>
  <si>
    <t>자기수축형, 6.9kV, 1C, 22-25㎟</t>
  </si>
  <si>
    <t>20174202</t>
  </si>
  <si>
    <t>자기수축형, 6.9kV, 1C, 35-38㎟</t>
  </si>
  <si>
    <t>20174203</t>
  </si>
  <si>
    <t>자기수축형, 6.9kV, 1C, 60-70㎟</t>
  </si>
  <si>
    <t>20174204</t>
  </si>
  <si>
    <t>자기수축형, 6.9kV, 1C, 95-100㎟</t>
  </si>
  <si>
    <t>20174205</t>
  </si>
  <si>
    <t>자기수축형, 6.9kV, 1C, 120-150㎟</t>
  </si>
  <si>
    <t>39131709</t>
  </si>
  <si>
    <t>20173647</t>
  </si>
  <si>
    <t>레이스웨이부속품</t>
  </si>
  <si>
    <t>JUNC. BOX-2방, W70×H40</t>
  </si>
  <si>
    <t>10034947</t>
  </si>
  <si>
    <t>JUNC. BOX-3방, W40×H40</t>
  </si>
  <si>
    <t>10034948</t>
  </si>
  <si>
    <t>JUNC. BOX-3방, W70×H40</t>
  </si>
  <si>
    <t>10034949</t>
  </si>
  <si>
    <t>JUNC. BOX-4방, W40×H40</t>
  </si>
  <si>
    <t>10034950</t>
  </si>
  <si>
    <t>JUNC. BOX-4방, W70×H40</t>
  </si>
  <si>
    <t>20175331</t>
  </si>
  <si>
    <t>덕트형케이블트레이</t>
  </si>
  <si>
    <t>ST, W150×100H×2.3t(커버 미포함)</t>
  </si>
  <si>
    <t>20175332</t>
  </si>
  <si>
    <t>ST, W200×100H×2.3t(커버 미포함)</t>
  </si>
  <si>
    <t>20175333</t>
  </si>
  <si>
    <t>ST, W300×100H×2.3t(커버 미포함)</t>
  </si>
  <si>
    <t>24179030</t>
  </si>
  <si>
    <t>ST, W400×100H×2.3t(커버 미포함)</t>
  </si>
  <si>
    <t>24179031</t>
  </si>
  <si>
    <t>ST, W500×100H×2.3t(커버 미포함)</t>
  </si>
  <si>
    <t>20175335</t>
  </si>
  <si>
    <t>ST, W600×100H×2.3t(커버 미포함)</t>
  </si>
  <si>
    <t>24179032</t>
  </si>
  <si>
    <t>ST, W700×100H×2.3t(커버 미포함)</t>
  </si>
  <si>
    <t>24179034</t>
  </si>
  <si>
    <t>ST, W800×100H×2.3t(커버 미포함)</t>
  </si>
  <si>
    <t>20175337</t>
  </si>
  <si>
    <t>ST, W900×100H×2.3t(커버 미포함)</t>
  </si>
  <si>
    <t>24179038</t>
  </si>
  <si>
    <t>ST, W1000×100H×2.3t(커버 미포함)</t>
  </si>
  <si>
    <t>20175441</t>
  </si>
  <si>
    <t>ST, H. ELBOW, W150×100H×2.3t</t>
  </si>
  <si>
    <t>20175442</t>
  </si>
  <si>
    <t>ST, H. ELBOW, W200×100H×2.3t</t>
  </si>
  <si>
    <t>20175443</t>
  </si>
  <si>
    <t>ST, H. ELBOW, W300×100H×2.3t</t>
  </si>
  <si>
    <t>24179099</t>
  </si>
  <si>
    <t>ST, H. ELBOW, W400×100H×2.3t</t>
  </si>
  <si>
    <t>24179108</t>
  </si>
  <si>
    <t>ST, H. ELBOW, W500×100H×2.3t</t>
  </si>
  <si>
    <t>20175445</t>
  </si>
  <si>
    <t>ST, H. ELBOW, W600×100H×2.3t</t>
  </si>
  <si>
    <t>24179109</t>
  </si>
  <si>
    <t>ST, H. ELBOW, W700×100H×2.3t</t>
  </si>
  <si>
    <t>24179110</t>
  </si>
  <si>
    <t>ST, H. ELBOW, W800×100H×2.3t</t>
  </si>
  <si>
    <t>20175447</t>
  </si>
  <si>
    <t>ST, H. ELBOW, W900×100H×2.3t</t>
  </si>
  <si>
    <t>24179112</t>
  </si>
  <si>
    <t>ST, H. ELBOW, W1000×100H×2.3t</t>
  </si>
  <si>
    <t>22076727</t>
  </si>
  <si>
    <t>저독성난연가교폴리올레핀절연전선</t>
  </si>
  <si>
    <t>HFIX, 450/750V, 1.78mm</t>
  </si>
  <si>
    <t>22076728</t>
  </si>
  <si>
    <t>HFIX, 450/750V, 2.25mm</t>
  </si>
  <si>
    <t>22076729</t>
  </si>
  <si>
    <t>HFIX, 450/750V, 2.5mm²</t>
  </si>
  <si>
    <t>22076730</t>
  </si>
  <si>
    <t>HFIX, 450/750V, 4mm²</t>
  </si>
  <si>
    <t>22076731</t>
  </si>
  <si>
    <t>HFIX, 450/750V, 6mm²</t>
  </si>
  <si>
    <t>22076732</t>
  </si>
  <si>
    <t>HFIX, 450/750V, 10mm²</t>
  </si>
  <si>
    <t>22076733</t>
  </si>
  <si>
    <t>HFIX, 450/750V, 16mm²</t>
  </si>
  <si>
    <t>22076734</t>
  </si>
  <si>
    <t>HFIX, 450/750V, 25mm²</t>
  </si>
  <si>
    <t>22076735</t>
  </si>
  <si>
    <t>HFIX, 450/750V, 35mm²</t>
  </si>
  <si>
    <t>22076736</t>
  </si>
  <si>
    <t>HFIX, 450/750V, 50mm²</t>
  </si>
  <si>
    <t>22076737</t>
  </si>
  <si>
    <t>HFIX, 450/750V, 70mm²</t>
  </si>
  <si>
    <t>22076738</t>
  </si>
  <si>
    <t>HFIX, 450/750V, 95mm²</t>
  </si>
  <si>
    <t>22076739</t>
  </si>
  <si>
    <t>HFIX, 450/750V, 120mm²</t>
  </si>
  <si>
    <t>22076740</t>
  </si>
  <si>
    <t>HFIX, 450/750V, 150mm²</t>
  </si>
  <si>
    <t>22076741</t>
  </si>
  <si>
    <t>HFIX, 450/750V, 185mm²</t>
  </si>
  <si>
    <t>22076742</t>
  </si>
  <si>
    <t>HFIX, 450/750V, 240mm²</t>
  </si>
  <si>
    <t>22076743</t>
  </si>
  <si>
    <t>HFIX, 450/750V, 300mm²</t>
  </si>
  <si>
    <t>22076744</t>
  </si>
  <si>
    <t>HFIX, 450/750V, 400mm²</t>
  </si>
  <si>
    <t>20683695</t>
  </si>
  <si>
    <t>F-GV, 0.6/1KV, 2.5mm²</t>
  </si>
  <si>
    <t>20683696</t>
  </si>
  <si>
    <t>F-GV, 0.6/1KV, 4mm²</t>
  </si>
  <si>
    <t>20683697</t>
  </si>
  <si>
    <t>F-GV, 0.6/1KV, 6mm²</t>
  </si>
  <si>
    <t>20683698</t>
  </si>
  <si>
    <t>F-GV, 0.6/1KV, 10mm²</t>
  </si>
  <si>
    <t>20683699</t>
  </si>
  <si>
    <t>F-GV, 0.6/1KV, 16mm²</t>
  </si>
  <si>
    <t>20683700</t>
  </si>
  <si>
    <t>F-GV, 0.6/1KV, 25mm²</t>
  </si>
  <si>
    <t>20684093</t>
  </si>
  <si>
    <t>F-FR-3, 6C 1.38mm</t>
  </si>
  <si>
    <t>20684095</t>
  </si>
  <si>
    <t>F-FR-3, 6C 1.78mm</t>
  </si>
  <si>
    <t>20684096</t>
  </si>
  <si>
    <t>F-FR-3, 6C 2.25mm</t>
  </si>
  <si>
    <t>20684094</t>
  </si>
  <si>
    <t>F-FR-3, 6C 1.5mm²</t>
  </si>
  <si>
    <t>10035794</t>
  </si>
  <si>
    <t>100×100×50mm</t>
  </si>
  <si>
    <t>10035795</t>
  </si>
  <si>
    <t>100×100×75mm</t>
  </si>
  <si>
    <t>10035797</t>
  </si>
  <si>
    <t>150×150×100mm</t>
  </si>
  <si>
    <t>21871007</t>
  </si>
  <si>
    <t>150×150×150mm</t>
  </si>
  <si>
    <t>10035799</t>
  </si>
  <si>
    <t>200×200×100mm</t>
  </si>
  <si>
    <t>10035800</t>
  </si>
  <si>
    <t>200×200×150mm</t>
  </si>
  <si>
    <t>10035801</t>
  </si>
  <si>
    <t>200×200×200mm</t>
  </si>
  <si>
    <t>10035802</t>
  </si>
  <si>
    <t>250×250×100mm</t>
  </si>
  <si>
    <t>10035803</t>
  </si>
  <si>
    <t>250×250×150mm</t>
  </si>
  <si>
    <t>20174765</t>
  </si>
  <si>
    <t>300×300×100mm</t>
  </si>
  <si>
    <t>20174766</t>
  </si>
  <si>
    <t>300×300×150mm</t>
  </si>
  <si>
    <t>20174767</t>
  </si>
  <si>
    <t>300×300×200mm</t>
  </si>
  <si>
    <t>20174768</t>
  </si>
  <si>
    <t>300×300×300mm</t>
  </si>
  <si>
    <t>20174770</t>
  </si>
  <si>
    <t>400×400×150mm</t>
  </si>
  <si>
    <t>20174771</t>
  </si>
  <si>
    <t>400×400×200mm</t>
  </si>
  <si>
    <t>20174772</t>
  </si>
  <si>
    <t>400×400×300mm</t>
  </si>
  <si>
    <t>20174773</t>
  </si>
  <si>
    <t>500×500×200mm</t>
  </si>
  <si>
    <t>20174774</t>
  </si>
  <si>
    <t>500×500×300mm</t>
  </si>
  <si>
    <t>20174775</t>
  </si>
  <si>
    <t>600×600×300mm</t>
  </si>
  <si>
    <t>20683679</t>
  </si>
  <si>
    <t>내열비닐절연전선</t>
  </si>
  <si>
    <t>HIV, 300/500V, 1.38mm</t>
  </si>
  <si>
    <t>20683680</t>
  </si>
  <si>
    <t>HIV, 300/500V, 1.78mm</t>
  </si>
  <si>
    <t>22076726</t>
  </si>
  <si>
    <t>HFIX, 450/750V, 1.38mm</t>
  </si>
  <si>
    <t>20684063</t>
  </si>
  <si>
    <t>내화케이블</t>
  </si>
  <si>
    <t>F-FR-8, 4C 185mm²</t>
  </si>
  <si>
    <t>20684064</t>
  </si>
  <si>
    <t>F-FR-8, 4C 240mm²</t>
  </si>
  <si>
    <t>20684065</t>
  </si>
  <si>
    <t>F-FR-8, 4C 300mm²</t>
  </si>
  <si>
    <t>20684069</t>
  </si>
  <si>
    <t>F-FR-3, 2C 1.38mm</t>
  </si>
  <si>
    <t>20684071</t>
  </si>
  <si>
    <t>F-FR-3, 2C 1.78mm</t>
  </si>
  <si>
    <t>20684072</t>
  </si>
  <si>
    <t>F-FR-3, 2C 2.25mm</t>
  </si>
  <si>
    <t>20684070</t>
  </si>
  <si>
    <t>F-FR-3, 2C 1.5mm²</t>
  </si>
  <si>
    <t>20684073</t>
  </si>
  <si>
    <t>F-FR-3, 2C 2.5mm²</t>
  </si>
  <si>
    <t>20684074</t>
  </si>
  <si>
    <t>F-FR-3, 2C 4mm²</t>
  </si>
  <si>
    <t>20684075</t>
  </si>
  <si>
    <t>F-FR-3, 3C 1.38mm</t>
  </si>
  <si>
    <t>20684077</t>
  </si>
  <si>
    <t>F-FR-3, 3C 1.78mm</t>
  </si>
  <si>
    <t>20684078</t>
  </si>
  <si>
    <t>F-FR-3, 3C 2.25mm</t>
  </si>
  <si>
    <t>20684076</t>
  </si>
  <si>
    <t>F-FR-3, 3C 1.5mm²</t>
  </si>
  <si>
    <t>20684079</t>
  </si>
  <si>
    <t>F-FR-3, 3C 2.5mm²</t>
  </si>
  <si>
    <t>20684080</t>
  </si>
  <si>
    <t>F-FR-3, 3C 4mm²</t>
  </si>
  <si>
    <t>20684081</t>
  </si>
  <si>
    <t>F-FR-3, 4C 1.38mm</t>
  </si>
  <si>
    <t>20684083</t>
  </si>
  <si>
    <t>F-FR-3, 4C 1.78mm</t>
  </si>
  <si>
    <t>20684084</t>
  </si>
  <si>
    <t>F-FR-3, 4C 2.25mm</t>
  </si>
  <si>
    <t>20684082</t>
  </si>
  <si>
    <t>F-FR-3, 4C 1.5mm²</t>
  </si>
  <si>
    <t>20684085</t>
  </si>
  <si>
    <t>F-FR-3, 4C 2.5mm²</t>
  </si>
  <si>
    <t>20684086</t>
  </si>
  <si>
    <t>F-FR-3, 4C 4mm²</t>
  </si>
  <si>
    <t>20684087</t>
  </si>
  <si>
    <t>F-FR-3, 5C 1.38mm</t>
  </si>
  <si>
    <t>20684089</t>
  </si>
  <si>
    <t>F-FR-3, 5C 1.78mm</t>
  </si>
  <si>
    <t>20684090</t>
  </si>
  <si>
    <t>F-FR-3, 5C 2.25mm</t>
  </si>
  <si>
    <t>20684088</t>
  </si>
  <si>
    <t>F-FR-3, 5C 1.5mm²</t>
  </si>
  <si>
    <t>20684091</t>
  </si>
  <si>
    <t>F-FR-3, 5C 2.5mm²</t>
  </si>
  <si>
    <t>20684092</t>
  </si>
  <si>
    <t>F-FR-3, 5C 4mm²</t>
  </si>
  <si>
    <t>39121404</t>
  </si>
  <si>
    <t>21650864</t>
  </si>
  <si>
    <t>압착슬리브</t>
  </si>
  <si>
    <t>저압용, 185㎟</t>
  </si>
  <si>
    <t>20174172</t>
  </si>
  <si>
    <t>자기수축형, 25kV, 1C, 22-25㎟</t>
  </si>
  <si>
    <t>20174173</t>
  </si>
  <si>
    <t>자기수축형, 25kV, 1C, 35-38㎟</t>
  </si>
  <si>
    <t>20174174</t>
  </si>
  <si>
    <t>자기수축형, 25kV, 1C, 60-70㎟</t>
  </si>
  <si>
    <t>20174175</t>
  </si>
  <si>
    <t>자기수축형, 25kV, 1C, 95-100㎟</t>
  </si>
  <si>
    <t>20174176</t>
  </si>
  <si>
    <t>자기수축형, 25kV, 1C, 120-150㎟</t>
  </si>
  <si>
    <t>20174177</t>
  </si>
  <si>
    <t>자기수축형, 25kV, 1C, 185-200㎟</t>
  </si>
  <si>
    <t>20174178</t>
  </si>
  <si>
    <t>자기수축형, 25kV, 1C, 240-250㎟</t>
  </si>
  <si>
    <t>20174179</t>
  </si>
  <si>
    <t>자기수축형, 25kV, 1C, 300-325㎟</t>
  </si>
  <si>
    <t>20174180</t>
  </si>
  <si>
    <t>자기수축형, 25kV, 1C, 400㎟</t>
  </si>
  <si>
    <t>20174181</t>
  </si>
  <si>
    <t>자기수축형, 25kV, 1C, 500㎟</t>
  </si>
  <si>
    <t>20174183</t>
  </si>
  <si>
    <t>자기수축형, 25kV, 3C, 35-38㎟</t>
  </si>
  <si>
    <t>20174184</t>
  </si>
  <si>
    <t>자기수축형, 25kV, 3C, 60-70㎟</t>
  </si>
  <si>
    <t>20174185</t>
  </si>
  <si>
    <t>자기수축형, 25kV, 3C, 95-100㎟</t>
  </si>
  <si>
    <t>20684058</t>
  </si>
  <si>
    <t>F-FR-8, 4C 50mm²</t>
  </si>
  <si>
    <t>20684059</t>
  </si>
  <si>
    <t>F-FR-8, 4C 70mm²</t>
  </si>
  <si>
    <t>20684060</t>
  </si>
  <si>
    <t>F-FR-8, 4C 95mm²</t>
  </si>
  <si>
    <t>20684061</t>
  </si>
  <si>
    <t>F-FR-8, 4C 120mm²</t>
  </si>
  <si>
    <t>20684062</t>
  </si>
  <si>
    <t>F-FR-8, 4C 150mm²</t>
  </si>
  <si>
    <t>21650747</t>
  </si>
  <si>
    <t>UTP, Cat.3, 100P</t>
  </si>
  <si>
    <t>21650748</t>
  </si>
  <si>
    <t>UTP, Cat.3, 200P</t>
  </si>
  <si>
    <t>21650749</t>
  </si>
  <si>
    <t>UTP, Cat.3, 300P</t>
  </si>
  <si>
    <t>26121637</t>
  </si>
  <si>
    <t>20177109</t>
  </si>
  <si>
    <t>옥외광섬유케이블</t>
  </si>
  <si>
    <t>LAP외피광케이블, SM 9/125, 4C</t>
  </si>
  <si>
    <t>20177113</t>
  </si>
  <si>
    <t>LAP외피광케이블, SM 9/125, 8C</t>
  </si>
  <si>
    <t>20177117</t>
  </si>
  <si>
    <t>LAP외피광케이블, SM 9/125, 12C</t>
  </si>
  <si>
    <t>39121432</t>
  </si>
  <si>
    <t>21650907</t>
  </si>
  <si>
    <t>압착단자</t>
  </si>
  <si>
    <t>압착터미널, 1.5㎟</t>
  </si>
  <si>
    <t>21650908</t>
  </si>
  <si>
    <t>압착터미널, 2.5㎟</t>
  </si>
  <si>
    <t>21650909</t>
  </si>
  <si>
    <t>압착터미널, 6㎟</t>
  </si>
  <si>
    <t>21650910</t>
  </si>
  <si>
    <t>압착터미널, 10㎟</t>
  </si>
  <si>
    <t>21650911</t>
  </si>
  <si>
    <t>압착터미널, 16㎟</t>
  </si>
  <si>
    <t>21650912</t>
  </si>
  <si>
    <t>압착터미널, 25㎟</t>
  </si>
  <si>
    <t>21650913</t>
  </si>
  <si>
    <t>압착터미널, 35㎟</t>
  </si>
  <si>
    <t>21650914</t>
  </si>
  <si>
    <t>압착터미널, 50㎟</t>
  </si>
  <si>
    <t>21650915</t>
  </si>
  <si>
    <t>압착터미널, 70㎟</t>
  </si>
  <si>
    <t>21650916</t>
  </si>
  <si>
    <t>압착터미널, 95㎟</t>
  </si>
  <si>
    <t>21650917</t>
  </si>
  <si>
    <t>압착터미널, 150㎟</t>
  </si>
  <si>
    <t>21650918</t>
  </si>
  <si>
    <t>압착터미널, 185㎟</t>
  </si>
  <si>
    <t>21650919</t>
  </si>
  <si>
    <t>압착터미널, 300㎟</t>
  </si>
  <si>
    <t>21650855</t>
  </si>
  <si>
    <t>저압용, 1.5㎟</t>
  </si>
  <si>
    <t>21650856</t>
  </si>
  <si>
    <t>저압용, 2.5㎟</t>
  </si>
  <si>
    <t>21650857</t>
  </si>
  <si>
    <t>저압용, 4㎟</t>
  </si>
  <si>
    <t>21650858</t>
  </si>
  <si>
    <t>저압용, 6㎟</t>
  </si>
  <si>
    <t>21650859</t>
  </si>
  <si>
    <t>저압용, 10㎟</t>
  </si>
  <si>
    <t>21650860</t>
  </si>
  <si>
    <t>저압용, 16㎟</t>
  </si>
  <si>
    <t>21650861</t>
  </si>
  <si>
    <t>저압용, 25㎟</t>
  </si>
  <si>
    <t>21650862</t>
  </si>
  <si>
    <t>저압용, 35㎟</t>
  </si>
  <si>
    <t>21650863</t>
  </si>
  <si>
    <t>저압용, 95㎟</t>
  </si>
  <si>
    <t>10034921</t>
  </si>
  <si>
    <t>레이스웨이</t>
  </si>
  <si>
    <t>BODY, W110×H50</t>
  </si>
  <si>
    <t>10034922</t>
  </si>
  <si>
    <t>COVER, W40×H40</t>
  </si>
  <si>
    <t>10034923</t>
  </si>
  <si>
    <t>COVER, W70×H40</t>
  </si>
  <si>
    <t>10034924</t>
  </si>
  <si>
    <t>COVER, W110×H50</t>
  </si>
  <si>
    <t>10034925</t>
  </si>
  <si>
    <t>JOINER, W40×H40</t>
  </si>
  <si>
    <t>10034926</t>
  </si>
  <si>
    <t>JOINER, W70×H40</t>
  </si>
  <si>
    <t>10034927</t>
  </si>
  <si>
    <t>JOINER, W110×H50</t>
  </si>
  <si>
    <t>10034928</t>
  </si>
  <si>
    <t>END CAP, W40×H40</t>
  </si>
  <si>
    <t>10034929</t>
  </si>
  <si>
    <t>END CAP, W70×H40</t>
  </si>
  <si>
    <t>10034930</t>
  </si>
  <si>
    <t>END CAP, W110×H50</t>
  </si>
  <si>
    <t>10034931</t>
  </si>
  <si>
    <t>수평ELBOW, W40×H40</t>
  </si>
  <si>
    <t>10034932</t>
  </si>
  <si>
    <t>수평ELBOW, W70×H40</t>
  </si>
  <si>
    <t>10034933</t>
  </si>
  <si>
    <t>기구용금구, W40×H40</t>
  </si>
  <si>
    <t>10034934</t>
  </si>
  <si>
    <t>기구용금구, W70×H40</t>
  </si>
  <si>
    <t>10034935</t>
  </si>
  <si>
    <t>기구용금구, W110×H50</t>
  </si>
  <si>
    <t>10034936</t>
  </si>
  <si>
    <t>A형 HANGER, W40×H40</t>
  </si>
  <si>
    <t>10034937</t>
  </si>
  <si>
    <t>A형 HANGER, W70×H40</t>
  </si>
  <si>
    <t>10034938</t>
  </si>
  <si>
    <t>A형 HANGER, W110×H50</t>
  </si>
  <si>
    <t>10034939</t>
  </si>
  <si>
    <t>C형 HANGER, W40×H40</t>
  </si>
  <si>
    <t>10034940</t>
  </si>
  <si>
    <t>C형 HANGER, W70×H40</t>
  </si>
  <si>
    <t>10034941</t>
  </si>
  <si>
    <t>C형 HANGER, W110×H50</t>
  </si>
  <si>
    <t>10034942</t>
  </si>
  <si>
    <t>BOX CONNECTOR, W40×H40</t>
  </si>
  <si>
    <t>10034943</t>
  </si>
  <si>
    <t>BOX CONNECTOR, W70×H40</t>
  </si>
  <si>
    <t>10034944</t>
  </si>
  <si>
    <t>JOINT BOX, W40×H40</t>
  </si>
  <si>
    <t>10034945</t>
  </si>
  <si>
    <t>JOINT BOX, W70×H40</t>
  </si>
  <si>
    <t>10034946</t>
  </si>
  <si>
    <t>JOINT BOX, W110×H50</t>
  </si>
  <si>
    <t>20173646</t>
  </si>
  <si>
    <t>JUNC. BOX-2방, W40×H40</t>
  </si>
  <si>
    <t>10035640</t>
  </si>
  <si>
    <t>파상형 경질폴리에틸렌전선관</t>
  </si>
  <si>
    <t>ELP, 200㎜</t>
  </si>
  <si>
    <t>10035664</t>
  </si>
  <si>
    <t>합성수지제가요전선관</t>
  </si>
  <si>
    <t>하이렉스-CD, 난연성, 16㎜</t>
  </si>
  <si>
    <t>10035665</t>
  </si>
  <si>
    <t>하이렉스-CD, 난연성, 22㎜</t>
  </si>
  <si>
    <t>10035666</t>
  </si>
  <si>
    <t>하이렉스-CD, 난연성, 28㎜</t>
  </si>
  <si>
    <t>20175145</t>
  </si>
  <si>
    <t>케이블트레이부속품</t>
  </si>
  <si>
    <t>AL, H. ELBOW, W200x70Hx2.0t</t>
  </si>
  <si>
    <t>20175147</t>
  </si>
  <si>
    <t>AL, H. ELBOW, W300x70Hx2.0t</t>
  </si>
  <si>
    <t>20175154</t>
  </si>
  <si>
    <t>AL, V. ELBOW, W150x70Hx2.0t</t>
  </si>
  <si>
    <t>20175155</t>
  </si>
  <si>
    <t>AL, V. ELBOW, W200x70Hx2.0t</t>
  </si>
  <si>
    <t>20175157</t>
  </si>
  <si>
    <t>AL, V. ELBOW, W300x70Hx2.0t</t>
  </si>
  <si>
    <t>20175162</t>
  </si>
  <si>
    <t>AL, H. TEE, W150x70Hx2.0t</t>
  </si>
  <si>
    <t>20175163</t>
  </si>
  <si>
    <t>AL, H. TEE, W200x70Hx2.0t</t>
  </si>
  <si>
    <t>20175165</t>
  </si>
  <si>
    <t>AL, H. TEE, W300x70Hx2.0t</t>
  </si>
  <si>
    <t>20175170</t>
  </si>
  <si>
    <t>AL, V. CROSS, W150x70Hx2.0t</t>
  </si>
  <si>
    <t>20175171</t>
  </si>
  <si>
    <t>AL, V. CROSS, W200x70Hx2.0t</t>
  </si>
  <si>
    <t>20175173</t>
  </si>
  <si>
    <t>AL, V. CROSS, W300x70Hx2.0t</t>
  </si>
  <si>
    <t>20170560</t>
  </si>
  <si>
    <t>전선관용(매입), 전열2구</t>
  </si>
  <si>
    <t>20173642</t>
  </si>
  <si>
    <t>BODY, W40×H40</t>
  </si>
  <si>
    <t>10034920</t>
  </si>
  <si>
    <t>BODY, W70×H40</t>
  </si>
  <si>
    <t>10034965</t>
  </si>
  <si>
    <t>경질비닐전선관</t>
  </si>
  <si>
    <t>HI, 16mm</t>
  </si>
  <si>
    <t>10034966</t>
  </si>
  <si>
    <t>HI, 22mm</t>
  </si>
  <si>
    <t>10034967</t>
  </si>
  <si>
    <t>HI, 28mm</t>
  </si>
  <si>
    <t>10034968</t>
  </si>
  <si>
    <t>HI, 36mm</t>
  </si>
  <si>
    <t>10034969</t>
  </si>
  <si>
    <t>HI, 42mm</t>
  </si>
  <si>
    <t>10034970</t>
  </si>
  <si>
    <t>HI, 54mm</t>
  </si>
  <si>
    <t>10034971</t>
  </si>
  <si>
    <t>HI, 70mm</t>
  </si>
  <si>
    <t>10034972</t>
  </si>
  <si>
    <t>HI, 82mm</t>
  </si>
  <si>
    <t>10034973</t>
  </si>
  <si>
    <t>HI, 100mm</t>
  </si>
  <si>
    <t>20174622</t>
  </si>
  <si>
    <t>폴리에틸렌전선관</t>
  </si>
  <si>
    <t>PE, 16㎜</t>
  </si>
  <si>
    <t>20174623</t>
  </si>
  <si>
    <t>PE, 22㎜</t>
  </si>
  <si>
    <t>20174624</t>
  </si>
  <si>
    <t>PE, 28㎜</t>
  </si>
  <si>
    <t>20174625</t>
  </si>
  <si>
    <t>PE, 36㎜</t>
  </si>
  <si>
    <t>20174626</t>
  </si>
  <si>
    <t>PE, 42㎜</t>
  </si>
  <si>
    <t>20174627</t>
  </si>
  <si>
    <t>PE, 54㎜</t>
  </si>
  <si>
    <t>20174628</t>
  </si>
  <si>
    <t>PE, 70㎜</t>
  </si>
  <si>
    <t>20174629</t>
  </si>
  <si>
    <t>PE, 82㎜</t>
  </si>
  <si>
    <t>20174630</t>
  </si>
  <si>
    <t>PE, 100㎜</t>
  </si>
  <si>
    <t>10035631</t>
  </si>
  <si>
    <t>ELP, 30㎜</t>
  </si>
  <si>
    <t>10035632</t>
  </si>
  <si>
    <t>ELP, 40㎜</t>
  </si>
  <si>
    <t>10035633</t>
  </si>
  <si>
    <t>ELP, 50㎜</t>
  </si>
  <si>
    <t>10035634</t>
  </si>
  <si>
    <t>ELP, 65㎜</t>
  </si>
  <si>
    <t>10035635</t>
  </si>
  <si>
    <t>ELP, 80㎜</t>
  </si>
  <si>
    <t>10035636</t>
  </si>
  <si>
    <t>ELP, 100㎜</t>
  </si>
  <si>
    <t>10035637</t>
  </si>
  <si>
    <t>ELP, 125㎜</t>
  </si>
  <si>
    <t>10035638</t>
  </si>
  <si>
    <t>ELP, 150㎜</t>
  </si>
  <si>
    <t>10035639</t>
  </si>
  <si>
    <t>ELP, 175㎜</t>
  </si>
  <si>
    <t>26226794</t>
  </si>
  <si>
    <t>배관배선일체형케이블, 6SQ 4C</t>
  </si>
  <si>
    <t>20684032</t>
  </si>
  <si>
    <t>F-FR-8, 3C 4mm²</t>
  </si>
  <si>
    <t>20684033</t>
  </si>
  <si>
    <t>F-FR-8, 3C 6mm²</t>
  </si>
  <si>
    <t>20684034</t>
  </si>
  <si>
    <t>F-FR-8, 3C 10mm²</t>
  </si>
  <si>
    <t>20684035</t>
  </si>
  <si>
    <t>F-FR-8, 3C 16mm²</t>
  </si>
  <si>
    <t>20684036</t>
  </si>
  <si>
    <t>F-FR-8, 3C 25mm²</t>
  </si>
  <si>
    <t>20684037</t>
  </si>
  <si>
    <t>F-FR-8, 3C 35mm²</t>
  </si>
  <si>
    <t>20684038</t>
  </si>
  <si>
    <t>F-FR-8, 3C 50mm²</t>
  </si>
  <si>
    <t>20684039</t>
  </si>
  <si>
    <t>F-FR-8, 3C 70mm²</t>
  </si>
  <si>
    <t>20684040</t>
  </si>
  <si>
    <t>F-FR-8, 3C 95mm²</t>
  </si>
  <si>
    <t>20684041</t>
  </si>
  <si>
    <t>F-FR-8, 3C 120mm²</t>
  </si>
  <si>
    <t>20684042</t>
  </si>
  <si>
    <t>F-FR-8, 3C 150mm²</t>
  </si>
  <si>
    <t>20684043</t>
  </si>
  <si>
    <t>F-FR-8, 3C 185mm²</t>
  </si>
  <si>
    <t>20684044</t>
  </si>
  <si>
    <t>F-FR-8, 3C 240mm²</t>
  </si>
  <si>
    <t>20684045</t>
  </si>
  <si>
    <t>F-FR-8, 3C 300mm²</t>
  </si>
  <si>
    <t>20684050</t>
  </si>
  <si>
    <t>F-FR-8, 4C 1.5mm²</t>
  </si>
  <si>
    <t>20684051</t>
  </si>
  <si>
    <t>F-FR-8, 4C 2.5mm²</t>
  </si>
  <si>
    <t>20684052</t>
  </si>
  <si>
    <t>F-FR-8, 4C 4mm²</t>
  </si>
  <si>
    <t>20684053</t>
  </si>
  <si>
    <t>F-FR-8, 4C 6mm²</t>
  </si>
  <si>
    <t>20684054</t>
  </si>
  <si>
    <t>F-FR-8, 4C 10mm²</t>
  </si>
  <si>
    <t>20684055</t>
  </si>
  <si>
    <t>F-FR-8, 4C 16mm²</t>
  </si>
  <si>
    <t>20684056</t>
  </si>
  <si>
    <t>F-FR-8, 4C 25mm²</t>
  </si>
  <si>
    <t>20684057</t>
  </si>
  <si>
    <t>F-FR-8, 4C 35mm²</t>
  </si>
  <si>
    <t>20174448</t>
  </si>
  <si>
    <t>박스커넥터-비닐, 28mm, 방수</t>
  </si>
  <si>
    <t>20174449</t>
  </si>
  <si>
    <t>박스커넥터-비닐, 36mm, 방수</t>
  </si>
  <si>
    <t>20174450</t>
  </si>
  <si>
    <t>박스커넥터-비닐, 42mm, 방수</t>
  </si>
  <si>
    <t>20174451</t>
  </si>
  <si>
    <t>박스커넥터-비닐, 54mm, 방수</t>
  </si>
  <si>
    <t>20174478</t>
  </si>
  <si>
    <t>고장력후렉시블전선관, 16mm, 비방수</t>
  </si>
  <si>
    <t>20174479</t>
  </si>
  <si>
    <t>고장력후렉시블전선관, 22mm, 비방수</t>
  </si>
  <si>
    <t>20174480</t>
  </si>
  <si>
    <t>고장력후렉시블전선관, 28mm, 비방수</t>
  </si>
  <si>
    <t>20174481</t>
  </si>
  <si>
    <t>고장력후렉시블전선관, 36mm, 비방수</t>
  </si>
  <si>
    <t>20174482</t>
  </si>
  <si>
    <t>고장력후렉시블전선관, 42mm, 비방수</t>
  </si>
  <si>
    <t>20174483</t>
  </si>
  <si>
    <t>고장력후렉시블전선관, 54mm, 비방수</t>
  </si>
  <si>
    <t>21650776</t>
  </si>
  <si>
    <t>고장력후렉시블전선관, 70mm, 비방수</t>
  </si>
  <si>
    <t>21650777</t>
  </si>
  <si>
    <t>고장력후렉시블전선관, 82mm, 비방수</t>
  </si>
  <si>
    <t>20174472</t>
  </si>
  <si>
    <t>고장력후렉시블전선관, 28mm, 방수</t>
  </si>
  <si>
    <t>20174473</t>
  </si>
  <si>
    <t>고장력후렉시블전선관, 36mm, 방수</t>
  </si>
  <si>
    <t>20174474</t>
  </si>
  <si>
    <t>고장력후렉시블전선관, 42mm, 방수</t>
  </si>
  <si>
    <t>20174475</t>
  </si>
  <si>
    <t>고장력후렉시블전선관, 54mm, 방수</t>
  </si>
  <si>
    <t>21650773</t>
  </si>
  <si>
    <t>고장력후렉시블전선관, 70mm, 방수</t>
  </si>
  <si>
    <t>21650774</t>
  </si>
  <si>
    <t>고장력후렉시블전선관, 82mm, 방수</t>
  </si>
  <si>
    <t>21650775</t>
  </si>
  <si>
    <t>고장력후렉시블전선관, 104mm, 방수</t>
  </si>
  <si>
    <t>20684025</t>
  </si>
  <si>
    <t>F-FR-8, 2C 240mm²</t>
  </si>
  <si>
    <t>20684026</t>
  </si>
  <si>
    <t>F-FR-8, 2C 300mm²</t>
  </si>
  <si>
    <t>20684030</t>
  </si>
  <si>
    <t>F-FR-8, 3C 1.5mm²</t>
  </si>
  <si>
    <t>20684031</t>
  </si>
  <si>
    <t>F-FR-8, 3C 2.5mm²</t>
  </si>
  <si>
    <t>20684517</t>
  </si>
  <si>
    <t>F-CVV-SB, 25C 2.5mm²</t>
  </si>
  <si>
    <t>20684518</t>
  </si>
  <si>
    <t>F-CVV-SB, 25C 4mm²</t>
  </si>
  <si>
    <t>20684520</t>
  </si>
  <si>
    <t>F-CVV-SB, 30C 1.5mm²</t>
  </si>
  <si>
    <t>20684521</t>
  </si>
  <si>
    <t>F-CVV-SB, 30C 2.5mm²</t>
  </si>
  <si>
    <t>20684524</t>
  </si>
  <si>
    <t>F-CVV-SB, 40C 1.5mm²</t>
  </si>
  <si>
    <t>20684525</t>
  </si>
  <si>
    <t>F-CVV-SB, 40C 2.5mm²</t>
  </si>
  <si>
    <t>20684528</t>
  </si>
  <si>
    <t>F-CVV-SB, 50C 1.5mm²</t>
  </si>
  <si>
    <t>20684529</t>
  </si>
  <si>
    <t>F-CVV-SB, 50C 2.5mm²</t>
  </si>
  <si>
    <t>10040385</t>
  </si>
  <si>
    <t>ECX, 3C-2V</t>
  </si>
  <si>
    <t>10040387</t>
  </si>
  <si>
    <t>ECX, 7C-2V</t>
  </si>
  <si>
    <t>10040388</t>
  </si>
  <si>
    <t>ECX, 10C-2V</t>
  </si>
  <si>
    <t>20184613</t>
  </si>
  <si>
    <t>동축케이블</t>
  </si>
  <si>
    <t>CATV용, 5C-HFL</t>
  </si>
  <si>
    <t>20184614</t>
  </si>
  <si>
    <t>위성TV용, 5C-HFL-SS</t>
  </si>
  <si>
    <t>20184615</t>
  </si>
  <si>
    <t>CATV용, 7C-HFL</t>
  </si>
  <si>
    <t>20184616</t>
  </si>
  <si>
    <t>위성TV용, 7C-HFL-SS</t>
  </si>
  <si>
    <t>20184617</t>
  </si>
  <si>
    <t>CATV용, 10C-HFL</t>
  </si>
  <si>
    <t>20184618</t>
  </si>
  <si>
    <t>위성TV용, 10C-HFL-SS</t>
  </si>
  <si>
    <t>21650577</t>
  </si>
  <si>
    <t>CATV용, 5C-HFBT</t>
  </si>
  <si>
    <t>21650579</t>
  </si>
  <si>
    <t>CATV용, 7C-HFBT</t>
  </si>
  <si>
    <t>21650580</t>
  </si>
  <si>
    <t>CATV용, 10C-HFBT</t>
  </si>
  <si>
    <t>21650750</t>
  </si>
  <si>
    <t>UTP, Cat.5, 50P</t>
  </si>
  <si>
    <t>21650752</t>
  </si>
  <si>
    <t>UTP, Cat.5E, 25P</t>
  </si>
  <si>
    <t>21650753</t>
  </si>
  <si>
    <t>UTP, Cat.6, 4P</t>
  </si>
  <si>
    <t>21650745</t>
  </si>
  <si>
    <t>UTP, Cat.3, 25P</t>
  </si>
  <si>
    <t>21650746</t>
  </si>
  <si>
    <t>UTP, Cat.3, 50P</t>
  </si>
  <si>
    <t>20175122</t>
  </si>
  <si>
    <t>BONDING JUMPER, 14㎟</t>
  </si>
  <si>
    <t>20175123</t>
  </si>
  <si>
    <t>BONDING JUMPER, 22㎟</t>
  </si>
  <si>
    <t>20175124</t>
  </si>
  <si>
    <t>BONDING JUMPER, 38㎟</t>
  </si>
  <si>
    <t>20175125</t>
  </si>
  <si>
    <t>HOLD DOWN CLAMP, 아연도</t>
  </si>
  <si>
    <t>20175126</t>
  </si>
  <si>
    <t>CHANNEL SPRING NUT, 아연도</t>
  </si>
  <si>
    <t>20175128</t>
  </si>
  <si>
    <t>U CHANNEL, W41x41Hx2.6t</t>
  </si>
  <si>
    <t>20175142</t>
  </si>
  <si>
    <t>SAPERATOR, H100</t>
  </si>
  <si>
    <t>20175143</t>
  </si>
  <si>
    <t>SAPERATOR, H150</t>
  </si>
  <si>
    <t>20174036</t>
  </si>
  <si>
    <t>케이블트레이</t>
  </si>
  <si>
    <t>AL, W150x70Hx2.0t</t>
  </si>
  <si>
    <t>20174037</t>
  </si>
  <si>
    <t>AL, W200x70Hx2.0t</t>
  </si>
  <si>
    <t>20174039</t>
  </si>
  <si>
    <t>AL, W300x70Hx2.0t</t>
  </si>
  <si>
    <t>20175144</t>
  </si>
  <si>
    <t>AL, H. ELBOW, W150x70Hx2.0t</t>
  </si>
  <si>
    <t>24691050</t>
  </si>
  <si>
    <t>나사 없는 전선관, E39</t>
  </si>
  <si>
    <t>24691051</t>
  </si>
  <si>
    <t>나사 없는 전선관, E51</t>
  </si>
  <si>
    <t>24691052</t>
  </si>
  <si>
    <t>나사 없는 전선관, E63</t>
  </si>
  <si>
    <t>24691053</t>
  </si>
  <si>
    <t>나사 없는 전선관, E75</t>
  </si>
  <si>
    <t>20174422</t>
  </si>
  <si>
    <t>비닐피복, 16mm, 방수</t>
  </si>
  <si>
    <t>20174423</t>
  </si>
  <si>
    <t>비닐피복, 22mm, 방수</t>
  </si>
  <si>
    <t>20174424</t>
  </si>
  <si>
    <t>비닐피복, 28mm, 방수</t>
  </si>
  <si>
    <t>20174425</t>
  </si>
  <si>
    <t>비닐피복, 36mm, 방수</t>
  </si>
  <si>
    <t>20174426</t>
  </si>
  <si>
    <t>비닐피복, 42mm, 방수</t>
  </si>
  <si>
    <t>20174427</t>
  </si>
  <si>
    <t>비닐피복, 54mm, 방수</t>
  </si>
  <si>
    <t>20174428</t>
  </si>
  <si>
    <t>비닐피복, 70mm, 방수</t>
  </si>
  <si>
    <t>20174429</t>
  </si>
  <si>
    <t>비닐피복, 82mm, 방수</t>
  </si>
  <si>
    <t>20174434</t>
  </si>
  <si>
    <t>박스커넥터, 16mm, 비방수</t>
  </si>
  <si>
    <t>20174435</t>
  </si>
  <si>
    <t>박스커넥터, 22mm, 비방수</t>
  </si>
  <si>
    <t>20174436</t>
  </si>
  <si>
    <t>박스커넥터, 28mm, 비방수</t>
  </si>
  <si>
    <t>20174437</t>
  </si>
  <si>
    <t>박스커넥터, 36mm, 비방수</t>
  </si>
  <si>
    <t>20174438</t>
  </si>
  <si>
    <t>박스커넥터, 42mm, 비방수</t>
  </si>
  <si>
    <t>20174439</t>
  </si>
  <si>
    <t>박스커넥터, 54mm, 비방수</t>
  </si>
  <si>
    <t>20684487</t>
  </si>
  <si>
    <t>F-CVV-SB, 6C 1.5mm²</t>
  </si>
  <si>
    <t>20684488</t>
  </si>
  <si>
    <t>F-CVV-SB, 6C 2.5mm²</t>
  </si>
  <si>
    <t>20684489</t>
  </si>
  <si>
    <t>F-CVV-SB, 6C 4mm²</t>
  </si>
  <si>
    <t>20684490</t>
  </si>
  <si>
    <t>F-CVV-SB, 6C 6mm²</t>
  </si>
  <si>
    <t>20684491</t>
  </si>
  <si>
    <t>F-CVV-SB, 7C 1.5mm²</t>
  </si>
  <si>
    <t>20684492</t>
  </si>
  <si>
    <t>F-CVV-SB, 7C 2.5mm²</t>
  </si>
  <si>
    <t>20684494</t>
  </si>
  <si>
    <t>F-CVV-SB, 7C 4mm²</t>
  </si>
  <si>
    <t>20684495</t>
  </si>
  <si>
    <t>F-CVV-SB, 7C 6mm²</t>
  </si>
  <si>
    <t>20684496</t>
  </si>
  <si>
    <t>F-CVV-SB, 8C 1.5mm²</t>
  </si>
  <si>
    <t>20684497</t>
  </si>
  <si>
    <t>F-CVV-SB, 8C 2.5mm²</t>
  </si>
  <si>
    <t>20684498</t>
  </si>
  <si>
    <t>F-CVV-SB, 8C 4mm²</t>
  </si>
  <si>
    <t>20684499</t>
  </si>
  <si>
    <t>F-CVV-SB, 8C 6mm²</t>
  </si>
  <si>
    <t>20684500</t>
  </si>
  <si>
    <t>F-CVV-SB, 10C 1.5mm²</t>
  </si>
  <si>
    <t>20684501</t>
  </si>
  <si>
    <t>F-CVV-SB, 10C 2.5mm²</t>
  </si>
  <si>
    <t>20684502</t>
  </si>
  <si>
    <t>F-CVV-SB, 10C 4mm²</t>
  </si>
  <si>
    <t>20684503</t>
  </si>
  <si>
    <t>F-CVV-SB, 10C 6mm²</t>
  </si>
  <si>
    <t>20684504</t>
  </si>
  <si>
    <t>F-CVV-SB, 12C 1.5mm²</t>
  </si>
  <si>
    <t>20684505</t>
  </si>
  <si>
    <t>F-CVV-SB, 12C 2.5mm²</t>
  </si>
  <si>
    <t>20684506</t>
  </si>
  <si>
    <t>F-CVV-SB, 12C 4mm²</t>
  </si>
  <si>
    <t>20684507</t>
  </si>
  <si>
    <t>F-CVV-SB, 12C 6mm²</t>
  </si>
  <si>
    <t>20684508</t>
  </si>
  <si>
    <t>F-CVV-SB, 15C 1.5mm²</t>
  </si>
  <si>
    <t>20684509</t>
  </si>
  <si>
    <t>F-CVV-SB, 15C 2.5mm²</t>
  </si>
  <si>
    <t>20684510</t>
  </si>
  <si>
    <t>F-CVV-SB, 15C 4mm²</t>
  </si>
  <si>
    <t>20684512</t>
  </si>
  <si>
    <t>F-CVV-SB, 20C 1.5mm²</t>
  </si>
  <si>
    <t>20684513</t>
  </si>
  <si>
    <t>F-CVV-SB, 20C 2.5mm²</t>
  </si>
  <si>
    <t>20684514</t>
  </si>
  <si>
    <t>F-CVV-SB, 20C 4mm²</t>
  </si>
  <si>
    <t>20684516</t>
  </si>
  <si>
    <t>F-CVV-SB, 25C 1.5mm²</t>
  </si>
  <si>
    <t>20175096</t>
  </si>
  <si>
    <t>ST, H. CROSS, W900x100Hx2.3t</t>
  </si>
  <si>
    <t>24179073</t>
  </si>
  <si>
    <t>ST, H. CROSS, W1000x100Hx2.3t</t>
  </si>
  <si>
    <t>20175104</t>
  </si>
  <si>
    <t>ST, REDUCER, W150x100Hx2.3t</t>
  </si>
  <si>
    <t>20175105</t>
  </si>
  <si>
    <t>ST, REDUCER, W200x100Hx2.3t</t>
  </si>
  <si>
    <t>20175106</t>
  </si>
  <si>
    <t>ST, REDUCER, W300x100Hx2.3t</t>
  </si>
  <si>
    <t>24179079</t>
  </si>
  <si>
    <t>ST, REDUCER, W400x100Hx2.3t</t>
  </si>
  <si>
    <t>24179080</t>
  </si>
  <si>
    <t>ST, REDUCER, W500x100Hx2.3t</t>
  </si>
  <si>
    <t>20175108</t>
  </si>
  <si>
    <t>ST, REDUCER, W600x100Hx2.3t</t>
  </si>
  <si>
    <t>24179081</t>
  </si>
  <si>
    <t>ST, REDUCER, W700x100Hx2.3t</t>
  </si>
  <si>
    <t>24179082</t>
  </si>
  <si>
    <t>ST, REDUCER, W800x100Hx2.3t</t>
  </si>
  <si>
    <t>20175110</t>
  </si>
  <si>
    <t>ST, REDUCER, W900x100Hx2.3t</t>
  </si>
  <si>
    <t>24179083</t>
  </si>
  <si>
    <t>ST, REDUCER, W1000x100Hx2.3t</t>
  </si>
  <si>
    <t>20175118</t>
  </si>
  <si>
    <t>아연도, JOINT CONNECTOR, 100Hx2.3t</t>
  </si>
  <si>
    <t>20175119</t>
  </si>
  <si>
    <t>아연도, JOINT CONNECTOR, 150Hx2.6t</t>
  </si>
  <si>
    <t>20175120</t>
  </si>
  <si>
    <t>SHANK BOLT &amp; NUT, 아연도</t>
  </si>
  <si>
    <t>20175121</t>
  </si>
  <si>
    <t>SHANK BOLT &amp; NUT, SUS</t>
  </si>
  <si>
    <t>20174446</t>
  </si>
  <si>
    <t>박스커넥터-비닐, 16mm, 방수</t>
  </si>
  <si>
    <t>20174447</t>
  </si>
  <si>
    <t>박스커넥터-비닐, 22mm, 방수</t>
  </si>
  <si>
    <t>46191505</t>
  </si>
  <si>
    <t>20935677</t>
  </si>
  <si>
    <t>경종</t>
  </si>
  <si>
    <t>DC 24V</t>
  </si>
  <si>
    <t>20935678</t>
  </si>
  <si>
    <t>표시등</t>
  </si>
  <si>
    <t>20935679</t>
  </si>
  <si>
    <t>수동발신기외함</t>
  </si>
  <si>
    <t>노출(STEEL)</t>
  </si>
  <si>
    <t>20935680</t>
  </si>
  <si>
    <t>노출(SUS)</t>
  </si>
  <si>
    <t>39111708</t>
  </si>
  <si>
    <t>21650755</t>
  </si>
  <si>
    <t>피난구 유도등(고휘도)</t>
  </si>
  <si>
    <t>LED, 소형(단면), 60분용</t>
  </si>
  <si>
    <t>SET</t>
  </si>
  <si>
    <t>21650756</t>
  </si>
  <si>
    <t>LED, 소형(양면), 60분용</t>
  </si>
  <si>
    <t>21650757</t>
  </si>
  <si>
    <t>LED, 중형(단면), 60분용</t>
  </si>
  <si>
    <t>21650758</t>
  </si>
  <si>
    <t>LED, 중형(양면), 60분용</t>
  </si>
  <si>
    <t>21650759</t>
  </si>
  <si>
    <t>LED, 대형(단면), 60분용</t>
  </si>
  <si>
    <t>21650760</t>
  </si>
  <si>
    <t>LED, 대형(양면), 60분용</t>
  </si>
  <si>
    <t>21650761</t>
  </si>
  <si>
    <t>LED, 객석유도등DC24V</t>
  </si>
  <si>
    <t>EA</t>
  </si>
  <si>
    <t>21650762</t>
  </si>
  <si>
    <t>고휘도 거실통로유도등</t>
  </si>
  <si>
    <t>LED, 천정단면</t>
  </si>
  <si>
    <t>21650763</t>
  </si>
  <si>
    <t>LED, 천정양면</t>
  </si>
  <si>
    <t>21650764</t>
  </si>
  <si>
    <t>고휘도 바닥통로유도등</t>
  </si>
  <si>
    <t>LED, 소형</t>
  </si>
  <si>
    <t>21650765</t>
  </si>
  <si>
    <t>LED, 중형</t>
  </si>
  <si>
    <t>46171698</t>
  </si>
  <si>
    <t>21650904</t>
  </si>
  <si>
    <t>방출표시등</t>
  </si>
  <si>
    <t>하론, 소화약제</t>
  </si>
  <si>
    <t>20192641</t>
  </si>
  <si>
    <t>슈퍼비죠리판넬</t>
  </si>
  <si>
    <t>DC24V</t>
  </si>
  <si>
    <t>21650902</t>
  </si>
  <si>
    <t>수동조작함</t>
  </si>
  <si>
    <t>스르링클러,소화약제,제연담파</t>
  </si>
  <si>
    <t>21650905</t>
  </si>
  <si>
    <t>수동발신기셋트</t>
  </si>
  <si>
    <t>소화전내장형</t>
  </si>
  <si>
    <t>20192644</t>
  </si>
  <si>
    <t>비상콘센트</t>
  </si>
  <si>
    <t>39112012</t>
  </si>
  <si>
    <t>21650754</t>
  </si>
  <si>
    <t>휴대용 비상조명등</t>
  </si>
  <si>
    <t>20689684</t>
  </si>
  <si>
    <t>시각경보기</t>
  </si>
  <si>
    <t>15cd</t>
  </si>
  <si>
    <t>10034832</t>
  </si>
  <si>
    <t>후강전선관, 아연도, 16mm</t>
  </si>
  <si>
    <t>10034835</t>
  </si>
  <si>
    <t>후강전선관, 아연도, 36mm</t>
  </si>
  <si>
    <t>20684393</t>
  </si>
  <si>
    <t>F-CVV-S,  25C 1.5mm²</t>
  </si>
  <si>
    <t>20684394</t>
  </si>
  <si>
    <t>F-CVV-S,  25C 2.5mm²</t>
  </si>
  <si>
    <t>20684395</t>
  </si>
  <si>
    <t>F-CVV-S,  25C 4mm²</t>
  </si>
  <si>
    <t>20684397</t>
  </si>
  <si>
    <t>F-CVV-S,  30C 1.5mm²</t>
  </si>
  <si>
    <t>20684398</t>
  </si>
  <si>
    <t>F-CVV-S,  30C 2.5mm²</t>
  </si>
  <si>
    <t>20684399</t>
  </si>
  <si>
    <t>F-CVV-S,  30C 4mm²</t>
  </si>
  <si>
    <t>20684401</t>
  </si>
  <si>
    <t>F-CVV-S,  40C 1.5mm²</t>
  </si>
  <si>
    <t>20684402</t>
  </si>
  <si>
    <t>F-CVV-S,  40C 2.5mm²</t>
  </si>
  <si>
    <t>20684403</t>
  </si>
  <si>
    <t>F-CVV-S,  40C 4mm²</t>
  </si>
  <si>
    <t>20684405</t>
  </si>
  <si>
    <t>F-CVV-S,  50C 1.5mm²</t>
  </si>
  <si>
    <t>20684406</t>
  </si>
  <si>
    <t>F-CVV-S,  50C 2.5mm²</t>
  </si>
  <si>
    <t>20684471</t>
  </si>
  <si>
    <t>F-CVV-SB, 2C 1.5mm²</t>
  </si>
  <si>
    <t>20684472</t>
  </si>
  <si>
    <t>F-CVV-SB, 2C 2.5mm²</t>
  </si>
  <si>
    <t>20684473</t>
  </si>
  <si>
    <t>F-CVV-SB, 2C 4mm²</t>
  </si>
  <si>
    <t>20684474</t>
  </si>
  <si>
    <t>F-CVV-SB, 2C 6mm²</t>
  </si>
  <si>
    <t>20684475</t>
  </si>
  <si>
    <t>F-CVV-SB, 3C 1.5mm²</t>
  </si>
  <si>
    <t>20684476</t>
  </si>
  <si>
    <t>F-CVV-SB, 3C 2.5mm²</t>
  </si>
  <si>
    <t>20684477</t>
  </si>
  <si>
    <t>F-CVV-SB, 3C 4mm²</t>
  </si>
  <si>
    <t>20684478</t>
  </si>
  <si>
    <t>F-CVV-SB, 3C 6mm²</t>
  </si>
  <si>
    <t>20684479</t>
  </si>
  <si>
    <t>F-CVV-SB, 4C 1.5mm²</t>
  </si>
  <si>
    <t>20684480</t>
  </si>
  <si>
    <t>F-CVV-SB, 4C 2.5mm²</t>
  </si>
  <si>
    <t>20684481</t>
  </si>
  <si>
    <t>F-CVV-SB, 4C 4mm²</t>
  </si>
  <si>
    <t>20684482</t>
  </si>
  <si>
    <t>F-CVV-SB, 4C 6mm²</t>
  </si>
  <si>
    <t>20684483</t>
  </si>
  <si>
    <t>F-CVV-SB, 5C 1.5mm²</t>
  </si>
  <si>
    <t>20684484</t>
  </si>
  <si>
    <t>F-CVV-SB, 5C 2.5mm²</t>
  </si>
  <si>
    <t>20684485</t>
  </si>
  <si>
    <t>F-CVV-SB, 5C 4mm²</t>
  </si>
  <si>
    <t>20684486</t>
  </si>
  <si>
    <t>F-CVV-SB, 5C 6mm²</t>
  </si>
  <si>
    <t>24179070</t>
  </si>
  <si>
    <t>ST, H. CROSS, W500x100Hx2.3t</t>
  </si>
  <si>
    <t>20175094</t>
  </si>
  <si>
    <t>ST, H. CROSS, W600x100Hx2.3t</t>
  </si>
  <si>
    <t>24179071</t>
  </si>
  <si>
    <t>ST, H. CROSS, W700x100Hx2.3t</t>
  </si>
  <si>
    <t>24179072</t>
  </si>
  <si>
    <t>ST, H. CROSS, W800x100Hx2.3t</t>
  </si>
  <si>
    <t>10034836</t>
  </si>
  <si>
    <t>후강전선관, 아연도, 42mm</t>
  </si>
  <si>
    <t>10034837</t>
  </si>
  <si>
    <t>후강전선관, 아연도, 54mm</t>
  </si>
  <si>
    <t>10034838</t>
  </si>
  <si>
    <t>후강전선관, 아연도, 70mm</t>
  </si>
  <si>
    <t>10034839</t>
  </si>
  <si>
    <t>후강전선관, 아연도, 82mm</t>
  </si>
  <si>
    <t>10034841</t>
  </si>
  <si>
    <t>후강전선관, 아연도, 104mm</t>
  </si>
  <si>
    <t>24691047</t>
  </si>
  <si>
    <t>나사 없는 전선관, E19</t>
  </si>
  <si>
    <t>39121103</t>
  </si>
  <si>
    <t>21650769</t>
  </si>
  <si>
    <t>전원반(비상, 시각,중계기)</t>
  </si>
  <si>
    <t>15A</t>
  </si>
  <si>
    <t>21650771</t>
  </si>
  <si>
    <t>중계기 전원반</t>
  </si>
  <si>
    <t>21650738</t>
  </si>
  <si>
    <t>중계기수용함</t>
  </si>
  <si>
    <t>1개용</t>
  </si>
  <si>
    <t>21650739</t>
  </si>
  <si>
    <t>2개용</t>
  </si>
  <si>
    <t>21650740</t>
  </si>
  <si>
    <t>4개용</t>
  </si>
  <si>
    <t>21650741</t>
  </si>
  <si>
    <t>6개용</t>
  </si>
  <si>
    <t>21650742</t>
  </si>
  <si>
    <t>8개용</t>
  </si>
  <si>
    <t>21650743</t>
  </si>
  <si>
    <t>10개용</t>
  </si>
  <si>
    <t>46171606</t>
  </si>
  <si>
    <t>20192442</t>
  </si>
  <si>
    <t>사이렌</t>
  </si>
  <si>
    <t>20683996</t>
  </si>
  <si>
    <t>F-FR-8, 1C 25mm²</t>
  </si>
  <si>
    <t>20683997</t>
  </si>
  <si>
    <t>F-FR-8, 1C 35mm²</t>
  </si>
  <si>
    <t>20683998</t>
  </si>
  <si>
    <t>F-FR-8, 1C 50mm²</t>
  </si>
  <si>
    <t>20683999</t>
  </si>
  <si>
    <t>F-FR-8, 1C 70mm²</t>
  </si>
  <si>
    <t>20684000</t>
  </si>
  <si>
    <t>F-FR-8, 1C 95mm²</t>
  </si>
  <si>
    <t>20684001</t>
  </si>
  <si>
    <t>F-FR-8, 1C 120mm²</t>
  </si>
  <si>
    <t>20684002</t>
  </si>
  <si>
    <t>F-FR-8, 1C 150mm²</t>
  </si>
  <si>
    <t>20684003</t>
  </si>
  <si>
    <t>F-FR-8, 1C 185mm²</t>
  </si>
  <si>
    <t>20684004</t>
  </si>
  <si>
    <t>F-FR-8, 1C 240mm²</t>
  </si>
  <si>
    <t>20684005</t>
  </si>
  <si>
    <t>F-FR-8, 1C 300mm²</t>
  </si>
  <si>
    <t>20684006</t>
  </si>
  <si>
    <t>F-FR-8, 1C 400mm²</t>
  </si>
  <si>
    <t>20684008</t>
  </si>
  <si>
    <t>F-FR-8, 1C 500mm²</t>
  </si>
  <si>
    <t>20684010</t>
  </si>
  <si>
    <t>F-FR-8, 1C 630mm²</t>
  </si>
  <si>
    <t>20684011</t>
  </si>
  <si>
    <t>F-FR-8, 2C 1.5mm²</t>
  </si>
  <si>
    <t>20684012</t>
  </si>
  <si>
    <t>F-FR-8, 2C 2.5mm²</t>
  </si>
  <si>
    <t>20684013</t>
  </si>
  <si>
    <t>F-FR-8, 2C 4mm²</t>
  </si>
  <si>
    <t>20684014</t>
  </si>
  <si>
    <t>F-FR-8, 2C 6mm²</t>
  </si>
  <si>
    <t>20684015</t>
  </si>
  <si>
    <t>F-FR-8, 2C 10mm²</t>
  </si>
  <si>
    <t>20684016</t>
  </si>
  <si>
    <t>F-FR-8, 2C 16mm²</t>
  </si>
  <si>
    <t>20684017</t>
  </si>
  <si>
    <t>F-FR-8, 2C 25mm²</t>
  </si>
  <si>
    <t>20684018</t>
  </si>
  <si>
    <t>F-FR-8, 2C 35mm²</t>
  </si>
  <si>
    <t>20684019</t>
  </si>
  <si>
    <t>F-FR-8, 2C 50mm²</t>
  </si>
  <si>
    <t>20684020</t>
  </si>
  <si>
    <t>F-FR-8, 2C 70mm²</t>
  </si>
  <si>
    <t>20684021</t>
  </si>
  <si>
    <t>F-FR-8, 2C 95mm²</t>
  </si>
  <si>
    <t>20684022</t>
  </si>
  <si>
    <t>F-FR-8, 2C 120mm²</t>
  </si>
  <si>
    <t>20684023</t>
  </si>
  <si>
    <t>F-FR-8, 2C 150mm²</t>
  </si>
  <si>
    <t>20684024</t>
  </si>
  <si>
    <t>F-FR-8, 2C 185mm²</t>
  </si>
  <si>
    <t>20684366</t>
  </si>
  <si>
    <t>F-CVV-S,  6C 2.5mm²</t>
  </si>
  <si>
    <t>20684367</t>
  </si>
  <si>
    <t>F-CVV-S,  6C 4mm²</t>
  </si>
  <si>
    <t>20684368</t>
  </si>
  <si>
    <t>F-CVV-S,  6C 6mm²</t>
  </si>
  <si>
    <t>20684369</t>
  </si>
  <si>
    <t>F-CVV-S,  7C 1.5mm²</t>
  </si>
  <si>
    <t>20684370</t>
  </si>
  <si>
    <t>F-CVV-S,  7C 2.5mm²</t>
  </si>
  <si>
    <t>20684371</t>
  </si>
  <si>
    <t>F-CVV-S,  7C 4mm²</t>
  </si>
  <si>
    <t>20684372</t>
  </si>
  <si>
    <t>F-CVV-S,  7C 6mm²</t>
  </si>
  <si>
    <t>20684373</t>
  </si>
  <si>
    <t>F-CVV-S,  8C 1.5mm²</t>
  </si>
  <si>
    <t>20684374</t>
  </si>
  <si>
    <t>F-CVV-S,  8C 2.5mm²</t>
  </si>
  <si>
    <t>20684375</t>
  </si>
  <si>
    <t>F-CVV-S,  8C 4mm²</t>
  </si>
  <si>
    <t>20684376</t>
  </si>
  <si>
    <t>F-CVV-S,  8C 6mm²</t>
  </si>
  <si>
    <t>20684377</t>
  </si>
  <si>
    <t>F-CVV-S,  10C 1.5mm²</t>
  </si>
  <si>
    <t>20684378</t>
  </si>
  <si>
    <t>F-CVV-S,  10C 2.5mm²</t>
  </si>
  <si>
    <t>20684379</t>
  </si>
  <si>
    <t>F-CVV-S,  10C 4mm²</t>
  </si>
  <si>
    <t>20684380</t>
  </si>
  <si>
    <t>F-CVV-S,  10C 6mm²</t>
  </si>
  <si>
    <t>20684381</t>
  </si>
  <si>
    <t>F-CVV-S,  12C 1.5mm²</t>
  </si>
  <si>
    <t>20684382</t>
  </si>
  <si>
    <t>F-CVV-S,  12C 2.5mm²</t>
  </si>
  <si>
    <t>20684383</t>
  </si>
  <si>
    <t>F-CVV-S,  12C 4mm²</t>
  </si>
  <si>
    <t>20684384</t>
  </si>
  <si>
    <t>F-CVV-S,  12C 6mm²</t>
  </si>
  <si>
    <t>20684385</t>
  </si>
  <si>
    <t>F-CVV-S,  15C 1.5mm²</t>
  </si>
  <si>
    <t>20684386</t>
  </si>
  <si>
    <t>F-CVV-S,  15C 2.5mm²</t>
  </si>
  <si>
    <t>20684387</t>
  </si>
  <si>
    <t>F-CVV-S,  15C 4mm²</t>
  </si>
  <si>
    <t>20684388</t>
  </si>
  <si>
    <t>F-CVV-S,  15C 6mm²</t>
  </si>
  <si>
    <t>20684389</t>
  </si>
  <si>
    <t>F-CVV-S,  20C 1.5mm²</t>
  </si>
  <si>
    <t>20684390</t>
  </si>
  <si>
    <t>F-CVV-S,  20C 2.5mm²</t>
  </si>
  <si>
    <t>20684391</t>
  </si>
  <si>
    <t>F-CVV-S,  20C 4mm²</t>
  </si>
  <si>
    <t>20684392</t>
  </si>
  <si>
    <t>F-CVV-S,  20C 6mm²</t>
  </si>
  <si>
    <t>20935676</t>
  </si>
  <si>
    <t>수동발신기</t>
  </si>
  <si>
    <t>20684281</t>
  </si>
  <si>
    <t>F-CVV, 40C 4mm²</t>
  </si>
  <si>
    <t>20684283</t>
  </si>
  <si>
    <t>F-CVV,  50C 1.5mm²</t>
  </si>
  <si>
    <t>20684284</t>
  </si>
  <si>
    <t>F-CVV,  50C 2.5mm²</t>
  </si>
  <si>
    <t>20684349</t>
  </si>
  <si>
    <t>F-CVV-S,  2C 1.5mm²</t>
  </si>
  <si>
    <t>20684350</t>
  </si>
  <si>
    <t>F-CVV-S,  2C 2.5mm²</t>
  </si>
  <si>
    <t>20684351</t>
  </si>
  <si>
    <t>F-CVV-S,  2C 4mm²</t>
  </si>
  <si>
    <t>20684352</t>
  </si>
  <si>
    <t>F-CVV-S,  2C 6mm²</t>
  </si>
  <si>
    <t>20684353</t>
  </si>
  <si>
    <t>F-CVV-S,  3C 1.5mm²</t>
  </si>
  <si>
    <t>20684354</t>
  </si>
  <si>
    <t>F-CVV-S,  3C 2.5mm²</t>
  </si>
  <si>
    <t>20684355</t>
  </si>
  <si>
    <t>F-CVV-S,  3C 4mm²</t>
  </si>
  <si>
    <t>20684356</t>
  </si>
  <si>
    <t>F-CVV-S,  3C 6mm²</t>
  </si>
  <si>
    <t>20684357</t>
  </si>
  <si>
    <t>F-CVV-S,  4C 1.5mm²</t>
  </si>
  <si>
    <t>20684358</t>
  </si>
  <si>
    <t>F-CVV-S,  4C 2.5mm²</t>
  </si>
  <si>
    <t>20684359</t>
  </si>
  <si>
    <t>F-CVV-S,  4C 4mm²</t>
  </si>
  <si>
    <t>20684360</t>
  </si>
  <si>
    <t>F-CVV-S,  4C 6mm²</t>
  </si>
  <si>
    <t>20684361</t>
  </si>
  <si>
    <t>F-CVV-S,  5C 1.5mm²</t>
  </si>
  <si>
    <t>20684362</t>
  </si>
  <si>
    <t>F-CVV-S,  5C 2.5mm²</t>
  </si>
  <si>
    <t>20684363</t>
  </si>
  <si>
    <t>F-CVV-S,  5C 4mm²</t>
  </si>
  <si>
    <t>20684364</t>
  </si>
  <si>
    <t>F-CVV-S,  5C 6mm²</t>
  </si>
  <si>
    <t>20684365</t>
  </si>
  <si>
    <t>F-CVV-S,  6C 1.5mm²</t>
  </si>
  <si>
    <t>20175054</t>
  </si>
  <si>
    <t>ST, H. ELBOW, W900x100Hx2.3t</t>
  </si>
  <si>
    <t>24179043</t>
  </si>
  <si>
    <t>ST, H. ELBOW, W1000x100Hx2.3t</t>
  </si>
  <si>
    <t>20175062</t>
  </si>
  <si>
    <t>ST, V. ELBOW, W150x100Hx2.3t</t>
  </si>
  <si>
    <t>20175063</t>
  </si>
  <si>
    <t>ST, V. ELBOW, W200x100Hx2.3t</t>
  </si>
  <si>
    <t>20175064</t>
  </si>
  <si>
    <t>ST, V. ELBOW, W300x100Hx2.3t</t>
  </si>
  <si>
    <t>24179049</t>
  </si>
  <si>
    <t>ST, V. ELBOW, W400x100Hx2.3t</t>
  </si>
  <si>
    <t>24179050</t>
  </si>
  <si>
    <t>ST, V. ELBOW, W500x100Hx2.3t</t>
  </si>
  <si>
    <t>20175066</t>
  </si>
  <si>
    <t>ST, V. ELBOW, W600x100Hx2.3t</t>
  </si>
  <si>
    <t>24179051</t>
  </si>
  <si>
    <t>ST, V. ELBOW, W700x100Hx2.3t</t>
  </si>
  <si>
    <t>24179052</t>
  </si>
  <si>
    <t>ST, V. ELBOW, W800x100Hx2.3t</t>
  </si>
  <si>
    <t>20175068</t>
  </si>
  <si>
    <t>ST, V. ELBOW, W900x100Hx2.3t</t>
  </si>
  <si>
    <t>24179053</t>
  </si>
  <si>
    <t>ST, V. ELBOW, W1000x100Hx2.3t</t>
  </si>
  <si>
    <t>20175076</t>
  </si>
  <si>
    <t>ST, H. TEE, W150x100Hx2.3t</t>
  </si>
  <si>
    <t>20175077</t>
  </si>
  <si>
    <t>ST, H. TEE, W200x100Hx2.3t</t>
  </si>
  <si>
    <t>20175078</t>
  </si>
  <si>
    <t>ST, H. TEE, W300x100Hx2.3t</t>
  </si>
  <si>
    <t>24179059</t>
  </si>
  <si>
    <t>ST, H. TEE, W400x100Hx2.3t</t>
  </si>
  <si>
    <t>24179060</t>
  </si>
  <si>
    <t>ST, H. TEE, W500x100Hx2.3t</t>
  </si>
  <si>
    <t>20175080</t>
  </si>
  <si>
    <t>ST, H. TEE, W600x100Hx2.3t</t>
  </si>
  <si>
    <t>24179061</t>
  </si>
  <si>
    <t>ST, H. TEE, W700x100Hx2.3t</t>
  </si>
  <si>
    <t>24179062</t>
  </si>
  <si>
    <t>ST, H. TEE, W800x100Hx2.3t</t>
  </si>
  <si>
    <t>20175082</t>
  </si>
  <si>
    <t>ST, H. TEE, W900x100Hx2.3t</t>
  </si>
  <si>
    <t>24179063</t>
  </si>
  <si>
    <t>ST, H. TEE, W1000x100Hx2.3t</t>
  </si>
  <si>
    <t>20175090</t>
  </si>
  <si>
    <t>ST, H. CROSS, W150x100Hx2.3t</t>
  </si>
  <si>
    <t>20175091</t>
  </si>
  <si>
    <t>ST, H. CROSS, W200x100Hx2.3t</t>
  </si>
  <si>
    <t>20175092</t>
  </si>
  <si>
    <t>ST, H. CROSS, W300x100Hx2.3t</t>
  </si>
  <si>
    <t>24179069</t>
  </si>
  <si>
    <t>ST, H. CROSS, W400x100Hx2.3t</t>
  </si>
  <si>
    <t>39131712</t>
  </si>
  <si>
    <t>20173815</t>
  </si>
  <si>
    <t>전선덕트</t>
  </si>
  <si>
    <t>AL덕트, W70mm, H40mm</t>
  </si>
  <si>
    <t>20173817</t>
  </si>
  <si>
    <t>AL덕트, W100mm, H50mm</t>
  </si>
  <si>
    <t>21650788</t>
  </si>
  <si>
    <t>AL덕트, W120mm, H60mm</t>
  </si>
  <si>
    <t>21650789</t>
  </si>
  <si>
    <t>AL덕트, W150mm, H100mm</t>
  </si>
  <si>
    <t>21650790</t>
  </si>
  <si>
    <t>AL덕트엘보, 50mm, ㄱ,ㄴ,T형</t>
  </si>
  <si>
    <t>21650791</t>
  </si>
  <si>
    <t>AL덕트엘보, 70mm, ㄱ,ㄴ,T형</t>
  </si>
  <si>
    <t>21650792</t>
  </si>
  <si>
    <t>AL덕트엘보, 100mm, ㄱ,ㄴ,T형</t>
  </si>
  <si>
    <t>21650793</t>
  </si>
  <si>
    <t>AL덕트엘보, 120mm, ㄱ,ㄴ,T형</t>
  </si>
  <si>
    <t>46191501</t>
  </si>
  <si>
    <t>20192512</t>
  </si>
  <si>
    <t>화재감지기</t>
  </si>
  <si>
    <t>열감지기,차동식스포트형</t>
  </si>
  <si>
    <t>20192515</t>
  </si>
  <si>
    <t>열감지기,정온식스포트형</t>
  </si>
  <si>
    <t>20192516</t>
  </si>
  <si>
    <t>열감지기,정온식방폭형</t>
  </si>
  <si>
    <t>20192523</t>
  </si>
  <si>
    <t>연기감지기,광전식2종-비축적</t>
  </si>
  <si>
    <t>20192524</t>
  </si>
  <si>
    <t>감지기(ANALOG),정온식</t>
  </si>
  <si>
    <t>20192525</t>
  </si>
  <si>
    <t>감지기(ANALOG),광전식</t>
  </si>
  <si>
    <t>20192656</t>
  </si>
  <si>
    <t>화재 수신기</t>
  </si>
  <si>
    <t>부표시기, 5 회로 기본</t>
  </si>
  <si>
    <t>20192674</t>
  </si>
  <si>
    <t>중계기, 2/2 감시/제어</t>
  </si>
  <si>
    <t>21650901</t>
  </si>
  <si>
    <t>중계기, 4/4 감시/제어</t>
  </si>
  <si>
    <t>21650767</t>
  </si>
  <si>
    <t>시각경보기 전원반</t>
  </si>
  <si>
    <t>24179039</t>
  </si>
  <si>
    <t>ST, H. ELBOW, W400x100Hx2.3t</t>
  </si>
  <si>
    <t>24179040</t>
  </si>
  <si>
    <t>ST, H. ELBOW, W500x100Hx2.3t</t>
  </si>
  <si>
    <t>20175052</t>
  </si>
  <si>
    <t>ST, H. ELBOW, W600x100Hx2.3t</t>
  </si>
  <si>
    <t>24179041</t>
  </si>
  <si>
    <t>ST, H. ELBOW, W700x100Hx2.3t</t>
  </si>
  <si>
    <t>24179042</t>
  </si>
  <si>
    <t>ST, H. ELBOW, W800x100Hx2.3t</t>
  </si>
  <si>
    <t>24691027</t>
  </si>
  <si>
    <t>분체도장, H. CROSS, W300x60H</t>
  </si>
  <si>
    <t>24691028</t>
  </si>
  <si>
    <t>분체도장, H. CROSS, W400x60H</t>
  </si>
  <si>
    <t>24691029</t>
  </si>
  <si>
    <t>분체도장, H. CROSS, W500x60H</t>
  </si>
  <si>
    <t>24691030</t>
  </si>
  <si>
    <t>분체도장, H. CROSS, W600x60H</t>
  </si>
  <si>
    <t>24691031</t>
  </si>
  <si>
    <t>분체도장, H. CROSS, W150x75H</t>
  </si>
  <si>
    <t>24691032</t>
  </si>
  <si>
    <t>분체도장, H. CROSS, W200x75H</t>
  </si>
  <si>
    <t>24691033</t>
  </si>
  <si>
    <t>분체도장, H. CROSS, W300x75H</t>
  </si>
  <si>
    <t>24691034</t>
  </si>
  <si>
    <t>분체도장, H. CROSS, W400x75H</t>
  </si>
  <si>
    <t>24691035</t>
  </si>
  <si>
    <t>분체도장, H. CROSS, W500x75H</t>
  </si>
  <si>
    <t>24691036</t>
  </si>
  <si>
    <t>분체도장, H. CROSS, W600x75H</t>
  </si>
  <si>
    <t>24691037</t>
  </si>
  <si>
    <t>분체도장, H. CROSS, W150x100H</t>
  </si>
  <si>
    <t>24691038</t>
  </si>
  <si>
    <t>분체도장, H. CROSS, W200x100H</t>
  </si>
  <si>
    <t>24691039</t>
  </si>
  <si>
    <t>분체도장, H. CROSS, W300x100H</t>
  </si>
  <si>
    <t>24691040</t>
  </si>
  <si>
    <t>분체도장, H. CROSS, W400x100H</t>
  </si>
  <si>
    <t>24691041</t>
  </si>
  <si>
    <t>분체도장, H. CROSS, W500x100H</t>
  </si>
  <si>
    <t>24691042</t>
  </si>
  <si>
    <t>분체도장, H. CROSS, W600x100H</t>
  </si>
  <si>
    <t>24691043</t>
  </si>
  <si>
    <t>분체도장, H. CROSS, W200x150H</t>
  </si>
  <si>
    <t>24691044</t>
  </si>
  <si>
    <t>분체도장, H. CROSS, W300x150H</t>
  </si>
  <si>
    <t>24691045</t>
  </si>
  <si>
    <t>분체도장, H. CROSS, W400x150H</t>
  </si>
  <si>
    <t>24691046</t>
  </si>
  <si>
    <t>분체도장, H. CROSS, W500x150H</t>
  </si>
  <si>
    <t>21650780</t>
  </si>
  <si>
    <t>AL몰드</t>
  </si>
  <si>
    <t>AL, W28mm, H11mm</t>
  </si>
  <si>
    <t>21650781</t>
  </si>
  <si>
    <t>AL, W36mm, H14mm</t>
  </si>
  <si>
    <t>21650782</t>
  </si>
  <si>
    <t>AL, W50mm, H20mm</t>
  </si>
  <si>
    <t>20173813</t>
  </si>
  <si>
    <t>AL덕트, W50mm, H35mm</t>
  </si>
  <si>
    <t>20173814</t>
  </si>
  <si>
    <t>AL덕트, W60mm, H60mm</t>
  </si>
  <si>
    <t>20683934</t>
  </si>
  <si>
    <t>F-CV, 0.6/1kV, 3C 120mm²</t>
  </si>
  <si>
    <t>20683935</t>
  </si>
  <si>
    <t>F-CV, 0.6/1kV, 3C 150mm²</t>
  </si>
  <si>
    <t>20683936</t>
  </si>
  <si>
    <t>F-CV, 0.6/1kV, 3C 185mm²</t>
  </si>
  <si>
    <t>20683937</t>
  </si>
  <si>
    <t>F-CV, 0.6/1kV, 3C 240mm²</t>
  </si>
  <si>
    <t>20683938</t>
  </si>
  <si>
    <t>F-CV, 0.6/1kV, 3C 300mm²</t>
  </si>
  <si>
    <t>20683942</t>
  </si>
  <si>
    <t>F-CV, 0.6/1kV, 4C 1.5mm²</t>
  </si>
  <si>
    <t>20683943</t>
  </si>
  <si>
    <t>F-CV, 0.6/1kV, 4C 2.5mm²</t>
  </si>
  <si>
    <t>20683944</t>
  </si>
  <si>
    <t>F-CV, 0.6/1kV, 4C 4mm²</t>
  </si>
  <si>
    <t>20683945</t>
  </si>
  <si>
    <t>F-CV, 0.6/1kV, 4C 6mm²</t>
  </si>
  <si>
    <t>20683946</t>
  </si>
  <si>
    <t>F-CV, 0.6/1kV, 4C 10mm²</t>
  </si>
  <si>
    <t>20683947</t>
  </si>
  <si>
    <t>F-CV, 0.6/1kV, 4C 16mm²</t>
  </si>
  <si>
    <t>20683948</t>
  </si>
  <si>
    <t>F-CV, 0.6/1kV, 4C 25mm²</t>
  </si>
  <si>
    <t>20683949</t>
  </si>
  <si>
    <t>F-CV, 0.6/1kV, 4C 35mm²</t>
  </si>
  <si>
    <t>20683950</t>
  </si>
  <si>
    <t>F-CV, 0.6/1kV, 4C 50mm²</t>
  </si>
  <si>
    <t>20683951</t>
  </si>
  <si>
    <t>F-CV, 0.6/1kV, 4C 70mm²</t>
  </si>
  <si>
    <t>20683952</t>
  </si>
  <si>
    <t>F-CV, 0.6/1kV, 4C 95mm²</t>
  </si>
  <si>
    <t>20683953</t>
  </si>
  <si>
    <t>F-CV, 0.6/1kV, 4C 120mm²</t>
  </si>
  <si>
    <t>20683954</t>
  </si>
  <si>
    <t>F-CV, 0.6/1kV, 4C 150mm²</t>
  </si>
  <si>
    <t>20683955</t>
  </si>
  <si>
    <t>F-CV, 0.6/1kV, 4C 185mm²</t>
  </si>
  <si>
    <t>20683956</t>
  </si>
  <si>
    <t>F-CV, 0.6/1kV, 4C 240mm²</t>
  </si>
  <si>
    <t>20683957</t>
  </si>
  <si>
    <t>F-CV, 0.6/1kV, 4C 300mm²</t>
  </si>
  <si>
    <t>20683990</t>
  </si>
  <si>
    <t>F-FR-8, 1C 1.5mm²</t>
  </si>
  <si>
    <t>20683991</t>
  </si>
  <si>
    <t>F-FR-8, 1C 2.5mm²</t>
  </si>
  <si>
    <t>20683992</t>
  </si>
  <si>
    <t>F-FR-8, 1C 4mm²</t>
  </si>
  <si>
    <t>20683993</t>
  </si>
  <si>
    <t>F-FR-8, 1C 6mm²</t>
  </si>
  <si>
    <t>20683994</t>
  </si>
  <si>
    <t>F-FR-8, 1C 10mm²</t>
  </si>
  <si>
    <t>20683995</t>
  </si>
  <si>
    <t>F-FR-8, 1C 16mm²</t>
  </si>
  <si>
    <t>20684272</t>
  </si>
  <si>
    <t>F-CVV, 25C 2.5mm²</t>
  </si>
  <si>
    <t>20684273</t>
  </si>
  <si>
    <t>F-CVV, 25C 4mm²</t>
  </si>
  <si>
    <t>20684275</t>
  </si>
  <si>
    <t>F-CVV, 30C 1.5mm²</t>
  </si>
  <si>
    <t>20684276</t>
  </si>
  <si>
    <t>F-CVV, 30C 2.5mm²</t>
  </si>
  <si>
    <t>20684277</t>
  </si>
  <si>
    <t>F-CVV, 30C 4mm²</t>
  </si>
  <si>
    <t>20684279</t>
  </si>
  <si>
    <t>F-CVV, 40C 1.5mm²</t>
  </si>
  <si>
    <t>20684280</t>
  </si>
  <si>
    <t>F-CVV, 40C 2.5mm²</t>
  </si>
  <si>
    <t>20683900</t>
  </si>
  <si>
    <t>F-CV, 0.6/1kV, 2C 1.5mm²</t>
  </si>
  <si>
    <t>20683903</t>
  </si>
  <si>
    <t>F-CV, 0.6/1kV, 2C 4mm²</t>
  </si>
  <si>
    <t>20683904</t>
  </si>
  <si>
    <t>F-CV, 0.6/1kV, 2C 6mm²</t>
  </si>
  <si>
    <t>20683905</t>
  </si>
  <si>
    <t>F-CV, 0.6/1kV, 2C 10mm²</t>
  </si>
  <si>
    <t>20683906</t>
  </si>
  <si>
    <t>F-CV, 0.6/1kV, 2C 16mm²</t>
  </si>
  <si>
    <t>20683907</t>
  </si>
  <si>
    <t>F-CV, 0.6/1kV, 2C 25mm²</t>
  </si>
  <si>
    <t>20683908</t>
  </si>
  <si>
    <t>F-CV, 0.6/1kV, 2C 35mm²</t>
  </si>
  <si>
    <t>20683909</t>
  </si>
  <si>
    <t>F-CV, 0.6/1kV, 2C 50mm²</t>
  </si>
  <si>
    <t>20683910</t>
  </si>
  <si>
    <t>F-CV, 0.6/1kV, 2C 70mm²</t>
  </si>
  <si>
    <t>20683911</t>
  </si>
  <si>
    <t>F-CV, 0.6/1kV, 2C 95mm²</t>
  </si>
  <si>
    <t>20683912</t>
  </si>
  <si>
    <t>F-CV, 0.6/1kV, 2C 120mm²</t>
  </si>
  <si>
    <t>20683913</t>
  </si>
  <si>
    <t>F-CV, 0.6/1kV, 2C 150mm²</t>
  </si>
  <si>
    <t>20683914</t>
  </si>
  <si>
    <t>F-CV, 0.6/1kV, 2C 185mm²</t>
  </si>
  <si>
    <t>20683915</t>
  </si>
  <si>
    <t>F-CV, 0.6/1kV, 2C 240mm²</t>
  </si>
  <si>
    <t>20683916</t>
  </si>
  <si>
    <t>F-CV, 0.6/1kV, 2C 300mm²</t>
  </si>
  <si>
    <t>20683920</t>
  </si>
  <si>
    <t>F-CV, 0.6/1kV, 3C 1.5mm²</t>
  </si>
  <si>
    <t>20683921</t>
  </si>
  <si>
    <t>F-CV, 0.6/1kV, 3C 2.5mm²</t>
  </si>
  <si>
    <t>20683922</t>
  </si>
  <si>
    <t>F-CV, 0.6/1kV, 3C 4mm²</t>
  </si>
  <si>
    <t>20683923</t>
  </si>
  <si>
    <t>F-CV, 0.6/1kV, 3C 6mm²</t>
  </si>
  <si>
    <t>20683924</t>
  </si>
  <si>
    <t>F-CV, 0.6/1kV, 3C 10mm²</t>
  </si>
  <si>
    <t>20683925</t>
  </si>
  <si>
    <t>F-CV, 0.6/1kV, 3C 16mm²</t>
  </si>
  <si>
    <t>20683926</t>
  </si>
  <si>
    <t>F-CV, 0.6/1kV, 3C 25mm²</t>
  </si>
  <si>
    <t>20683927</t>
  </si>
  <si>
    <t>F-CV, 0.6/1kV, 3C 35mm²</t>
  </si>
  <si>
    <t>20683928</t>
  </si>
  <si>
    <t>F-CV, 0.6/1kV, 3C 50mm²</t>
  </si>
  <si>
    <t>20683932</t>
  </si>
  <si>
    <t>F-CV, 0.6/1kV, 3C 70mm²</t>
  </si>
  <si>
    <t>20683933</t>
  </si>
  <si>
    <t>F-CV, 0.6/1kV, 3C 95mm²</t>
  </si>
  <si>
    <t>20684254</t>
  </si>
  <si>
    <t>F-CVV, 10C 1.5mm²</t>
  </si>
  <si>
    <t>20684255</t>
  </si>
  <si>
    <t>F-CVV, 10C 2.5mm²</t>
  </si>
  <si>
    <t>20684256</t>
  </si>
  <si>
    <t>F-CVV, 10C 4mm²</t>
  </si>
  <si>
    <t>20684257</t>
  </si>
  <si>
    <t>F-CVV, 10C 6mm²</t>
  </si>
  <si>
    <t>20684258</t>
  </si>
  <si>
    <t>F-CVV, 12C 1.5mm²</t>
  </si>
  <si>
    <t>20684259</t>
  </si>
  <si>
    <t>F-CVV, 12C 2.5mm²</t>
  </si>
  <si>
    <t>20684260</t>
  </si>
  <si>
    <t>F-CVV, 12C 4mm²</t>
  </si>
  <si>
    <t>20684261</t>
  </si>
  <si>
    <t>F-CVV, 12C 6mm²</t>
  </si>
  <si>
    <t>20684262</t>
  </si>
  <si>
    <t>F-CVV, 15C 1.5mm²</t>
  </si>
  <si>
    <t>20684263</t>
  </si>
  <si>
    <t>F-CVV, 15C 2.5mm²</t>
  </si>
  <si>
    <t>20684264</t>
  </si>
  <si>
    <t>F-CVV, 15C 4mm²</t>
  </si>
  <si>
    <t>20684265</t>
  </si>
  <si>
    <t>F-CVV, 15C 6mm²</t>
  </si>
  <si>
    <t>20684266</t>
  </si>
  <si>
    <t>F-CVV, 20C 1.5mm²</t>
  </si>
  <si>
    <t>20684268</t>
  </si>
  <si>
    <t>F-CVV, 20C 2.5mm²</t>
  </si>
  <si>
    <t>20684269</t>
  </si>
  <si>
    <t>F-CVV, 20C 4mm²</t>
  </si>
  <si>
    <t>20684271</t>
  </si>
  <si>
    <t>F-CVV, 25C 1.5mm²</t>
  </si>
  <si>
    <t>21650853</t>
  </si>
  <si>
    <t>STS, 2CCT</t>
  </si>
  <si>
    <t>21650854</t>
  </si>
  <si>
    <t>STS, 3CCT</t>
  </si>
  <si>
    <t>22497085</t>
  </si>
  <si>
    <t>STS, 4CCT</t>
  </si>
  <si>
    <t>22497086</t>
  </si>
  <si>
    <t>STS, 5CCT</t>
  </si>
  <si>
    <t>39121621</t>
  </si>
  <si>
    <t>20169305</t>
  </si>
  <si>
    <t>피뢰침</t>
  </si>
  <si>
    <t>동피뢰침(소), 14×310mm</t>
  </si>
  <si>
    <t>21650884</t>
  </si>
  <si>
    <t>피뢰침지지관</t>
  </si>
  <si>
    <t>STS, 3m</t>
  </si>
  <si>
    <t>21650885</t>
  </si>
  <si>
    <t>STS, 5m</t>
  </si>
  <si>
    <t>21650886</t>
  </si>
  <si>
    <t>STS, 7m</t>
  </si>
  <si>
    <t>20174046</t>
  </si>
  <si>
    <t>ST, W150x100Hx2.3t(커버 미포함)</t>
  </si>
  <si>
    <t>20174047</t>
  </si>
  <si>
    <t>ST, W200x100Hx2.3t(커버 미포함)</t>
  </si>
  <si>
    <t>20174048</t>
  </si>
  <si>
    <t>ST, W300x100Hx2.3t(커버 미포함)</t>
  </si>
  <si>
    <t>24178994</t>
  </si>
  <si>
    <t>ST, W400x100Hx2.3t(커버 미포함)</t>
  </si>
  <si>
    <t>24178995</t>
  </si>
  <si>
    <t>ST, W500x100Hx2.3t(커버 미포함)</t>
  </si>
  <si>
    <t>20174050</t>
  </si>
  <si>
    <t>ST, W600x100Hx2.3t(커버 미포함)</t>
  </si>
  <si>
    <t>24178996</t>
  </si>
  <si>
    <t>ST, W700x100Hx2.3t(커버 미포함)</t>
  </si>
  <si>
    <t>24178997</t>
  </si>
  <si>
    <t>ST, W800x100Hx2.3t(커버 미포함)</t>
  </si>
  <si>
    <t>20174052</t>
  </si>
  <si>
    <t>ST, W900x100Hx2.3t(커버 미포함)</t>
  </si>
  <si>
    <t>24178998</t>
  </si>
  <si>
    <t>ST, W1000x100Hx2.3t(커버 미포함)</t>
  </si>
  <si>
    <t>20175048</t>
  </si>
  <si>
    <t>ST, H. ELBOW, W150x100Hx2.3t</t>
  </si>
  <si>
    <t>20175049</t>
  </si>
  <si>
    <t>ST, H. ELBOW, W200x100Hx2.3t</t>
  </si>
  <si>
    <t>20175050</t>
  </si>
  <si>
    <t>ST, H. ELBOW, W300x100Hx2.3t</t>
  </si>
  <si>
    <t>7-11-5 Speaker 철거</t>
    <phoneticPr fontId="27" type="noConversion"/>
  </si>
  <si>
    <t xml:space="preserve"> 9-4-20-7 주장치 0.26인 × (재사용철거 80% + 재설치 100%) + 공구손료 3% </t>
    <phoneticPr fontId="27" type="noConversion"/>
  </si>
  <si>
    <t xml:space="preserve">9-4-20-7 (무선비상벨+경광등, 재사용철거80%+재설치100%) </t>
    <phoneticPr fontId="27" type="noConversion"/>
  </si>
  <si>
    <t>각종 부대장치품셈 적용</t>
    <phoneticPr fontId="27" type="noConversion"/>
  </si>
  <si>
    <t>1256</t>
    <phoneticPr fontId="27" type="noConversion"/>
  </si>
  <si>
    <t>초급숙련기술자</t>
  </si>
  <si>
    <t>L001010501000116</t>
    <phoneticPr fontId="27" type="noConversion"/>
  </si>
  <si>
    <t>초급기술자</t>
  </si>
  <si>
    <t>경비로적용</t>
  </si>
  <si>
    <t>[제 26호] 동영상 촬영기록 편집비용, 재생시간 5분영상, 편집소요 60분 시간당</t>
    <phoneticPr fontId="27" type="noConversion"/>
  </si>
  <si>
    <t>동영상 촬영기록 편집비용, 재생시간 5분영상, 편집소요 60분 시간당</t>
  </si>
  <si>
    <t>제 26호</t>
  </si>
  <si>
    <t>4. 고재처리</t>
    <phoneticPr fontId="27" type="noConversion"/>
  </si>
  <si>
    <t>1-7. 고철처리비</t>
    <phoneticPr fontId="27" type="noConversion"/>
  </si>
  <si>
    <t>5. 고용개선지원비</t>
    <phoneticPr fontId="27" type="noConversion"/>
  </si>
  <si>
    <t>6. 합 계</t>
    <phoneticPr fontId="27" type="noConversion"/>
  </si>
  <si>
    <t>7. 공급가액</t>
    <phoneticPr fontId="27" type="noConversion"/>
  </si>
  <si>
    <t>8. 부 가 가 치 세</t>
    <phoneticPr fontId="27" type="noConversion"/>
  </si>
  <si>
    <t>9. 도 급 비</t>
    <phoneticPr fontId="27" type="noConversion"/>
  </si>
  <si>
    <t>공 사 명 : 영등포지하차도 보행환경개선사업 통신공사</t>
    <phoneticPr fontId="27" type="noConversion"/>
  </si>
  <si>
    <t>[ 영등포지하차도 보행환경개선사업 통신공사 ]</t>
    <phoneticPr fontId="27" type="noConversion"/>
  </si>
  <si>
    <t>[ 영등포지하차도 보행환경개선사업 통신공사 ]</t>
    <phoneticPr fontId="27" type="noConversion"/>
  </si>
  <si>
    <t>[ 영등포지하차도 보행환경개선사업 통신공사 ] - 일위대가목차</t>
    <phoneticPr fontId="27" type="noConversion"/>
  </si>
  <si>
    <t>[ 영등포지하차도 보행환경개선사업 통신공사] - 일위대가표</t>
    <phoneticPr fontId="27" type="noConversion"/>
  </si>
  <si>
    <t>[영등포지하차도 보행환경개선사업 통신공사 ] - 일위노임 산출근거(2026년 상반기 노임)</t>
    <phoneticPr fontId="27" type="noConversion"/>
  </si>
  <si>
    <t>[ 영등포지하차도 보행환경개선사업 통신공사 ] - 합산자재목록</t>
    <phoneticPr fontId="27" type="noConversion"/>
  </si>
  <si>
    <t>[ 영등포지하차도 보행환경개선사업 통신공사] - 단가조사서(정보기준:2026년07월)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</si>
</sst>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_-;\-* #,##0_-;_-* &quot;-&quot;_-;_-@"/>
    <numFmt numFmtId="177" formatCode="0.000%"/>
    <numFmt numFmtId="178" formatCode="0.0%"/>
    <numFmt numFmtId="179" formatCode="_-* #,##0.00_-;\-* #,##0.00_-;_-* &quot;-&quot;??_-;_-@"/>
    <numFmt numFmtId="180" formatCode="#,###;\-#,###"/>
    <numFmt numFmtId="181" formatCode="#,##0_ "/>
    <numFmt numFmtId="182" formatCode="#,###"/>
    <numFmt numFmtId="183" formatCode="_-* #,##0.00_-;\-* #,##0.00_-;_-* &quot;-&quot;_-;_-@_-"/>
  </numFmts>
  <fonts count="44">
    <font>
      <sz val="11"/>
      <color rgb="FF000000"/>
      <name val="Calibri"/>
    </font>
    <font>
      <b/>
      <sz val="22"/>
      <color theme="1"/>
      <name val="Dotumche"/>
      <family val="3"/>
      <charset val="129"/>
    </font>
    <font>
      <sz val="11"/>
      <name val="Calibri"/>
      <family val="2"/>
    </font>
    <font>
      <sz val="22"/>
      <color theme="1"/>
      <name val="Malgun Gothic"/>
      <family val="3"/>
      <charset val="129"/>
    </font>
    <font>
      <sz val="11"/>
      <color theme="1"/>
      <name val="Dotumche"/>
      <family val="3"/>
      <charset val="129"/>
    </font>
    <font>
      <sz val="11"/>
      <color theme="1"/>
      <name val="Malgun Gothic"/>
      <family val="3"/>
      <charset val="129"/>
    </font>
    <font>
      <b/>
      <sz val="11"/>
      <color theme="1"/>
      <name val="Dotumche"/>
      <family val="3"/>
      <charset val="129"/>
    </font>
    <font>
      <b/>
      <sz val="9"/>
      <color theme="1"/>
      <name val="Dotumche"/>
      <family val="3"/>
      <charset val="129"/>
    </font>
    <font>
      <sz val="10"/>
      <color theme="1"/>
      <name val="Dotumche"/>
      <family val="3"/>
      <charset val="129"/>
    </font>
    <font>
      <b/>
      <sz val="10"/>
      <color theme="1"/>
      <name val="Dotumche"/>
      <family val="3"/>
      <charset val="129"/>
    </font>
    <font>
      <b/>
      <sz val="11"/>
      <color theme="1"/>
      <name val="Malgun Gothic"/>
      <family val="3"/>
      <charset val="129"/>
    </font>
    <font>
      <sz val="9"/>
      <color theme="1"/>
      <name val="Dotumche"/>
      <family val="3"/>
      <charset val="129"/>
    </font>
    <font>
      <b/>
      <sz val="10"/>
      <color rgb="FF0066CC"/>
      <name val="Dotumche"/>
      <family val="3"/>
      <charset val="129"/>
    </font>
    <font>
      <b/>
      <sz val="11"/>
      <color rgb="FF0066CC"/>
      <name val="Malgun Gothic"/>
      <family val="3"/>
      <charset val="129"/>
    </font>
    <font>
      <b/>
      <sz val="9"/>
      <color rgb="FF0066CC"/>
      <name val="Dotumche"/>
      <family val="3"/>
      <charset val="129"/>
    </font>
    <font>
      <sz val="10"/>
      <color rgb="FFFF0000"/>
      <name val="Dotumche"/>
      <family val="3"/>
      <charset val="129"/>
    </font>
    <font>
      <sz val="12"/>
      <color theme="1"/>
      <name val="Dotumche"/>
      <family val="3"/>
      <charset val="129"/>
    </font>
    <font>
      <sz val="11"/>
      <color theme="1"/>
      <name val="Dotum"/>
      <family val="3"/>
      <charset val="129"/>
    </font>
    <font>
      <sz val="12"/>
      <color theme="1"/>
      <name val="Dotum"/>
      <family val="3"/>
      <charset val="129"/>
    </font>
    <font>
      <sz val="11"/>
      <name val="돋움"/>
      <family val="3"/>
      <charset val="129"/>
    </font>
    <font>
      <sz val="9"/>
      <name val="돋움체"/>
      <family val="3"/>
      <charset val="129"/>
    </font>
    <font>
      <b/>
      <sz val="24"/>
      <name val="맑은 고딕"/>
      <family val="3"/>
      <charset val="129"/>
    </font>
    <font>
      <b/>
      <sz val="20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22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b/>
      <sz val="12"/>
      <name val="맑은 고딕"/>
      <family val="3"/>
      <charset val="129"/>
    </font>
    <font>
      <sz val="9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sz val="12"/>
      <name val="맑은 고딕"/>
      <family val="3"/>
      <charset val="129"/>
    </font>
    <font>
      <sz val="15"/>
      <name val="맑은 고딕"/>
      <family val="3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  <font>
      <sz val="9"/>
      <name val="돋움체"/>
      <family val="3"/>
      <charset val="129"/>
    </font>
    <font>
      <b/>
      <sz val="14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돋움"/>
      <family val="3"/>
    </font>
    <font>
      <sz val="11"/>
      <color theme="1"/>
      <name val="돋움체"/>
      <family val="3"/>
    </font>
    <font>
      <sz val="11"/>
      <name val="Calibri"/>
      <family val="2"/>
    </font>
    <font>
      <sz val="8"/>
      <color theme="1"/>
      <name val="Gulimche"/>
      <family val="3"/>
      <charset val="129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D9E2F3"/>
      </patternFill>
    </fill>
    <fill>
      <patternFill patternType="solid">
        <fgColor rgb="FFFFFF00"/>
      </patternFill>
    </fill>
    <fill>
      <patternFill patternType="solid">
        <fgColor rgb="FF99CCFF"/>
      </patternFill>
    </fill>
    <fill>
      <patternFill patternType="solid">
        <fgColor theme="0"/>
      </patternFill>
    </fill>
    <fill>
      <patternFill patternType="solid">
        <fgColor indexed="22"/>
      </patternFill>
    </fill>
    <fill>
      <patternFill patternType="none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rgb="FFD0D0D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0">
    <xf numFmtId="0" fontId="0" fillId="0" borderId="0"/>
    <xf numFmtId="0" fontId="19" fillId="0" borderId="3"/>
    <xf numFmtId="41" fontId="19" fillId="0" borderId="3" applyFont="0" applyFill="0" applyBorder="0" applyAlignment="0" applyProtection="0"/>
    <xf numFmtId="9" fontId="19" fillId="0" borderId="3" applyFont="0" applyFill="0" applyBorder="0" applyAlignment="0" applyProtection="0">
      <alignment vertical="center"/>
    </xf>
    <xf numFmtId="41" fontId="19" fillId="0" borderId="3" applyFont="0" applyFill="0" applyBorder="0" applyAlignment="0" applyProtection="0">
      <alignment vertical="center"/>
    </xf>
    <xf numFmtId="42" fontId="19" fillId="0" borderId="3" applyFont="0" applyFill="0" applyBorder="0" applyAlignment="0" applyProtection="0"/>
    <xf numFmtId="0" fontId="19" fillId="0" borderId="3"/>
    <xf numFmtId="0" fontId="19" fillId="0" borderId="3"/>
    <xf numFmtId="0" fontId="34" fillId="8" borderId="66"/>
    <xf numFmtId="41" fontId="43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2" borderId="3" xfId="0" applyFont="1" applyFill="1" applyBorder="1" applyAlignment="1">
      <alignment vertical="center"/>
    </xf>
    <xf numFmtId="0" fontId="38" fillId="0" borderId="0" xfId="0" applyFont="1" applyAlignment="1">
      <alignment shrinkToFit="1"/>
    </xf>
    <xf numFmtId="0" fontId="0" fillId="0" borderId="0" xfId="0" applyAlignment="1">
      <alignment shrinkToFit="1"/>
    </xf>
    <xf numFmtId="0" fontId="38" fillId="0" borderId="18" xfId="0" applyFont="1" applyBorder="1" applyAlignment="1">
      <alignment horizontal="center" vertical="center" shrinkToFit="1"/>
    </xf>
    <xf numFmtId="3" fontId="0" fillId="0" borderId="0" xfId="0" applyNumberFormat="1" applyAlignment="1">
      <alignment shrinkToFit="1"/>
    </xf>
    <xf numFmtId="0" fontId="38" fillId="10" borderId="78" xfId="0" applyFont="1" applyFill="1" applyBorder="1" applyAlignment="1">
      <alignment horizontal="center" vertical="center" shrinkToFit="1"/>
    </xf>
    <xf numFmtId="0" fontId="38" fillId="10" borderId="0" xfId="0" applyFont="1" applyFill="1" applyAlignment="1">
      <alignment horizontal="center" vertical="center" shrinkToFit="1"/>
    </xf>
    <xf numFmtId="0" fontId="0" fillId="0" borderId="79" xfId="0" applyBorder="1" applyAlignment="1">
      <alignment shrinkToFit="1"/>
    </xf>
    <xf numFmtId="3" fontId="0" fillId="0" borderId="79" xfId="0" applyNumberFormat="1" applyBorder="1" applyAlignment="1">
      <alignment shrinkToFit="1"/>
    </xf>
    <xf numFmtId="0" fontId="3" fillId="0" borderId="0" xfId="0" applyFont="1" applyAlignment="1">
      <alignment vertical="center" shrinkToFit="1"/>
    </xf>
    <xf numFmtId="49" fontId="35" fillId="8" borderId="66" xfId="8" applyNumberFormat="1" applyFont="1" applyAlignment="1">
      <alignment shrinkToFit="1"/>
    </xf>
    <xf numFmtId="176" fontId="4" fillId="2" borderId="28" xfId="0" applyNumberFormat="1" applyFont="1" applyFill="1" applyBorder="1" applyAlignment="1">
      <alignment vertical="center" shrinkToFit="1"/>
    </xf>
    <xf numFmtId="0" fontId="35" fillId="8" borderId="66" xfId="8" applyFont="1" applyAlignment="1">
      <alignment horizontal="center" vertical="center" shrinkToFit="1"/>
    </xf>
    <xf numFmtId="49" fontId="35" fillId="8" borderId="66" xfId="8" applyNumberFormat="1" applyFont="1" applyAlignment="1">
      <alignment horizontal="center" vertical="center" shrinkToFit="1"/>
    </xf>
    <xf numFmtId="49" fontId="35" fillId="8" borderId="70" xfId="8" applyNumberFormat="1" applyFont="1" applyBorder="1" applyAlignment="1">
      <alignment horizontal="center" vertical="center" shrinkToFit="1"/>
    </xf>
    <xf numFmtId="49" fontId="35" fillId="8" borderId="67" xfId="8" applyNumberFormat="1" applyFont="1" applyBorder="1" applyAlignment="1">
      <alignment horizontal="center" vertical="center" shrinkToFit="1"/>
    </xf>
    <xf numFmtId="0" fontId="35" fillId="8" borderId="66" xfId="8" applyFont="1" applyAlignment="1">
      <alignment shrinkToFit="1"/>
    </xf>
    <xf numFmtId="49" fontId="35" fillId="8" borderId="68" xfId="8" applyNumberFormat="1" applyFont="1" applyBorder="1" applyAlignment="1">
      <alignment horizontal="left" shrinkToFit="1"/>
    </xf>
    <xf numFmtId="49" fontId="35" fillId="8" borderId="72" xfId="8" applyNumberFormat="1" applyFont="1" applyBorder="1" applyAlignment="1">
      <alignment horizontal="left" shrinkToFit="1"/>
    </xf>
    <xf numFmtId="49" fontId="35" fillId="8" borderId="67" xfId="8" applyNumberFormat="1" applyFont="1" applyBorder="1" applyAlignment="1">
      <alignment horizontal="left" shrinkToFit="1"/>
    </xf>
    <xf numFmtId="49" fontId="35" fillId="8" borderId="67" xfId="8" applyNumberFormat="1" applyFont="1" applyBorder="1" applyAlignment="1">
      <alignment horizontal="center" shrinkToFit="1"/>
    </xf>
    <xf numFmtId="49" fontId="35" fillId="8" borderId="67" xfId="8" applyNumberFormat="1" applyFont="1" applyBorder="1" applyAlignment="1">
      <alignment horizontal="right" shrinkToFit="1"/>
    </xf>
    <xf numFmtId="49" fontId="35" fillId="8" borderId="77" xfId="8" applyNumberFormat="1" applyFont="1" applyBorder="1" applyAlignment="1">
      <alignment horizontal="left" shrinkToFit="1"/>
    </xf>
    <xf numFmtId="49" fontId="35" fillId="8" borderId="73" xfId="8" applyNumberFormat="1" applyFont="1" applyBorder="1" applyAlignment="1">
      <alignment horizontal="left" shrinkToFit="1"/>
    </xf>
    <xf numFmtId="49" fontId="35" fillId="8" borderId="69" xfId="8" applyNumberFormat="1" applyFont="1" applyBorder="1" applyAlignment="1">
      <alignment horizontal="left" shrinkToFit="1"/>
    </xf>
    <xf numFmtId="49" fontId="35" fillId="8" borderId="69" xfId="8" applyNumberFormat="1" applyFont="1" applyBorder="1" applyAlignment="1">
      <alignment horizontal="center" shrinkToFit="1"/>
    </xf>
    <xf numFmtId="49" fontId="35" fillId="8" borderId="69" xfId="8" applyNumberFormat="1" applyFont="1" applyBorder="1" applyAlignment="1">
      <alignment horizontal="right" shrinkToFit="1"/>
    </xf>
    <xf numFmtId="0" fontId="4" fillId="2" borderId="3" xfId="0" applyFont="1" applyFill="1" applyBorder="1" applyAlignment="1">
      <alignment vertical="center" shrinkToFit="1"/>
    </xf>
    <xf numFmtId="49" fontId="35" fillId="8" borderId="68" xfId="8" applyNumberFormat="1" applyFont="1" applyBorder="1" applyAlignment="1">
      <alignment shrinkToFit="1"/>
    </xf>
    <xf numFmtId="49" fontId="35" fillId="8" borderId="68" xfId="8" applyNumberFormat="1" applyFont="1" applyBorder="1" applyAlignment="1">
      <alignment horizontal="center" shrinkToFit="1"/>
    </xf>
    <xf numFmtId="49" fontId="35" fillId="8" borderId="72" xfId="8" applyNumberFormat="1" applyFont="1" applyBorder="1" applyAlignment="1">
      <alignment shrinkToFit="1"/>
    </xf>
    <xf numFmtId="49" fontId="35" fillId="8" borderId="67" xfId="8" applyNumberFormat="1" applyFont="1" applyBorder="1" applyAlignment="1">
      <alignment shrinkToFit="1"/>
    </xf>
    <xf numFmtId="49" fontId="35" fillId="8" borderId="73" xfId="8" applyNumberFormat="1" applyFont="1" applyBorder="1" applyAlignment="1">
      <alignment shrinkToFit="1"/>
    </xf>
    <xf numFmtId="49" fontId="35" fillId="8" borderId="69" xfId="8" applyNumberFormat="1" applyFont="1" applyBorder="1" applyAlignment="1">
      <alignment shrinkToFit="1"/>
    </xf>
    <xf numFmtId="49" fontId="35" fillId="8" borderId="77" xfId="8" applyNumberFormat="1" applyFont="1" applyBorder="1" applyAlignment="1">
      <alignment shrinkToFit="1"/>
    </xf>
    <xf numFmtId="49" fontId="35" fillId="8" borderId="77" xfId="8" applyNumberFormat="1" applyFont="1" applyBorder="1" applyAlignment="1">
      <alignment horizontal="center" shrinkToFit="1"/>
    </xf>
    <xf numFmtId="0" fontId="4" fillId="2" borderId="3" xfId="0" applyFont="1" applyFill="1" applyBorder="1" applyAlignment="1">
      <alignment horizontal="right" vertical="center" shrinkToFit="1"/>
    </xf>
    <xf numFmtId="0" fontId="35" fillId="8" borderId="76" xfId="8" applyFont="1" applyBorder="1" applyAlignment="1">
      <alignment horizontal="center" vertical="center" shrinkToFit="1"/>
    </xf>
    <xf numFmtId="49" fontId="35" fillId="8" borderId="76" xfId="8" applyNumberFormat="1" applyFont="1" applyBorder="1" applyAlignment="1">
      <alignment horizontal="center" vertical="center" shrinkToFit="1"/>
    </xf>
    <xf numFmtId="49" fontId="35" fillId="8" borderId="70" xfId="8" applyNumberFormat="1" applyFont="1" applyBorder="1" applyAlignment="1">
      <alignment horizontal="center" shrinkToFit="1"/>
    </xf>
    <xf numFmtId="49" fontId="35" fillId="8" borderId="74" xfId="8" applyNumberFormat="1" applyFont="1" applyBorder="1" applyAlignment="1">
      <alignment horizontal="center" shrinkToFit="1"/>
    </xf>
    <xf numFmtId="49" fontId="35" fillId="8" borderId="68" xfId="8" applyNumberFormat="1" applyFont="1" applyBorder="1" applyAlignment="1">
      <alignment horizontal="center" vertical="center" shrinkToFit="1"/>
    </xf>
    <xf numFmtId="49" fontId="35" fillId="8" borderId="71" xfId="8" applyNumberFormat="1" applyFont="1" applyBorder="1" applyAlignment="1">
      <alignment horizontal="center" vertical="center" shrinkToFit="1"/>
    </xf>
    <xf numFmtId="0" fontId="35" fillId="8" borderId="75" xfId="8" applyFont="1" applyBorder="1" applyAlignment="1">
      <alignment horizontal="center" vertical="center" shrinkToFit="1"/>
    </xf>
    <xf numFmtId="49" fontId="35" fillId="8" borderId="75" xfId="8" applyNumberFormat="1" applyFont="1" applyBorder="1" applyAlignment="1">
      <alignment horizontal="center" vertical="center" shrinkToFit="1"/>
    </xf>
    <xf numFmtId="49" fontId="35" fillId="8" borderId="67" xfId="8" applyNumberFormat="1" applyFont="1" applyBorder="1" applyAlignment="1">
      <alignment horizontal="center" vertical="top" shrinkToFit="1"/>
    </xf>
    <xf numFmtId="49" fontId="35" fillId="8" borderId="72" xfId="8" applyNumberFormat="1" applyFont="1" applyBorder="1" applyAlignment="1">
      <alignment horizontal="center" vertical="top" shrinkToFit="1"/>
    </xf>
    <xf numFmtId="176" fontId="6" fillId="2" borderId="13" xfId="0" applyNumberFormat="1" applyFont="1" applyFill="1" applyBorder="1" applyAlignment="1">
      <alignment vertical="center" shrinkToFit="1"/>
    </xf>
    <xf numFmtId="49" fontId="35" fillId="8" borderId="70" xfId="8" applyNumberFormat="1" applyFont="1" applyBorder="1" applyAlignment="1">
      <alignment horizontal="left" shrinkToFit="1"/>
    </xf>
    <xf numFmtId="49" fontId="35" fillId="8" borderId="66" xfId="8" applyNumberFormat="1" applyFont="1" applyAlignment="1">
      <alignment horizontal="right" shrinkToFit="1"/>
    </xf>
    <xf numFmtId="49" fontId="35" fillId="8" borderId="75" xfId="8" applyNumberFormat="1" applyFont="1" applyBorder="1" applyAlignment="1">
      <alignment horizontal="right" shrinkToFit="1"/>
    </xf>
    <xf numFmtId="0" fontId="35" fillId="8" borderId="69" xfId="8" applyFont="1" applyBorder="1" applyAlignment="1">
      <alignment horizontal="center" shrinkToFit="1"/>
    </xf>
    <xf numFmtId="0" fontId="35" fillId="8" borderId="69" xfId="8" applyFont="1" applyBorder="1" applyAlignment="1">
      <alignment shrinkToFit="1"/>
    </xf>
    <xf numFmtId="178" fontId="11" fillId="2" borderId="45" xfId="0" applyNumberFormat="1" applyFont="1" applyFill="1" applyBorder="1" applyAlignment="1">
      <alignment horizontal="center" vertical="center" shrinkToFit="1"/>
    </xf>
    <xf numFmtId="10" fontId="11" fillId="2" borderId="45" xfId="0" applyNumberFormat="1" applyFont="1" applyFill="1" applyBorder="1" applyAlignment="1">
      <alignment horizontal="center" vertical="center" shrinkToFit="1"/>
    </xf>
    <xf numFmtId="10" fontId="11" fillId="2" borderId="45" xfId="0" applyNumberFormat="1" applyFont="1" applyFill="1" applyBorder="1" applyAlignment="1">
      <alignment horizontal="right" vertical="center" shrinkToFit="1"/>
    </xf>
    <xf numFmtId="0" fontId="9" fillId="2" borderId="19" xfId="0" applyFont="1" applyFill="1" applyBorder="1" applyAlignment="1">
      <alignment horizontal="left" vertical="center" shrinkToFit="1"/>
    </xf>
    <xf numFmtId="0" fontId="11" fillId="2" borderId="21" xfId="0" applyFont="1" applyFill="1" applyBorder="1" applyAlignment="1">
      <alignment vertical="center" shrinkToFit="1"/>
    </xf>
    <xf numFmtId="0" fontId="11" fillId="2" borderId="22" xfId="0" applyFont="1" applyFill="1" applyBorder="1" applyAlignment="1">
      <alignment horizontal="center" vertical="center" shrinkToFit="1"/>
    </xf>
    <xf numFmtId="0" fontId="36" fillId="8" borderId="66" xfId="8" applyFont="1" applyAlignment="1">
      <alignment shrinkToFit="1"/>
    </xf>
    <xf numFmtId="0" fontId="36" fillId="8" borderId="66" xfId="8" applyFont="1" applyAlignment="1">
      <alignment horizontal="center" vertical="center" shrinkToFit="1"/>
    </xf>
    <xf numFmtId="0" fontId="36" fillId="8" borderId="69" xfId="8" applyFont="1" applyBorder="1" applyAlignment="1">
      <alignment shrinkToFit="1"/>
    </xf>
    <xf numFmtId="0" fontId="36" fillId="8" borderId="69" xfId="8" applyFont="1" applyBorder="1" applyAlignment="1">
      <alignment horizontal="center" shrinkToFit="1"/>
    </xf>
    <xf numFmtId="182" fontId="36" fillId="8" borderId="69" xfId="8" applyNumberFormat="1" applyFont="1" applyBorder="1" applyAlignment="1">
      <alignment horizontal="center" shrinkToFit="1"/>
    </xf>
    <xf numFmtId="49" fontId="4" fillId="5" borderId="60" xfId="0" applyNumberFormat="1" applyFont="1" applyFill="1" applyBorder="1" applyAlignment="1">
      <alignment horizontal="left" shrinkToFit="1"/>
    </xf>
    <xf numFmtId="0" fontId="4" fillId="5" borderId="61" xfId="0" applyFont="1" applyFill="1" applyBorder="1" applyAlignment="1">
      <alignment horizontal="center" shrinkToFit="1"/>
    </xf>
    <xf numFmtId="0" fontId="4" fillId="5" borderId="62" xfId="0" applyFont="1" applyFill="1" applyBorder="1" applyAlignment="1">
      <alignment horizontal="center" shrinkToFit="1"/>
    </xf>
    <xf numFmtId="0" fontId="4" fillId="0" borderId="0" xfId="0" applyFont="1" applyAlignment="1">
      <alignment shrinkToFit="1"/>
    </xf>
    <xf numFmtId="49" fontId="4" fillId="0" borderId="59" xfId="0" applyNumberFormat="1" applyFont="1" applyBorder="1" applyAlignment="1">
      <alignment horizontal="left" shrinkToFit="1"/>
    </xf>
    <xf numFmtId="180" fontId="4" fillId="0" borderId="59" xfId="0" applyNumberFormat="1" applyFont="1" applyBorder="1" applyAlignment="1">
      <alignment shrinkToFit="1"/>
    </xf>
    <xf numFmtId="49" fontId="4" fillId="0" borderId="18" xfId="0" applyNumberFormat="1" applyFont="1" applyBorder="1" applyAlignment="1">
      <alignment horizontal="left" shrinkToFit="1"/>
    </xf>
    <xf numFmtId="180" fontId="4" fillId="0" borderId="18" xfId="0" applyNumberFormat="1" applyFont="1" applyBorder="1" applyAlignment="1">
      <alignment shrinkToFit="1"/>
    </xf>
    <xf numFmtId="49" fontId="4" fillId="0" borderId="0" xfId="0" applyNumberFormat="1" applyFont="1" applyAlignment="1">
      <alignment horizontal="left" shrinkToFit="1"/>
    </xf>
    <xf numFmtId="180" fontId="4" fillId="0" borderId="58" xfId="0" applyNumberFormat="1" applyFont="1" applyBorder="1" applyAlignment="1">
      <alignment shrinkToFit="1"/>
    </xf>
    <xf numFmtId="0" fontId="4" fillId="4" borderId="13" xfId="0" applyFont="1" applyFill="1" applyBorder="1" applyAlignment="1">
      <alignment shrinkToFit="1"/>
    </xf>
    <xf numFmtId="0" fontId="4" fillId="0" borderId="59" xfId="0" applyFont="1" applyBorder="1" applyAlignment="1">
      <alignment shrinkToFit="1"/>
    </xf>
    <xf numFmtId="0" fontId="4" fillId="0" borderId="18" xfId="0" applyFont="1" applyBorder="1" applyAlignment="1">
      <alignment shrinkToFit="1"/>
    </xf>
    <xf numFmtId="0" fontId="4" fillId="4" borderId="18" xfId="0" applyFont="1" applyFill="1" applyBorder="1" applyAlignment="1">
      <alignment shrinkToFit="1"/>
    </xf>
    <xf numFmtId="49" fontId="4" fillId="0" borderId="58" xfId="0" applyNumberFormat="1" applyFont="1" applyBorder="1" applyAlignment="1">
      <alignment horizontal="left" shrinkToFit="1"/>
    </xf>
    <xf numFmtId="0" fontId="4" fillId="0" borderId="58" xfId="0" applyFont="1" applyBorder="1" applyAlignment="1">
      <alignment shrinkToFit="1"/>
    </xf>
    <xf numFmtId="49" fontId="4" fillId="0" borderId="0" xfId="0" applyNumberFormat="1" applyFont="1" applyAlignment="1">
      <alignment shrinkToFit="1"/>
    </xf>
    <xf numFmtId="49" fontId="4" fillId="0" borderId="0" xfId="0" applyNumberFormat="1" applyFont="1" applyAlignment="1">
      <alignment horizontal="right" shrinkToFit="1"/>
    </xf>
    <xf numFmtId="182" fontId="4" fillId="0" borderId="0" xfId="0" applyNumberFormat="1" applyFont="1" applyAlignment="1">
      <alignment shrinkToFit="1"/>
    </xf>
    <xf numFmtId="49" fontId="4" fillId="0" borderId="0" xfId="0" applyNumberFormat="1" applyFont="1" applyAlignment="1">
      <alignment horizontal="center" vertical="center" shrinkToFit="1"/>
    </xf>
    <xf numFmtId="182" fontId="4" fillId="0" borderId="18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shrinkToFit="1"/>
    </xf>
    <xf numFmtId="49" fontId="4" fillId="0" borderId="18" xfId="0" applyNumberFormat="1" applyFont="1" applyBorder="1" applyAlignment="1">
      <alignment horizontal="center" shrinkToFit="1"/>
    </xf>
    <xf numFmtId="182" fontId="4" fillId="0" borderId="18" xfId="0" applyNumberFormat="1" applyFont="1" applyBorder="1" applyAlignment="1">
      <alignment horizontal="right" shrinkToFit="1"/>
    </xf>
    <xf numFmtId="49" fontId="4" fillId="0" borderId="18" xfId="0" applyNumberFormat="1" applyFont="1" applyBorder="1" applyAlignment="1">
      <alignment horizontal="right" shrinkToFit="1"/>
    </xf>
    <xf numFmtId="3" fontId="4" fillId="0" borderId="18" xfId="0" applyNumberFormat="1" applyFont="1" applyBorder="1" applyAlignment="1">
      <alignment horizontal="center" shrinkToFit="1"/>
    </xf>
    <xf numFmtId="3" fontId="4" fillId="0" borderId="0" xfId="0" applyNumberFormat="1" applyFont="1" applyAlignment="1">
      <alignment shrinkToFit="1"/>
    </xf>
    <xf numFmtId="49" fontId="4" fillId="0" borderId="0" xfId="0" applyNumberFormat="1" applyFont="1" applyAlignment="1">
      <alignment horizontal="center" shrinkToFit="1"/>
    </xf>
    <xf numFmtId="180" fontId="4" fillId="0" borderId="0" xfId="0" applyNumberFormat="1" applyFont="1" applyAlignment="1">
      <alignment shrinkToFit="1"/>
    </xf>
    <xf numFmtId="182" fontId="4" fillId="0" borderId="0" xfId="0" applyNumberFormat="1" applyFont="1" applyAlignment="1">
      <alignment horizontal="right" shrinkToFit="1"/>
    </xf>
    <xf numFmtId="42" fontId="21" fillId="0" borderId="3" xfId="5" applyFont="1" applyBorder="1" applyAlignment="1">
      <alignment horizontal="centerContinuous" vertical="center" shrinkToFit="1"/>
    </xf>
    <xf numFmtId="42" fontId="22" fillId="0" borderId="3" xfId="5" applyFont="1" applyAlignment="1">
      <alignment horizontal="center" vertical="center" shrinkToFit="1"/>
    </xf>
    <xf numFmtId="0" fontId="23" fillId="0" borderId="3" xfId="1" applyFont="1" applyAlignment="1">
      <alignment shrinkToFit="1"/>
    </xf>
    <xf numFmtId="0" fontId="24" fillId="0" borderId="3" xfId="6" applyFont="1" applyAlignment="1">
      <alignment horizontal="left" vertical="center" shrinkToFit="1"/>
    </xf>
    <xf numFmtId="0" fontId="25" fillId="0" borderId="3" xfId="6" applyFont="1" applyAlignment="1">
      <alignment vertical="center" shrinkToFit="1"/>
    </xf>
    <xf numFmtId="0" fontId="24" fillId="0" borderId="3" xfId="6" applyFont="1" applyAlignment="1">
      <alignment vertical="center" shrinkToFit="1"/>
    </xf>
    <xf numFmtId="0" fontId="25" fillId="0" borderId="3" xfId="6" applyFont="1" applyAlignment="1">
      <alignment horizontal="center" vertical="center" shrinkToFit="1"/>
    </xf>
    <xf numFmtId="0" fontId="25" fillId="0" borderId="3" xfId="6" applyFont="1" applyAlignment="1">
      <alignment shrinkToFit="1"/>
    </xf>
    <xf numFmtId="0" fontId="25" fillId="0" borderId="3" xfId="1" applyFont="1" applyAlignment="1">
      <alignment shrinkToFit="1"/>
    </xf>
    <xf numFmtId="0" fontId="25" fillId="0" borderId="3" xfId="1" applyFont="1" applyAlignment="1">
      <alignment vertical="center" shrinkToFit="1"/>
    </xf>
    <xf numFmtId="0" fontId="24" fillId="0" borderId="3" xfId="1" applyFont="1" applyAlignment="1">
      <alignment horizontal="left" vertical="center" shrinkToFit="1"/>
    </xf>
    <xf numFmtId="41" fontId="25" fillId="0" borderId="3" xfId="1" applyNumberFormat="1" applyFont="1" applyAlignment="1">
      <alignment shrinkToFit="1"/>
    </xf>
    <xf numFmtId="0" fontId="25" fillId="0" borderId="3" xfId="1" applyFont="1" applyAlignment="1">
      <alignment horizontal="center" vertical="center" shrinkToFit="1"/>
    </xf>
    <xf numFmtId="0" fontId="30" fillId="0" borderId="3" xfId="1" applyFont="1" applyAlignment="1">
      <alignment horizontal="center" vertical="center" shrinkToFit="1"/>
    </xf>
    <xf numFmtId="41" fontId="25" fillId="0" borderId="3" xfId="1" applyNumberFormat="1" applyFont="1" applyAlignment="1">
      <alignment vertical="center" shrinkToFit="1"/>
    </xf>
    <xf numFmtId="9" fontId="25" fillId="0" borderId="3" xfId="1" applyNumberFormat="1" applyFont="1" applyAlignment="1">
      <alignment vertical="center" shrinkToFit="1"/>
    </xf>
    <xf numFmtId="9" fontId="25" fillId="0" borderId="3" xfId="1" applyNumberFormat="1" applyFont="1" applyAlignment="1">
      <alignment shrinkToFit="1"/>
    </xf>
    <xf numFmtId="43" fontId="25" fillId="0" borderId="3" xfId="1" applyNumberFormat="1" applyFont="1" applyAlignment="1">
      <alignment shrinkToFit="1"/>
    </xf>
    <xf numFmtId="10" fontId="30" fillId="0" borderId="3" xfId="1" applyNumberFormat="1" applyFont="1" applyAlignment="1">
      <alignment horizontal="center" vertical="center" shrinkToFit="1"/>
    </xf>
    <xf numFmtId="9" fontId="25" fillId="0" borderId="3" xfId="1" applyNumberFormat="1" applyFont="1" applyAlignment="1">
      <alignment horizontal="center" vertical="center" shrinkToFit="1"/>
    </xf>
    <xf numFmtId="0" fontId="25" fillId="7" borderId="3" xfId="1" applyFont="1" applyFill="1" applyAlignment="1">
      <alignment shrinkToFit="1"/>
    </xf>
    <xf numFmtId="0" fontId="25" fillId="7" borderId="3" xfId="1" applyFont="1" applyFill="1" applyAlignment="1">
      <alignment vertical="center" shrinkToFit="1"/>
    </xf>
    <xf numFmtId="0" fontId="31" fillId="0" borderId="3" xfId="1" applyFont="1" applyAlignment="1">
      <alignment horizontal="center" vertical="center" shrinkToFit="1"/>
    </xf>
    <xf numFmtId="0" fontId="31" fillId="0" borderId="3" xfId="1" applyFont="1" applyAlignment="1">
      <alignment vertical="center" shrinkToFit="1"/>
    </xf>
    <xf numFmtId="41" fontId="31" fillId="0" borderId="3" xfId="1" applyNumberFormat="1" applyFont="1" applyAlignment="1">
      <alignment vertical="center" shrinkToFit="1"/>
    </xf>
    <xf numFmtId="43" fontId="25" fillId="7" borderId="3" xfId="1" applyNumberFormat="1" applyFont="1" applyFill="1" applyAlignment="1">
      <alignment shrinkToFit="1"/>
    </xf>
    <xf numFmtId="0" fontId="19" fillId="0" borderId="3" xfId="1" applyAlignment="1">
      <alignment shrinkToFit="1"/>
    </xf>
    <xf numFmtId="0" fontId="29" fillId="0" borderId="3" xfId="1" applyFont="1" applyAlignment="1">
      <alignment vertical="center" shrinkToFit="1"/>
    </xf>
    <xf numFmtId="43" fontId="25" fillId="7" borderId="3" xfId="1" applyNumberFormat="1" applyFont="1" applyFill="1" applyAlignment="1">
      <alignment vertical="center" shrinkToFit="1"/>
    </xf>
    <xf numFmtId="0" fontId="25" fillId="0" borderId="3" xfId="7" applyFont="1" applyAlignment="1">
      <alignment vertical="center" shrinkToFit="1"/>
    </xf>
    <xf numFmtId="0" fontId="25" fillId="0" borderId="3" xfId="6" applyFont="1" applyAlignment="1">
      <alignment horizontal="right" vertical="center" shrinkToFit="1"/>
    </xf>
    <xf numFmtId="0" fontId="32" fillId="0" borderId="3" xfId="1" applyFont="1" applyAlignment="1">
      <alignment horizontal="center" vertical="center" shrinkToFit="1"/>
    </xf>
    <xf numFmtId="0" fontId="32" fillId="0" borderId="3" xfId="1" applyFont="1" applyAlignment="1">
      <alignment vertical="center" shrinkToFit="1"/>
    </xf>
    <xf numFmtId="0" fontId="23" fillId="0" borderId="3" xfId="1" applyFont="1" applyAlignment="1">
      <alignment horizontal="center" shrinkToFit="1"/>
    </xf>
    <xf numFmtId="0" fontId="33" fillId="0" borderId="3" xfId="1" applyFont="1" applyAlignment="1">
      <alignment vertical="center" shrinkToFit="1"/>
    </xf>
    <xf numFmtId="0" fontId="32" fillId="0" borderId="3" xfId="1" applyFont="1" applyAlignment="1">
      <alignment shrinkToFit="1"/>
    </xf>
    <xf numFmtId="0" fontId="32" fillId="0" borderId="3" xfId="1" applyFont="1" applyAlignment="1">
      <alignment horizontal="center" shrinkToFit="1"/>
    </xf>
    <xf numFmtId="0" fontId="33" fillId="0" borderId="3" xfId="1" applyFont="1" applyAlignment="1">
      <alignment shrinkToFit="1"/>
    </xf>
    <xf numFmtId="0" fontId="33" fillId="0" borderId="3" xfId="1" applyFont="1" applyAlignment="1">
      <alignment horizontal="center"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8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180" fontId="17" fillId="0" borderId="0" xfId="0" applyNumberFormat="1" applyFont="1" applyAlignment="1">
      <alignment shrinkToFit="1"/>
    </xf>
    <xf numFmtId="0" fontId="4" fillId="0" borderId="18" xfId="0" applyFont="1" applyBorder="1" applyAlignment="1">
      <alignment horizontal="center" vertical="center" shrinkToFit="1"/>
    </xf>
    <xf numFmtId="49" fontId="18" fillId="0" borderId="0" xfId="0" applyNumberFormat="1" applyFont="1" applyAlignment="1">
      <alignment horizontal="left" shrinkToFit="1"/>
    </xf>
    <xf numFmtId="180" fontId="4" fillId="0" borderId="0" xfId="0" applyNumberFormat="1" applyFont="1" applyAlignment="1">
      <alignment horizontal="center" vertical="center" shrinkToFit="1"/>
    </xf>
    <xf numFmtId="180" fontId="4" fillId="0" borderId="18" xfId="0" applyNumberFormat="1" applyFont="1" applyBorder="1" applyAlignment="1">
      <alignment horizontal="center" vertical="center" shrinkToFit="1"/>
    </xf>
    <xf numFmtId="181" fontId="4" fillId="0" borderId="18" xfId="0" applyNumberFormat="1" applyFont="1" applyBorder="1" applyAlignment="1">
      <alignment shrinkToFit="1"/>
    </xf>
    <xf numFmtId="49" fontId="17" fillId="0" borderId="0" xfId="0" applyNumberFormat="1" applyFont="1" applyAlignment="1">
      <alignment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6" fillId="2" borderId="15" xfId="0" applyFont="1" applyFill="1" applyBorder="1" applyAlignment="1">
      <alignment horizontal="left" vertical="center" shrinkToFit="1"/>
    </xf>
    <xf numFmtId="176" fontId="6" fillId="2" borderId="18" xfId="0" applyNumberFormat="1" applyFont="1" applyFill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11" fillId="2" borderId="22" xfId="0" applyFont="1" applyFill="1" applyBorder="1" applyAlignment="1">
      <alignment vertical="center" shrinkToFit="1"/>
    </xf>
    <xf numFmtId="176" fontId="4" fillId="2" borderId="23" xfId="0" applyNumberFormat="1" applyFont="1" applyFill="1" applyBorder="1" applyAlignment="1">
      <alignment vertical="center" shrinkToFit="1"/>
    </xf>
    <xf numFmtId="0" fontId="8" fillId="2" borderId="24" xfId="0" applyFont="1" applyFill="1" applyBorder="1" applyAlignment="1">
      <alignment horizontal="left" vertical="center" shrinkToFit="1"/>
    </xf>
    <xf numFmtId="0" fontId="4" fillId="2" borderId="25" xfId="0" applyFont="1" applyFill="1" applyBorder="1" applyAlignment="1">
      <alignment horizontal="left" vertical="center" shrinkToFit="1"/>
    </xf>
    <xf numFmtId="0" fontId="11" fillId="2" borderId="26" xfId="0" applyFont="1" applyFill="1" applyBorder="1" applyAlignment="1">
      <alignment vertical="center" shrinkToFit="1"/>
    </xf>
    <xf numFmtId="0" fontId="11" fillId="2" borderId="27" xfId="0" applyFont="1" applyFill="1" applyBorder="1" applyAlignment="1">
      <alignment horizontal="center" vertical="center" shrinkToFit="1"/>
    </xf>
    <xf numFmtId="0" fontId="11" fillId="2" borderId="27" xfId="0" applyFont="1" applyFill="1" applyBorder="1" applyAlignment="1">
      <alignment vertical="center" shrinkToFit="1"/>
    </xf>
    <xf numFmtId="0" fontId="8" fillId="2" borderId="29" xfId="0" applyFont="1" applyFill="1" applyBorder="1" applyAlignment="1">
      <alignment horizontal="left" vertical="center" shrinkToFit="1"/>
    </xf>
    <xf numFmtId="0" fontId="12" fillId="2" borderId="19" xfId="0" applyFont="1" applyFill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4" fillId="2" borderId="30" xfId="0" applyFont="1" applyFill="1" applyBorder="1" applyAlignment="1">
      <alignment horizontal="left" vertical="center" shrinkToFit="1"/>
    </xf>
    <xf numFmtId="10" fontId="20" fillId="6" borderId="64" xfId="3" applyNumberFormat="1" applyFont="1" applyFill="1" applyBorder="1" applyAlignment="1">
      <alignment horizontal="center" vertical="center" shrinkToFit="1"/>
    </xf>
    <xf numFmtId="10" fontId="11" fillId="2" borderId="27" xfId="0" applyNumberFormat="1" applyFont="1" applyFill="1" applyBorder="1" applyAlignment="1">
      <alignment horizontal="center" vertical="center" shrinkToFit="1"/>
    </xf>
    <xf numFmtId="176" fontId="4" fillId="2" borderId="31" xfId="0" applyNumberFormat="1" applyFont="1" applyFill="1" applyBorder="1" applyAlignment="1">
      <alignment vertical="center" shrinkToFit="1"/>
    </xf>
    <xf numFmtId="0" fontId="8" fillId="2" borderId="32" xfId="0" applyFont="1" applyFill="1" applyBorder="1" applyAlignment="1">
      <alignment horizontal="left" vertical="center" shrinkToFit="1"/>
    </xf>
    <xf numFmtId="0" fontId="4" fillId="2" borderId="33" xfId="0" applyFont="1" applyFill="1" applyBorder="1" applyAlignment="1">
      <alignment horizontal="left" vertical="center" shrinkToFit="1"/>
    </xf>
    <xf numFmtId="0" fontId="11" fillId="2" borderId="34" xfId="0" applyFont="1" applyFill="1" applyBorder="1" applyAlignment="1">
      <alignment vertical="center" shrinkToFit="1"/>
    </xf>
    <xf numFmtId="0" fontId="11" fillId="2" borderId="35" xfId="0" applyFont="1" applyFill="1" applyBorder="1" applyAlignment="1">
      <alignment horizontal="center" vertical="center" shrinkToFit="1"/>
    </xf>
    <xf numFmtId="0" fontId="11" fillId="2" borderId="35" xfId="0" applyFont="1" applyFill="1" applyBorder="1" applyAlignment="1">
      <alignment vertical="center" shrinkToFit="1"/>
    </xf>
    <xf numFmtId="176" fontId="4" fillId="2" borderId="36" xfId="0" applyNumberFormat="1" applyFont="1" applyFill="1" applyBorder="1" applyAlignment="1">
      <alignment vertical="center" shrinkToFit="1"/>
    </xf>
    <xf numFmtId="0" fontId="8" fillId="2" borderId="37" xfId="0" applyFont="1" applyFill="1" applyBorder="1" applyAlignment="1">
      <alignment horizontal="left" vertical="center" shrinkToFit="1"/>
    </xf>
    <xf numFmtId="0" fontId="4" fillId="2" borderId="38" xfId="0" applyFont="1" applyFill="1" applyBorder="1" applyAlignment="1">
      <alignment horizontal="left" vertical="center" shrinkToFit="1"/>
    </xf>
    <xf numFmtId="0" fontId="11" fillId="2" borderId="39" xfId="0" applyFont="1" applyFill="1" applyBorder="1" applyAlignment="1">
      <alignment vertical="center" shrinkToFit="1"/>
    </xf>
    <xf numFmtId="0" fontId="11" fillId="2" borderId="40" xfId="0" applyFont="1" applyFill="1" applyBorder="1" applyAlignment="1">
      <alignment horizontal="center" vertical="center" shrinkToFit="1"/>
    </xf>
    <xf numFmtId="10" fontId="20" fillId="6" borderId="65" xfId="3" applyNumberFormat="1" applyFont="1" applyFill="1" applyBorder="1" applyAlignment="1">
      <alignment horizontal="center" vertical="center" shrinkToFit="1"/>
    </xf>
    <xf numFmtId="10" fontId="11" fillId="2" borderId="40" xfId="0" applyNumberFormat="1" applyFont="1" applyFill="1" applyBorder="1" applyAlignment="1">
      <alignment horizontal="center" vertical="center" shrinkToFit="1"/>
    </xf>
    <xf numFmtId="176" fontId="4" fillId="2" borderId="41" xfId="0" applyNumberFormat="1" applyFont="1" applyFill="1" applyBorder="1" applyAlignment="1">
      <alignment vertical="center" shrinkToFit="1"/>
    </xf>
    <xf numFmtId="0" fontId="15" fillId="2" borderId="42" xfId="0" applyFont="1" applyFill="1" applyBorder="1" applyAlignment="1">
      <alignment horizontal="left" vertical="center" shrinkToFit="1"/>
    </xf>
    <xf numFmtId="0" fontId="8" fillId="2" borderId="42" xfId="0" applyFont="1" applyFill="1" applyBorder="1" applyAlignment="1">
      <alignment horizontal="left" vertical="center" shrinkToFit="1"/>
    </xf>
    <xf numFmtId="177" fontId="20" fillId="6" borderId="65" xfId="3" applyNumberFormat="1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left" vertical="center" shrinkToFit="1"/>
    </xf>
    <xf numFmtId="0" fontId="9" fillId="2" borderId="43" xfId="0" applyFont="1" applyFill="1" applyBorder="1" applyAlignment="1">
      <alignment horizontal="left" vertical="center" shrinkToFit="1"/>
    </xf>
    <xf numFmtId="0" fontId="11" fillId="2" borderId="44" xfId="0" applyFont="1" applyFill="1" applyBorder="1" applyAlignment="1">
      <alignment vertical="center" shrinkToFit="1"/>
    </xf>
    <xf numFmtId="10" fontId="20" fillId="6" borderId="63" xfId="3" applyNumberFormat="1" applyFont="1" applyFill="1" applyBorder="1" applyAlignment="1">
      <alignment horizontal="center" vertical="center" shrinkToFit="1"/>
    </xf>
    <xf numFmtId="0" fontId="11" fillId="2" borderId="46" xfId="0" applyFont="1" applyFill="1" applyBorder="1" applyAlignment="1">
      <alignment horizontal="center" vertical="center" shrinkToFit="1"/>
    </xf>
    <xf numFmtId="0" fontId="11" fillId="2" borderId="47" xfId="0" applyFont="1" applyFill="1" applyBorder="1" applyAlignment="1">
      <alignment vertical="center" shrinkToFit="1"/>
    </xf>
    <xf numFmtId="0" fontId="11" fillId="2" borderId="48" xfId="0" applyFont="1" applyFill="1" applyBorder="1" applyAlignment="1">
      <alignment horizontal="center" vertical="center" shrinkToFit="1"/>
    </xf>
    <xf numFmtId="10" fontId="11" fillId="2" borderId="48" xfId="0" applyNumberFormat="1" applyFont="1" applyFill="1" applyBorder="1" applyAlignment="1">
      <alignment horizontal="center" vertical="center" shrinkToFit="1"/>
    </xf>
    <xf numFmtId="176" fontId="6" fillId="4" borderId="49" xfId="0" applyNumberFormat="1" applyFont="1" applyFill="1" applyBorder="1" applyAlignment="1">
      <alignment vertical="center" shrinkToFit="1"/>
    </xf>
    <xf numFmtId="0" fontId="9" fillId="2" borderId="50" xfId="0" applyFont="1" applyFill="1" applyBorder="1" applyAlignment="1">
      <alignment horizontal="left" vertical="center" shrinkToFit="1"/>
    </xf>
    <xf numFmtId="0" fontId="11" fillId="2" borderId="45" xfId="0" applyFont="1" applyFill="1" applyBorder="1" applyAlignment="1">
      <alignment horizontal="center" vertical="center" shrinkToFit="1"/>
    </xf>
    <xf numFmtId="9" fontId="11" fillId="2" borderId="45" xfId="0" applyNumberFormat="1" applyFont="1" applyFill="1" applyBorder="1" applyAlignment="1">
      <alignment horizontal="center" vertical="center" shrinkToFit="1"/>
    </xf>
    <xf numFmtId="179" fontId="4" fillId="0" borderId="0" xfId="0" applyNumberFormat="1" applyFont="1" applyAlignment="1">
      <alignment vertical="center" shrinkToFit="1"/>
    </xf>
    <xf numFmtId="3" fontId="4" fillId="0" borderId="18" xfId="0" applyNumberFormat="1" applyFont="1" applyBorder="1" applyAlignment="1">
      <alignment horizontal="right" shrinkToFit="1"/>
    </xf>
    <xf numFmtId="0" fontId="42" fillId="0" borderId="80" xfId="0" applyFont="1" applyBorder="1" applyAlignment="1">
      <alignment vertical="center" shrinkToFit="1"/>
    </xf>
    <xf numFmtId="0" fontId="42" fillId="11" borderId="80" xfId="0" applyFont="1" applyFill="1" applyBorder="1" applyAlignment="1">
      <alignment vertical="center" shrinkToFit="1"/>
    </xf>
    <xf numFmtId="49" fontId="6" fillId="12" borderId="18" xfId="0" applyNumberFormat="1" applyFont="1" applyFill="1" applyBorder="1" applyAlignment="1">
      <alignment shrinkToFit="1"/>
    </xf>
    <xf numFmtId="0" fontId="6" fillId="12" borderId="18" xfId="0" applyFont="1" applyFill="1" applyBorder="1" applyAlignment="1">
      <alignment horizontal="center" shrinkToFit="1"/>
    </xf>
    <xf numFmtId="0" fontId="6" fillId="12" borderId="18" xfId="0" applyFont="1" applyFill="1" applyBorder="1" applyAlignment="1">
      <alignment shrinkToFit="1"/>
    </xf>
    <xf numFmtId="180" fontId="6" fillId="12" borderId="18" xfId="0" applyNumberFormat="1" applyFont="1" applyFill="1" applyBorder="1" applyAlignment="1">
      <alignment shrinkToFit="1"/>
    </xf>
    <xf numFmtId="0" fontId="6" fillId="13" borderId="52" xfId="0" applyFont="1" applyFill="1" applyBorder="1" applyAlignment="1">
      <alignment horizontal="left" vertical="center" shrinkToFit="1"/>
    </xf>
    <xf numFmtId="0" fontId="11" fillId="13" borderId="53" xfId="0" applyFont="1" applyFill="1" applyBorder="1" applyAlignment="1">
      <alignment vertical="center" shrinkToFit="1"/>
    </xf>
    <xf numFmtId="0" fontId="11" fillId="13" borderId="54" xfId="0" applyFont="1" applyFill="1" applyBorder="1" applyAlignment="1">
      <alignment horizontal="center" vertical="center" shrinkToFit="1"/>
    </xf>
    <xf numFmtId="10" fontId="11" fillId="13" borderId="54" xfId="0" applyNumberFormat="1" applyFont="1" applyFill="1" applyBorder="1" applyAlignment="1">
      <alignment horizontal="center" vertical="center" shrinkToFit="1"/>
    </xf>
    <xf numFmtId="176" fontId="6" fillId="13" borderId="55" xfId="0" applyNumberFormat="1" applyFont="1" applyFill="1" applyBorder="1" applyAlignment="1">
      <alignment vertical="center" shrinkToFit="1"/>
    </xf>
    <xf numFmtId="0" fontId="9" fillId="13" borderId="56" xfId="0" applyFont="1" applyFill="1" applyBorder="1" applyAlignment="1">
      <alignment horizontal="left" vertical="center" shrinkToFit="1"/>
    </xf>
    <xf numFmtId="183" fontId="4" fillId="0" borderId="0" xfId="9" applyNumberFormat="1" applyFont="1" applyAlignment="1">
      <alignment shrinkToFit="1"/>
    </xf>
    <xf numFmtId="183" fontId="4" fillId="0" borderId="18" xfId="9" applyNumberFormat="1" applyFont="1" applyBorder="1" applyAlignment="1">
      <alignment horizontal="center" vertical="center" shrinkToFit="1"/>
    </xf>
    <xf numFmtId="183" fontId="4" fillId="0" borderId="18" xfId="9" applyNumberFormat="1" applyFont="1" applyBorder="1" applyAlignment="1">
      <alignment horizontal="center" shrinkToFit="1"/>
    </xf>
    <xf numFmtId="183" fontId="4" fillId="0" borderId="18" xfId="9" applyNumberFormat="1" applyFont="1" applyBorder="1" applyAlignment="1">
      <alignment shrinkToFit="1"/>
    </xf>
    <xf numFmtId="183" fontId="4" fillId="0" borderId="0" xfId="9" applyNumberFormat="1" applyFont="1" applyAlignment="1">
      <alignment horizontal="center" shrinkToFit="1"/>
    </xf>
    <xf numFmtId="183" fontId="0" fillId="0" borderId="0" xfId="9" applyNumberFormat="1" applyFont="1" applyAlignment="1">
      <alignment shrinkToFit="1"/>
    </xf>
    <xf numFmtId="41" fontId="4" fillId="0" borderId="18" xfId="9" applyNumberFormat="1" applyFont="1" applyBorder="1" applyAlignment="1">
      <alignment horizontal="center" vertical="center" shrinkToFit="1"/>
    </xf>
    <xf numFmtId="41" fontId="4" fillId="0" borderId="18" xfId="9" applyNumberFormat="1" applyFont="1" applyBorder="1" applyAlignment="1">
      <alignment shrinkToFit="1"/>
    </xf>
    <xf numFmtId="41" fontId="4" fillId="0" borderId="0" xfId="9" applyNumberFormat="1" applyFont="1" applyAlignment="1">
      <alignment shrinkToFit="1"/>
    </xf>
    <xf numFmtId="41" fontId="0" fillId="0" borderId="0" xfId="9" applyNumberFormat="1" applyFont="1" applyAlignment="1">
      <alignment shrinkToFit="1"/>
    </xf>
    <xf numFmtId="0" fontId="0" fillId="0" borderId="0" xfId="0" applyAlignment="1">
      <alignment shrinkToFit="1"/>
    </xf>
    <xf numFmtId="0" fontId="11" fillId="2" borderId="44" xfId="0" applyFont="1" applyFill="1" applyBorder="1" applyAlignment="1">
      <alignment horizontal="left" vertical="center" shrinkToFit="1"/>
    </xf>
    <xf numFmtId="0" fontId="2" fillId="0" borderId="45" xfId="0" applyFont="1" applyBorder="1" applyAlignment="1">
      <alignment shrinkToFit="1"/>
    </xf>
    <xf numFmtId="0" fontId="29" fillId="0" borderId="3" xfId="1" applyFont="1" applyAlignment="1">
      <alignment horizontal="center" vertical="center" shrinkToFit="1"/>
    </xf>
    <xf numFmtId="0" fontId="25" fillId="0" borderId="3" xfId="7" applyFont="1" applyAlignment="1">
      <alignment horizontal="left" vertical="center" shrinkToFit="1"/>
    </xf>
    <xf numFmtId="0" fontId="26" fillId="0" borderId="3" xfId="5" applyNumberFormat="1" applyFont="1" applyBorder="1" applyAlignment="1">
      <alignment horizontal="center" vertical="center" shrinkToFit="1"/>
    </xf>
    <xf numFmtId="0" fontId="28" fillId="0" borderId="3" xfId="5" applyNumberFormat="1" applyFont="1" applyBorder="1" applyAlignment="1">
      <alignment horizontal="center" vertical="center" shrinkToFit="1"/>
    </xf>
    <xf numFmtId="0" fontId="24" fillId="0" borderId="3" xfId="1" applyFont="1" applyAlignment="1">
      <alignment horizontal="center" vertical="center" shrinkToFit="1"/>
    </xf>
    <xf numFmtId="0" fontId="11" fillId="2" borderId="16" xfId="0" applyFont="1" applyFill="1" applyBorder="1" applyAlignment="1">
      <alignment horizontal="left" vertical="center" shrinkToFit="1"/>
    </xf>
    <xf numFmtId="0" fontId="2" fillId="0" borderId="17" xfId="0" applyFont="1" applyBorder="1" applyAlignment="1">
      <alignment shrinkToFit="1"/>
    </xf>
    <xf numFmtId="0" fontId="2" fillId="0" borderId="51" xfId="0" applyFont="1" applyBorder="1" applyAlignment="1">
      <alignment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shrinkToFit="1"/>
    </xf>
    <xf numFmtId="0" fontId="6" fillId="3" borderId="5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7" fillId="2" borderId="16" xfId="0" applyFont="1" applyFill="1" applyBorder="1" applyAlignment="1">
      <alignment horizontal="left" vertical="center" shrinkToFit="1"/>
    </xf>
    <xf numFmtId="0" fontId="14" fillId="2" borderId="16" xfId="0" applyFont="1" applyFill="1" applyBorder="1" applyAlignment="1">
      <alignment horizontal="center" vertical="center" shrinkToFit="1"/>
    </xf>
    <xf numFmtId="49" fontId="4" fillId="0" borderId="16" xfId="0" applyNumberFormat="1" applyFont="1" applyBorder="1" applyAlignment="1">
      <alignment shrinkToFit="1"/>
    </xf>
    <xf numFmtId="180" fontId="4" fillId="0" borderId="16" xfId="0" applyNumberFormat="1" applyFont="1" applyBorder="1" applyAlignment="1">
      <alignment horizontal="center" vertical="center" shrinkToFit="1"/>
    </xf>
    <xf numFmtId="180" fontId="4" fillId="0" borderId="58" xfId="0" applyNumberFormat="1" applyFont="1" applyBorder="1" applyAlignment="1">
      <alignment horizontal="center" vertical="center" shrinkToFit="1"/>
    </xf>
    <xf numFmtId="0" fontId="2" fillId="0" borderId="59" xfId="0" applyFont="1" applyBorder="1" applyAlignment="1">
      <alignment shrinkToFit="1"/>
    </xf>
    <xf numFmtId="49" fontId="4" fillId="0" borderId="58" xfId="0" applyNumberFormat="1" applyFont="1" applyBorder="1" applyAlignment="1">
      <alignment horizontal="center" vertical="center" shrinkToFit="1"/>
    </xf>
    <xf numFmtId="49" fontId="4" fillId="0" borderId="57" xfId="0" applyNumberFormat="1" applyFont="1" applyBorder="1" applyAlignment="1">
      <alignment shrinkToFit="1"/>
    </xf>
    <xf numFmtId="0" fontId="2" fillId="0" borderId="57" xfId="0" applyFont="1" applyBorder="1" applyAlignment="1">
      <alignment shrinkToFit="1"/>
    </xf>
    <xf numFmtId="49" fontId="4" fillId="0" borderId="0" xfId="0" applyNumberFormat="1" applyFont="1" applyAlignment="1">
      <alignment horizontal="center" vertical="center" shrinkToFit="1"/>
    </xf>
    <xf numFmtId="0" fontId="0" fillId="0" borderId="0" xfId="0" applyAlignment="1">
      <alignment shrinkToFit="1"/>
    </xf>
    <xf numFmtId="0" fontId="4" fillId="0" borderId="58" xfId="0" applyFont="1" applyBorder="1" applyAlignment="1">
      <alignment horizontal="center" vertical="center" shrinkToFit="1"/>
    </xf>
    <xf numFmtId="49" fontId="16" fillId="0" borderId="0" xfId="0" applyNumberFormat="1" applyFont="1" applyAlignment="1">
      <alignment horizontal="left" shrinkToFit="1"/>
    </xf>
    <xf numFmtId="0" fontId="4" fillId="0" borderId="0" xfId="0" applyFont="1" applyAlignment="1">
      <alignment horizontal="center" shrinkToFit="1"/>
    </xf>
    <xf numFmtId="181" fontId="4" fillId="0" borderId="58" xfId="0" applyNumberFormat="1" applyFont="1" applyBorder="1" applyAlignment="1">
      <alignment horizontal="center" vertical="center" shrinkToFit="1"/>
    </xf>
    <xf numFmtId="49" fontId="4" fillId="0" borderId="44" xfId="0" applyNumberFormat="1" applyFont="1" applyBorder="1" applyAlignment="1">
      <alignment shrinkToFit="1"/>
    </xf>
    <xf numFmtId="0" fontId="41" fillId="0" borderId="51" xfId="0" applyFont="1" applyBorder="1"/>
    <xf numFmtId="183" fontId="4" fillId="0" borderId="58" xfId="9" applyNumberFormat="1" applyFont="1" applyBorder="1" applyAlignment="1">
      <alignment horizontal="center" vertical="center" shrinkToFit="1"/>
    </xf>
    <xf numFmtId="183" fontId="2" fillId="0" borderId="59" xfId="9" applyNumberFormat="1" applyFont="1" applyBorder="1" applyAlignment="1">
      <alignment shrinkToFit="1"/>
    </xf>
    <xf numFmtId="41" fontId="4" fillId="0" borderId="16" xfId="9" applyNumberFormat="1" applyFont="1" applyBorder="1" applyAlignment="1">
      <alignment horizontal="center" vertical="center" shrinkToFit="1"/>
    </xf>
    <xf numFmtId="41" fontId="2" fillId="0" borderId="51" xfId="9" applyNumberFormat="1" applyFont="1" applyBorder="1" applyAlignment="1">
      <alignment shrinkToFit="1"/>
    </xf>
    <xf numFmtId="41" fontId="2" fillId="0" borderId="17" xfId="9" applyNumberFormat="1" applyFont="1" applyBorder="1" applyAlignment="1">
      <alignment shrinkToFit="1"/>
    </xf>
    <xf numFmtId="49" fontId="18" fillId="0" borderId="0" xfId="0" applyNumberFormat="1" applyFont="1" applyAlignment="1">
      <alignment horizontal="left" shrinkToFit="1"/>
    </xf>
    <xf numFmtId="0" fontId="4" fillId="0" borderId="0" xfId="0" applyFont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17" fillId="0" borderId="0" xfId="0" applyFont="1" applyAlignment="1">
      <alignment horizontal="left" shrinkToFit="1"/>
    </xf>
    <xf numFmtId="180" fontId="4" fillId="0" borderId="0" xfId="0" applyNumberFormat="1" applyFont="1" applyAlignment="1">
      <alignment horizontal="center" shrinkToFit="1"/>
    </xf>
    <xf numFmtId="0" fontId="4" fillId="0" borderId="0" xfId="0" applyFont="1" applyAlignment="1">
      <alignment shrinkToFit="1"/>
    </xf>
    <xf numFmtId="49" fontId="4" fillId="0" borderId="16" xfId="0" applyNumberFormat="1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shrinkToFit="1"/>
    </xf>
    <xf numFmtId="49" fontId="4" fillId="0" borderId="0" xfId="0" applyNumberFormat="1" applyFont="1" applyAlignment="1">
      <alignment horizontal="left" shrinkToFit="1"/>
    </xf>
    <xf numFmtId="49" fontId="4" fillId="0" borderId="0" xfId="0" applyNumberFormat="1" applyFont="1" applyAlignment="1">
      <alignment horizontal="right" shrinkToFit="1"/>
    </xf>
    <xf numFmtId="0" fontId="36" fillId="8" borderId="75" xfId="8" applyFont="1" applyBorder="1" applyAlignment="1">
      <alignment shrinkToFit="1"/>
    </xf>
    <xf numFmtId="0" fontId="34" fillId="8" borderId="75" xfId="8" applyBorder="1" applyAlignment="1">
      <alignment shrinkToFit="1"/>
    </xf>
    <xf numFmtId="0" fontId="36" fillId="8" borderId="69" xfId="8" applyFont="1" applyBorder="1" applyAlignment="1">
      <alignment horizontal="center" vertical="center" shrinkToFit="1"/>
    </xf>
    <xf numFmtId="182" fontId="36" fillId="8" borderId="69" xfId="8" applyNumberFormat="1" applyFont="1" applyBorder="1" applyAlignment="1">
      <alignment horizontal="center" vertical="center" shrinkToFit="1"/>
    </xf>
    <xf numFmtId="0" fontId="35" fillId="8" borderId="70" xfId="8" applyFont="1" applyBorder="1" applyAlignment="1">
      <alignment horizontal="center" vertical="center" shrinkToFit="1"/>
    </xf>
    <xf numFmtId="0" fontId="34" fillId="8" borderId="68" xfId="8" applyBorder="1" applyAlignment="1">
      <alignment horizontal="center" vertical="center" shrinkToFit="1"/>
    </xf>
    <xf numFmtId="0" fontId="34" fillId="8" borderId="67" xfId="8" applyBorder="1" applyAlignment="1">
      <alignment horizontal="center" vertical="center" shrinkToFit="1"/>
    </xf>
    <xf numFmtId="0" fontId="35" fillId="8" borderId="75" xfId="8" applyFont="1" applyBorder="1" applyAlignment="1">
      <alignment shrinkToFit="1"/>
    </xf>
    <xf numFmtId="0" fontId="35" fillId="8" borderId="69" xfId="8" applyFont="1" applyBorder="1" applyAlignment="1">
      <alignment horizontal="center" vertical="center" shrinkToFit="1"/>
    </xf>
    <xf numFmtId="0" fontId="35" fillId="8" borderId="67" xfId="8" applyFont="1" applyBorder="1" applyAlignment="1">
      <alignment horizontal="center" vertical="center" shrinkToFit="1"/>
    </xf>
    <xf numFmtId="49" fontId="35" fillId="8" borderId="70" xfId="8" applyNumberFormat="1" applyFont="1" applyBorder="1" applyAlignment="1">
      <alignment horizontal="center" vertical="center" shrinkToFit="1"/>
    </xf>
    <xf numFmtId="49" fontId="35" fillId="8" borderId="67" xfId="8" applyNumberFormat="1" applyFont="1" applyBorder="1" applyAlignment="1">
      <alignment horizontal="center" vertical="center" shrinkToFit="1"/>
    </xf>
    <xf numFmtId="0" fontId="37" fillId="9" borderId="0" xfId="0" applyFont="1" applyFill="1" applyAlignment="1">
      <alignment horizontal="center" vertical="center" shrinkToFit="1"/>
    </xf>
  </cellXfs>
  <cellStyles count="10">
    <cellStyle name="백분율 5" xfId="3"/>
    <cellStyle name="산출_표준" xfId="8"/>
    <cellStyle name="쉼표 [0]" xfId="9" builtinId="6"/>
    <cellStyle name="쉼표 [0] 2" xfId="2"/>
    <cellStyle name="쉼표 [0] 2 2 2" xfId="4"/>
    <cellStyle name="통화 [0] 2" xfId="5"/>
    <cellStyle name="표준" xfId="0" builtinId="0"/>
    <cellStyle name="표준 2" xfId="1"/>
    <cellStyle name="표준_0430_성동 좋은이웃 지역아동센터 견적서_고급형" xfId="6"/>
    <cellStyle name="표준_광명 파보레 멀티플렉스_0214_청담쭈꾸미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2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3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4.pn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5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6.png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7.png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8.png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9.png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10.png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11.png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12.png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13.png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14.png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15.png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16.png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17</xdr:row>
      <xdr:rowOff>304800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>
          <a:spLocks noGrp="1"/>
        </xdr:cNvSpPr>
      </xdr:nvSpPr>
      <xdr:spPr>
        <a:xfrm>
          <a:off x="10096500" y="6057900"/>
          <a:ext cx="304800" cy="3048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733253</xdr:colOff>
      <xdr:row>13</xdr:row>
      <xdr:rowOff>191785</xdr:rowOff>
    </xdr:from>
    <xdr:to>
      <xdr:col>5</xdr:col>
      <xdr:colOff>733253</xdr:colOff>
      <xdr:row>15</xdr:row>
      <xdr:rowOff>142090</xdr:rowOff>
    </xdr:to>
    <xdr:sp macro="" textlink="">
      <xdr:nvSpPr>
        <xdr:cNvPr id="3" name="직선 연결선 4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>
          <a:spLocks noGrp="1"/>
        </xdr:cNvSpPr>
      </xdr:nvSpPr>
      <xdr:spPr>
        <a:xfrm>
          <a:off x="5238578" y="4992385"/>
          <a:ext cx="0" cy="57895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>
      <xdr:col>3</xdr:col>
      <xdr:colOff>266700</xdr:colOff>
      <xdr:row>13</xdr:row>
      <xdr:rowOff>247650</xdr:rowOff>
    </xdr:from>
    <xdr:to>
      <xdr:col>5</xdr:col>
      <xdr:colOff>590550</xdr:colOff>
      <xdr:row>15</xdr:row>
      <xdr:rowOff>171450</xdr:rowOff>
    </xdr:to>
    <xdr:pic>
      <xdr:nvPicPr>
        <xdr:cNvPr id="4" name="/xl/media/image17.png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13</xdr:row>
      <xdr:rowOff>295275</xdr:rowOff>
    </xdr:from>
    <xdr:to>
      <xdr:col>6</xdr:col>
      <xdr:colOff>400050</xdr:colOff>
      <xdr:row>15</xdr:row>
      <xdr:rowOff>161925</xdr:rowOff>
    </xdr:to>
    <xdr:pic>
      <xdr:nvPicPr>
        <xdr:cNvPr id="5" name="/xl/media/image18.png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activeCell="F10" sqref="F10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1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215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opLeftCell="D1" workbookViewId="0">
      <selection activeCell="D2" sqref="D2:D3"/>
    </sheetView>
  </sheetViews>
  <sheetFormatPr defaultColWidth="14.42578125" defaultRowHeight="15"/>
  <cols>
    <col min="1" max="1" width="11.5703125" style="3" hidden="1" customWidth="1"/>
    <col min="2" max="2" width="10.7109375" style="3" hidden="1" customWidth="1"/>
    <col min="3" max="3" width="11.140625" style="3" hidden="1" customWidth="1"/>
    <col min="4" max="4" width="24.28515625" style="3" customWidth="1"/>
    <col min="5" max="5" width="25.28515625" style="3" customWidth="1"/>
    <col min="6" max="6" width="4.28515625" style="222" customWidth="1"/>
    <col min="7" max="7" width="8.28515625" style="222" customWidth="1"/>
    <col min="8" max="8" width="11.85546875" style="226" customWidth="1"/>
    <col min="9" max="9" width="12.42578125" style="226" customWidth="1"/>
    <col min="10" max="11" width="11.42578125" style="226" customWidth="1"/>
    <col min="12" max="13" width="12.140625" style="226" customWidth="1"/>
    <col min="14" max="14" width="9.140625" style="222" hidden="1" customWidth="1"/>
    <col min="15" max="15" width="11" style="222" customWidth="1"/>
    <col min="16" max="16" width="11.5703125" style="3" customWidth="1"/>
    <col min="17" max="30" width="8.85546875" style="3" customWidth="1"/>
    <col min="31" max="16384" width="14.42578125" style="3"/>
  </cols>
  <sheetData>
    <row r="1" spans="1:30" ht="23.25" customHeight="1">
      <c r="A1" s="142"/>
      <c r="B1" s="81" t="s">
        <v>216</v>
      </c>
      <c r="C1" s="73"/>
      <c r="D1" s="265" t="s">
        <v>3959</v>
      </c>
      <c r="E1" s="253"/>
      <c r="F1" s="253"/>
      <c r="G1" s="253"/>
      <c r="H1" s="253"/>
      <c r="I1" s="253"/>
      <c r="J1" s="253"/>
      <c r="K1" s="253"/>
      <c r="L1" s="253"/>
      <c r="M1" s="253"/>
      <c r="N1" s="217"/>
      <c r="O1" s="217"/>
      <c r="P1" s="81"/>
      <c r="Q1" s="68"/>
      <c r="R1" s="68"/>
      <c r="S1" s="68"/>
      <c r="T1" s="68"/>
      <c r="U1" s="68"/>
      <c r="V1" s="256" t="s">
        <v>83</v>
      </c>
      <c r="W1" s="253"/>
      <c r="X1" s="253"/>
      <c r="Y1" s="139"/>
      <c r="Z1" s="139" t="s">
        <v>84</v>
      </c>
      <c r="AA1" s="139"/>
      <c r="AB1" s="139"/>
      <c r="AC1" s="139"/>
      <c r="AD1" s="139"/>
    </row>
    <row r="2" spans="1:30" ht="23.25" customHeight="1">
      <c r="A2" s="252" t="s">
        <v>46</v>
      </c>
      <c r="B2" s="252" t="s">
        <v>217</v>
      </c>
      <c r="C2" s="252" t="s">
        <v>85</v>
      </c>
      <c r="D2" s="249" t="s">
        <v>86</v>
      </c>
      <c r="E2" s="249" t="s">
        <v>87</v>
      </c>
      <c r="F2" s="260" t="s">
        <v>51</v>
      </c>
      <c r="G2" s="260" t="s">
        <v>52</v>
      </c>
      <c r="H2" s="262" t="s">
        <v>53</v>
      </c>
      <c r="I2" s="263"/>
      <c r="J2" s="264"/>
      <c r="K2" s="263"/>
      <c r="L2" s="262" t="s">
        <v>55</v>
      </c>
      <c r="M2" s="263"/>
      <c r="N2" s="218"/>
      <c r="O2" s="260" t="s">
        <v>56</v>
      </c>
      <c r="P2" s="249" t="s">
        <v>57</v>
      </c>
      <c r="Q2" s="136"/>
      <c r="R2" s="136"/>
      <c r="S2" s="136"/>
      <c r="T2" s="136"/>
      <c r="U2" s="136"/>
      <c r="V2" s="136" t="s">
        <v>88</v>
      </c>
      <c r="W2" s="136" t="s">
        <v>89</v>
      </c>
      <c r="X2" s="136" t="s">
        <v>90</v>
      </c>
      <c r="Y2" s="136" t="s">
        <v>91</v>
      </c>
      <c r="Z2" s="143" t="s">
        <v>92</v>
      </c>
      <c r="AA2" s="143" t="s">
        <v>93</v>
      </c>
      <c r="AB2" s="143" t="s">
        <v>94</v>
      </c>
      <c r="AC2" s="143" t="s">
        <v>95</v>
      </c>
      <c r="AD2" s="143" t="s">
        <v>88</v>
      </c>
    </row>
    <row r="3" spans="1:30" ht="23.25" customHeight="1">
      <c r="A3" s="253"/>
      <c r="B3" s="253"/>
      <c r="C3" s="253"/>
      <c r="D3" s="248"/>
      <c r="E3" s="248"/>
      <c r="F3" s="261"/>
      <c r="G3" s="261"/>
      <c r="H3" s="223" t="s">
        <v>58</v>
      </c>
      <c r="I3" s="223" t="s">
        <v>59</v>
      </c>
      <c r="J3" s="223" t="s">
        <v>58</v>
      </c>
      <c r="K3" s="223" t="s">
        <v>59</v>
      </c>
      <c r="L3" s="223" t="s">
        <v>58</v>
      </c>
      <c r="M3" s="223" t="s">
        <v>59</v>
      </c>
      <c r="N3" s="218" t="s">
        <v>58</v>
      </c>
      <c r="O3" s="261"/>
      <c r="P3" s="248"/>
      <c r="Q3" s="136"/>
      <c r="R3" s="136"/>
      <c r="S3" s="136"/>
      <c r="T3" s="136"/>
      <c r="U3" s="136"/>
      <c r="V3" s="68"/>
      <c r="W3" s="68"/>
      <c r="X3" s="68"/>
      <c r="Y3" s="68"/>
      <c r="Z3" s="94"/>
      <c r="AA3" s="94"/>
      <c r="AB3" s="94"/>
      <c r="AC3" s="94">
        <v>1</v>
      </c>
      <c r="AD3" s="94">
        <v>1</v>
      </c>
    </row>
    <row r="4" spans="1:30" ht="23.25" customHeight="1">
      <c r="A4" s="81" t="s">
        <v>142</v>
      </c>
      <c r="B4" s="81" t="s">
        <v>218</v>
      </c>
      <c r="C4" s="73" t="s">
        <v>143</v>
      </c>
      <c r="D4" s="245" t="s">
        <v>219</v>
      </c>
      <c r="E4" s="237"/>
      <c r="F4" s="219"/>
      <c r="G4" s="220"/>
      <c r="H4" s="224"/>
      <c r="I4" s="224"/>
      <c r="J4" s="224"/>
      <c r="K4" s="224"/>
      <c r="L4" s="224"/>
      <c r="M4" s="224"/>
      <c r="N4" s="220"/>
      <c r="O4" s="220"/>
      <c r="P4" s="87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1:30" ht="23.25" customHeight="1">
      <c r="A5" s="81" t="s">
        <v>220</v>
      </c>
      <c r="B5" s="81" t="s">
        <v>146</v>
      </c>
      <c r="C5" s="73" t="s">
        <v>221</v>
      </c>
      <c r="D5" s="87" t="s">
        <v>222</v>
      </c>
      <c r="E5" s="87" t="s">
        <v>223</v>
      </c>
      <c r="F5" s="219" t="s">
        <v>101</v>
      </c>
      <c r="G5" s="220">
        <v>0.1</v>
      </c>
      <c r="H5" s="224">
        <f>합산자재!H11</f>
        <v>3900</v>
      </c>
      <c r="I5" s="224">
        <f>INT(G5*H5)</f>
        <v>390</v>
      </c>
      <c r="J5" s="224">
        <f>합산자재!I11</f>
        <v>0</v>
      </c>
      <c r="K5" s="224">
        <f>INT(G5*J5)</f>
        <v>0</v>
      </c>
      <c r="L5" s="224">
        <f>합산자재!J11</f>
        <v>0</v>
      </c>
      <c r="M5" s="224" t="str">
        <f>IF(G5*L5&lt;&gt;0, TRUNC(G5*L5, 1), "")</f>
        <v/>
      </c>
      <c r="N5" s="220">
        <f t="shared" ref="N5:N10" si="0">IF((H5+J5+L5)=0, "", (H5+J5+L5))</f>
        <v>3900</v>
      </c>
      <c r="O5" s="220">
        <f t="shared" ref="O5:O10" si="1">IF(SUM(I5,K5,M5)&lt;&gt;0,SUM(I5,K5,M5),"")</f>
        <v>390</v>
      </c>
      <c r="P5" s="87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</row>
    <row r="6" spans="1:30" ht="23.25" customHeight="1">
      <c r="A6" s="81" t="s">
        <v>224</v>
      </c>
      <c r="B6" s="81" t="s">
        <v>146</v>
      </c>
      <c r="C6" s="73" t="s">
        <v>225</v>
      </c>
      <c r="D6" s="87" t="s">
        <v>226</v>
      </c>
      <c r="E6" s="87" t="s">
        <v>227</v>
      </c>
      <c r="F6" s="219" t="s">
        <v>116</v>
      </c>
      <c r="G6" s="220">
        <v>1</v>
      </c>
      <c r="H6" s="224">
        <f>합산자재!H8</f>
        <v>138</v>
      </c>
      <c r="I6" s="224">
        <f>INT(G6*H6)</f>
        <v>138</v>
      </c>
      <c r="J6" s="224">
        <f>합산자재!I8</f>
        <v>0</v>
      </c>
      <c r="K6" s="224">
        <f>INT(G6*J6)</f>
        <v>0</v>
      </c>
      <c r="L6" s="224">
        <f>합산자재!J8</f>
        <v>0</v>
      </c>
      <c r="M6" s="224" t="str">
        <f>IF(G6*L6&lt;&gt;0, TRUNC(G6*L6, 1), "")</f>
        <v/>
      </c>
      <c r="N6" s="220">
        <f t="shared" si="0"/>
        <v>138</v>
      </c>
      <c r="O6" s="220">
        <f t="shared" si="1"/>
        <v>138</v>
      </c>
      <c r="P6" s="87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</row>
    <row r="7" spans="1:30" ht="23.25" customHeight="1">
      <c r="A7" s="81" t="s">
        <v>228</v>
      </c>
      <c r="B7" s="81" t="s">
        <v>146</v>
      </c>
      <c r="C7" s="73" t="s">
        <v>229</v>
      </c>
      <c r="D7" s="87" t="s">
        <v>230</v>
      </c>
      <c r="E7" s="87" t="s">
        <v>231</v>
      </c>
      <c r="F7" s="219" t="s">
        <v>116</v>
      </c>
      <c r="G7" s="220">
        <v>1</v>
      </c>
      <c r="H7" s="224">
        <f>합산자재!H10</f>
        <v>130</v>
      </c>
      <c r="I7" s="224">
        <f>INT(G7*H7)</f>
        <v>130</v>
      </c>
      <c r="J7" s="224">
        <f>합산자재!I10</f>
        <v>0</v>
      </c>
      <c r="K7" s="224">
        <f>INT(G7*J7)</f>
        <v>0</v>
      </c>
      <c r="L7" s="224">
        <f>합산자재!J10</f>
        <v>0</v>
      </c>
      <c r="M7" s="224" t="str">
        <f>IF(G7*L7&lt;&gt;0, TRUNC(G7*L7, 1), "")</f>
        <v/>
      </c>
      <c r="N7" s="220">
        <f t="shared" si="0"/>
        <v>130</v>
      </c>
      <c r="O7" s="220">
        <f t="shared" si="1"/>
        <v>130</v>
      </c>
      <c r="P7" s="87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</row>
    <row r="8" spans="1:30" ht="23.25" customHeight="1">
      <c r="A8" s="81" t="s">
        <v>232</v>
      </c>
      <c r="B8" s="81" t="s">
        <v>146</v>
      </c>
      <c r="C8" s="73" t="s">
        <v>233</v>
      </c>
      <c r="D8" s="87" t="s">
        <v>234</v>
      </c>
      <c r="E8" s="87" t="s">
        <v>235</v>
      </c>
      <c r="F8" s="219" t="s">
        <v>236</v>
      </c>
      <c r="G8" s="220">
        <f>일위노임!G6</f>
        <v>3.5999999999999997E-2</v>
      </c>
      <c r="H8" s="224">
        <f>합산자재!H30</f>
        <v>0</v>
      </c>
      <c r="I8" s="224" t="str">
        <f t="shared" ref="I8" si="2">IF(G8*H8&lt;&gt;0, TRUNC(G8*H8, 1), "")</f>
        <v/>
      </c>
      <c r="J8" s="224">
        <f>합산자재!I30</f>
        <v>273676</v>
      </c>
      <c r="K8" s="224">
        <f>INT(G8*J8)</f>
        <v>9852</v>
      </c>
      <c r="L8" s="224">
        <f>합산자재!J30</f>
        <v>0</v>
      </c>
      <c r="M8" s="224" t="str">
        <f>IF(G8*L8&lt;&gt;0, TRUNC(G8*L8, 1), "")</f>
        <v/>
      </c>
      <c r="N8" s="220">
        <f t="shared" si="0"/>
        <v>273676</v>
      </c>
      <c r="O8" s="220">
        <f t="shared" si="1"/>
        <v>9852</v>
      </c>
      <c r="P8" s="87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>
        <f>K8</f>
        <v>9852</v>
      </c>
    </row>
    <row r="9" spans="1:30" ht="23.25" customHeight="1">
      <c r="A9" s="81" t="s">
        <v>237</v>
      </c>
      <c r="B9" s="81" t="s">
        <v>146</v>
      </c>
      <c r="C9" s="73" t="s">
        <v>238</v>
      </c>
      <c r="D9" s="87" t="s">
        <v>239</v>
      </c>
      <c r="E9" s="87" t="s">
        <v>240</v>
      </c>
      <c r="F9" s="219" t="s">
        <v>64</v>
      </c>
      <c r="G9" s="220">
        <v>1</v>
      </c>
      <c r="H9" s="224">
        <f>INT(K8*0.03)</f>
        <v>295</v>
      </c>
      <c r="I9" s="224">
        <f>INT(G9*H9)</f>
        <v>295</v>
      </c>
      <c r="J9" s="224"/>
      <c r="K9" s="224" t="str">
        <f>IF(G9*J9&lt;&gt;0, TRUNC(G9*J9, 1), "")</f>
        <v/>
      </c>
      <c r="L9" s="224"/>
      <c r="M9" s="224" t="str">
        <f>IF(G9*L9&lt;&gt;0, TRUNC(G9*L9, 1), "")</f>
        <v/>
      </c>
      <c r="N9" s="220">
        <f t="shared" si="0"/>
        <v>295</v>
      </c>
      <c r="O9" s="220">
        <f t="shared" si="1"/>
        <v>295</v>
      </c>
      <c r="P9" s="87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</row>
    <row r="10" spans="1:30" ht="23.25" customHeight="1">
      <c r="A10" s="81"/>
      <c r="B10" s="81" t="s">
        <v>154</v>
      </c>
      <c r="C10" s="73"/>
      <c r="D10" s="87" t="s">
        <v>67</v>
      </c>
      <c r="E10" s="87"/>
      <c r="F10" s="219"/>
      <c r="G10" s="220"/>
      <c r="H10" s="224"/>
      <c r="I10" s="224">
        <f>TRUNC(SUM(I4:I9))</f>
        <v>953</v>
      </c>
      <c r="J10" s="224"/>
      <c r="K10" s="224">
        <f>TRUNC(SUM(K4:K9))</f>
        <v>9852</v>
      </c>
      <c r="L10" s="224"/>
      <c r="M10" s="224">
        <f>TRUNC(SUM(M4:M9))</f>
        <v>0</v>
      </c>
      <c r="N10" s="220" t="str">
        <f t="shared" si="0"/>
        <v/>
      </c>
      <c r="O10" s="220">
        <f t="shared" si="1"/>
        <v>10805</v>
      </c>
      <c r="P10" s="87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>
        <f>TRUNC(AD10*옵션!$B$36/100,1)</f>
        <v>295.5</v>
      </c>
      <c r="AC10" s="68">
        <f>TRUNC(SUM(K4:K8))</f>
        <v>9852</v>
      </c>
      <c r="AD10" s="68">
        <f>TRUNC(SUM(AD4:AD9))</f>
        <v>9852</v>
      </c>
    </row>
    <row r="11" spans="1:30" ht="23.25" customHeight="1">
      <c r="A11" s="81"/>
      <c r="B11" s="81"/>
      <c r="C11" s="73"/>
      <c r="D11" s="87"/>
      <c r="E11" s="87"/>
      <c r="F11" s="219"/>
      <c r="G11" s="220"/>
      <c r="H11" s="224"/>
      <c r="I11" s="224"/>
      <c r="J11" s="224"/>
      <c r="K11" s="224"/>
      <c r="L11" s="224"/>
      <c r="M11" s="224"/>
      <c r="N11" s="220"/>
      <c r="O11" s="220"/>
      <c r="P11" s="87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</row>
    <row r="12" spans="1:30" ht="23.25" customHeight="1">
      <c r="A12" s="81" t="s">
        <v>147</v>
      </c>
      <c r="B12" s="81" t="s">
        <v>218</v>
      </c>
      <c r="C12" s="73" t="s">
        <v>148</v>
      </c>
      <c r="D12" s="245" t="s">
        <v>241</v>
      </c>
      <c r="E12" s="237"/>
      <c r="F12" s="219"/>
      <c r="G12" s="220"/>
      <c r="H12" s="224"/>
      <c r="I12" s="224"/>
      <c r="J12" s="224"/>
      <c r="K12" s="224"/>
      <c r="L12" s="224"/>
      <c r="M12" s="224"/>
      <c r="N12" s="220"/>
      <c r="O12" s="220"/>
      <c r="P12" s="87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</row>
    <row r="13" spans="1:30" ht="23.25" customHeight="1">
      <c r="A13" s="81" t="s">
        <v>220</v>
      </c>
      <c r="B13" s="81" t="s">
        <v>149</v>
      </c>
      <c r="C13" s="73" t="s">
        <v>221</v>
      </c>
      <c r="D13" s="87" t="s">
        <v>222</v>
      </c>
      <c r="E13" s="87" t="s">
        <v>223</v>
      </c>
      <c r="F13" s="219" t="s">
        <v>101</v>
      </c>
      <c r="G13" s="220">
        <v>0.1</v>
      </c>
      <c r="H13" s="224">
        <f>합산자재!H11</f>
        <v>3900</v>
      </c>
      <c r="I13" s="224">
        <f>INT(G13*H13)</f>
        <v>390</v>
      </c>
      <c r="J13" s="224">
        <f>합산자재!I11</f>
        <v>0</v>
      </c>
      <c r="K13" s="224" t="str">
        <f>IF(G13*J13&lt;&gt;0, TRUNC(G13*J13, 1), "")</f>
        <v/>
      </c>
      <c r="L13" s="224">
        <f>합산자재!J11</f>
        <v>0</v>
      </c>
      <c r="M13" s="224" t="str">
        <f>IF(G13*L13&lt;&gt;0, TRUNC(G13*L13, 1), "")</f>
        <v/>
      </c>
      <c r="N13" s="220">
        <f t="shared" ref="N13:N18" si="3">IF((H13+J13+L13)=0, "", (H13+J13+L13))</f>
        <v>3900</v>
      </c>
      <c r="O13" s="220">
        <f t="shared" ref="O13:O18" si="4">IF(SUM(I13,K13,M13)&lt;&gt;0,SUM(I13,K13,M13),"")</f>
        <v>390</v>
      </c>
      <c r="P13" s="87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</row>
    <row r="14" spans="1:30" ht="23.25" customHeight="1">
      <c r="A14" s="81" t="s">
        <v>242</v>
      </c>
      <c r="B14" s="81" t="s">
        <v>149</v>
      </c>
      <c r="C14" s="73" t="s">
        <v>243</v>
      </c>
      <c r="D14" s="87" t="s">
        <v>226</v>
      </c>
      <c r="E14" s="87" t="s">
        <v>244</v>
      </c>
      <c r="F14" s="219" t="s">
        <v>116</v>
      </c>
      <c r="G14" s="220">
        <v>1</v>
      </c>
      <c r="H14" s="224">
        <f>합산자재!H9</f>
        <v>164</v>
      </c>
      <c r="I14" s="224">
        <f>INT(G14*H14)</f>
        <v>164</v>
      </c>
      <c r="J14" s="224">
        <f>합산자재!I9</f>
        <v>0</v>
      </c>
      <c r="K14" s="224" t="str">
        <f>IF(G14*J14&lt;&gt;0, TRUNC(G14*J14, 1), "")</f>
        <v/>
      </c>
      <c r="L14" s="224">
        <f>합산자재!J9</f>
        <v>0</v>
      </c>
      <c r="M14" s="224" t="str">
        <f>IF(G14*L14&lt;&gt;0, TRUNC(G14*L14, 1), "")</f>
        <v/>
      </c>
      <c r="N14" s="220">
        <f t="shared" si="3"/>
        <v>164</v>
      </c>
      <c r="O14" s="220">
        <f t="shared" si="4"/>
        <v>164</v>
      </c>
      <c r="P14" s="87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</row>
    <row r="15" spans="1:30" ht="23.25" customHeight="1">
      <c r="A15" s="81" t="s">
        <v>228</v>
      </c>
      <c r="B15" s="81" t="s">
        <v>149</v>
      </c>
      <c r="C15" s="73" t="s">
        <v>229</v>
      </c>
      <c r="D15" s="87" t="s">
        <v>230</v>
      </c>
      <c r="E15" s="87" t="s">
        <v>231</v>
      </c>
      <c r="F15" s="219" t="s">
        <v>116</v>
      </c>
      <c r="G15" s="220">
        <v>1</v>
      </c>
      <c r="H15" s="224">
        <f>합산자재!H10</f>
        <v>130</v>
      </c>
      <c r="I15" s="224">
        <f>INT(G15*H15)</f>
        <v>130</v>
      </c>
      <c r="J15" s="224">
        <f>합산자재!I10</f>
        <v>0</v>
      </c>
      <c r="K15" s="224" t="str">
        <f>IF(G15*J15&lt;&gt;0, TRUNC(G15*J15, 1), "")</f>
        <v/>
      </c>
      <c r="L15" s="224">
        <f>합산자재!J10</f>
        <v>0</v>
      </c>
      <c r="M15" s="224" t="str">
        <f>IF(G15*L15&lt;&gt;0, TRUNC(G15*L15, 1), "")</f>
        <v/>
      </c>
      <c r="N15" s="220">
        <f t="shared" si="3"/>
        <v>130</v>
      </c>
      <c r="O15" s="220">
        <f t="shared" si="4"/>
        <v>130</v>
      </c>
      <c r="P15" s="87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</row>
    <row r="16" spans="1:30" ht="23.25" customHeight="1">
      <c r="A16" s="81" t="s">
        <v>232</v>
      </c>
      <c r="B16" s="81" t="s">
        <v>149</v>
      </c>
      <c r="C16" s="73" t="s">
        <v>233</v>
      </c>
      <c r="D16" s="87" t="s">
        <v>234</v>
      </c>
      <c r="E16" s="87" t="s">
        <v>235</v>
      </c>
      <c r="F16" s="219" t="s">
        <v>236</v>
      </c>
      <c r="G16" s="220">
        <f>일위노임!G9</f>
        <v>3.5999999999999997E-2</v>
      </c>
      <c r="H16" s="224">
        <f>합산자재!H30</f>
        <v>0</v>
      </c>
      <c r="I16" s="224" t="str">
        <f t="shared" ref="I16" si="5">IF(G16*H16&lt;&gt;0, TRUNC(G16*H16, 1), "")</f>
        <v/>
      </c>
      <c r="J16" s="224">
        <f>합산자재!I30</f>
        <v>273676</v>
      </c>
      <c r="K16" s="224">
        <f>INT(G16*J16)</f>
        <v>9852</v>
      </c>
      <c r="L16" s="224">
        <f>합산자재!J30</f>
        <v>0</v>
      </c>
      <c r="M16" s="224" t="str">
        <f>IF(G16*L16&lt;&gt;0, TRUNC(G16*L16, 1), "")</f>
        <v/>
      </c>
      <c r="N16" s="220">
        <f t="shared" si="3"/>
        <v>273676</v>
      </c>
      <c r="O16" s="220">
        <f t="shared" si="4"/>
        <v>9852</v>
      </c>
      <c r="P16" s="87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>
        <f>K16</f>
        <v>9852</v>
      </c>
    </row>
    <row r="17" spans="1:30" ht="23.25" customHeight="1">
      <c r="A17" s="81" t="s">
        <v>237</v>
      </c>
      <c r="B17" s="81" t="s">
        <v>149</v>
      </c>
      <c r="C17" s="73" t="s">
        <v>238</v>
      </c>
      <c r="D17" s="87" t="s">
        <v>239</v>
      </c>
      <c r="E17" s="87" t="s">
        <v>240</v>
      </c>
      <c r="F17" s="219" t="s">
        <v>64</v>
      </c>
      <c r="G17" s="220">
        <v>1</v>
      </c>
      <c r="H17" s="224">
        <f>INT(K16*0.03)</f>
        <v>295</v>
      </c>
      <c r="I17" s="224">
        <f>INT(G17*H17)</f>
        <v>295</v>
      </c>
      <c r="J17" s="224"/>
      <c r="K17" s="224" t="str">
        <f>IF(G17*J17&lt;&gt;0, TRUNC(G17*J17, 1), "")</f>
        <v/>
      </c>
      <c r="L17" s="224"/>
      <c r="M17" s="224" t="str">
        <f>IF(G17*L17&lt;&gt;0, TRUNC(G17*L17, 1), "")</f>
        <v/>
      </c>
      <c r="N17" s="220">
        <f t="shared" si="3"/>
        <v>295</v>
      </c>
      <c r="O17" s="220">
        <f t="shared" si="4"/>
        <v>295</v>
      </c>
      <c r="P17" s="87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</row>
    <row r="18" spans="1:30" ht="23.25" customHeight="1">
      <c r="A18" s="81"/>
      <c r="B18" s="81" t="s">
        <v>154</v>
      </c>
      <c r="C18" s="73"/>
      <c r="D18" s="87" t="s">
        <v>67</v>
      </c>
      <c r="E18" s="87"/>
      <c r="F18" s="219"/>
      <c r="G18" s="220"/>
      <c r="H18" s="224"/>
      <c r="I18" s="224">
        <f>TRUNC(SUM(I12:I17))</f>
        <v>979</v>
      </c>
      <c r="J18" s="224"/>
      <c r="K18" s="224">
        <f>TRUNC(SUM(K12:K17))</f>
        <v>9852</v>
      </c>
      <c r="L18" s="224"/>
      <c r="M18" s="224">
        <f>TRUNC(SUM(M12:M17))</f>
        <v>0</v>
      </c>
      <c r="N18" s="220" t="str">
        <f t="shared" si="3"/>
        <v/>
      </c>
      <c r="O18" s="220">
        <f t="shared" si="4"/>
        <v>10831</v>
      </c>
      <c r="P18" s="8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>
        <f>TRUNC(AD18*옵션!$B$36/100,1)</f>
        <v>295.5</v>
      </c>
      <c r="AC18" s="68">
        <f>TRUNC(SUM(K12:K16))</f>
        <v>9852</v>
      </c>
      <c r="AD18" s="68">
        <f>TRUNC(SUM(AD12:AD17))</f>
        <v>9852</v>
      </c>
    </row>
    <row r="19" spans="1:30" ht="23.25" customHeight="1">
      <c r="A19" s="81"/>
      <c r="B19" s="81"/>
      <c r="C19" s="73"/>
      <c r="D19" s="87"/>
      <c r="E19" s="87"/>
      <c r="F19" s="219"/>
      <c r="G19" s="220"/>
      <c r="H19" s="224"/>
      <c r="I19" s="224"/>
      <c r="J19" s="224"/>
      <c r="K19" s="224"/>
      <c r="L19" s="224"/>
      <c r="M19" s="224"/>
      <c r="N19" s="220"/>
      <c r="O19" s="220"/>
      <c r="P19" s="8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</row>
    <row r="20" spans="1:30" ht="23.25" customHeight="1">
      <c r="A20" s="81" t="s">
        <v>150</v>
      </c>
      <c r="B20" s="81" t="s">
        <v>218</v>
      </c>
      <c r="C20" s="73" t="s">
        <v>151</v>
      </c>
      <c r="D20" s="245" t="s">
        <v>245</v>
      </c>
      <c r="E20" s="237"/>
      <c r="F20" s="219"/>
      <c r="G20" s="220"/>
      <c r="H20" s="224"/>
      <c r="I20" s="224"/>
      <c r="J20" s="224"/>
      <c r="K20" s="224"/>
      <c r="L20" s="224"/>
      <c r="M20" s="224"/>
      <c r="N20" s="220"/>
      <c r="O20" s="220"/>
      <c r="P20" s="8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</row>
    <row r="21" spans="1:30" ht="23.25" customHeight="1">
      <c r="A21" s="81" t="s">
        <v>220</v>
      </c>
      <c r="B21" s="81" t="s">
        <v>153</v>
      </c>
      <c r="C21" s="73" t="s">
        <v>221</v>
      </c>
      <c r="D21" s="87" t="s">
        <v>222</v>
      </c>
      <c r="E21" s="87" t="s">
        <v>223</v>
      </c>
      <c r="F21" s="219" t="s">
        <v>101</v>
      </c>
      <c r="G21" s="220">
        <v>0.1</v>
      </c>
      <c r="H21" s="224">
        <f>합산자재!H11</f>
        <v>3900</v>
      </c>
      <c r="I21" s="224">
        <f>INT(G21*H21)</f>
        <v>390</v>
      </c>
      <c r="J21" s="224">
        <f>합산자재!I11</f>
        <v>0</v>
      </c>
      <c r="K21" s="224" t="str">
        <f>IF(G21*J21&lt;&gt;0, TRUNC(G21*J21, 1), "")</f>
        <v/>
      </c>
      <c r="L21" s="224">
        <f>합산자재!J11</f>
        <v>0</v>
      </c>
      <c r="M21" s="224" t="str">
        <f>IF(G21*L21&lt;&gt;0, TRUNC(G21*L21, 1), "")</f>
        <v/>
      </c>
      <c r="N21" s="220">
        <f t="shared" ref="N21:N26" si="6">IF((H21+J21+L21)=0, "", (H21+J21+L21))</f>
        <v>3900</v>
      </c>
      <c r="O21" s="220">
        <f t="shared" ref="O21:O26" si="7">IF(SUM(I21,K21,M21)&lt;&gt;0,SUM(I21,K21,M21),"")</f>
        <v>390</v>
      </c>
      <c r="P21" s="8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</row>
    <row r="22" spans="1:30" ht="23.25" customHeight="1">
      <c r="A22" s="81" t="s">
        <v>224</v>
      </c>
      <c r="B22" s="81" t="s">
        <v>153</v>
      </c>
      <c r="C22" s="73" t="s">
        <v>225</v>
      </c>
      <c r="D22" s="87" t="s">
        <v>226</v>
      </c>
      <c r="E22" s="87" t="s">
        <v>227</v>
      </c>
      <c r="F22" s="219" t="s">
        <v>116</v>
      </c>
      <c r="G22" s="220">
        <v>1</v>
      </c>
      <c r="H22" s="224">
        <f>합산자재!H8</f>
        <v>138</v>
      </c>
      <c r="I22" s="224">
        <f>INT(G22*H22)</f>
        <v>138</v>
      </c>
      <c r="J22" s="224">
        <f>합산자재!I8</f>
        <v>0</v>
      </c>
      <c r="K22" s="224" t="str">
        <f>IF(G22*J22&lt;&gt;0, TRUNC(G22*J22, 1), "")</f>
        <v/>
      </c>
      <c r="L22" s="224">
        <f>합산자재!J8</f>
        <v>0</v>
      </c>
      <c r="M22" s="224" t="str">
        <f>IF(G22*L22&lt;&gt;0, TRUNC(G22*L22, 1), "")</f>
        <v/>
      </c>
      <c r="N22" s="220">
        <f t="shared" si="6"/>
        <v>138</v>
      </c>
      <c r="O22" s="220">
        <f t="shared" si="7"/>
        <v>138</v>
      </c>
      <c r="P22" s="87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</row>
    <row r="23" spans="1:30" ht="23.25" customHeight="1">
      <c r="A23" s="81" t="s">
        <v>228</v>
      </c>
      <c r="B23" s="81" t="s">
        <v>153</v>
      </c>
      <c r="C23" s="73" t="s">
        <v>229</v>
      </c>
      <c r="D23" s="87" t="s">
        <v>230</v>
      </c>
      <c r="E23" s="87" t="s">
        <v>231</v>
      </c>
      <c r="F23" s="219" t="s">
        <v>116</v>
      </c>
      <c r="G23" s="220">
        <v>1</v>
      </c>
      <c r="H23" s="224">
        <f>합산자재!H10</f>
        <v>130</v>
      </c>
      <c r="I23" s="224">
        <f>INT(G23*H23)</f>
        <v>130</v>
      </c>
      <c r="J23" s="224">
        <f>합산자재!I10</f>
        <v>0</v>
      </c>
      <c r="K23" s="224" t="str">
        <f>IF(G23*J23&lt;&gt;0, TRUNC(G23*J23, 1), "")</f>
        <v/>
      </c>
      <c r="L23" s="224">
        <f>합산자재!J10</f>
        <v>0</v>
      </c>
      <c r="M23" s="224" t="str">
        <f>IF(G23*L23&lt;&gt;0, TRUNC(G23*L23, 1), "")</f>
        <v/>
      </c>
      <c r="N23" s="220">
        <f t="shared" si="6"/>
        <v>130</v>
      </c>
      <c r="O23" s="220">
        <f t="shared" si="7"/>
        <v>130</v>
      </c>
      <c r="P23" s="87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</row>
    <row r="24" spans="1:30" ht="23.25" customHeight="1">
      <c r="A24" s="81" t="s">
        <v>232</v>
      </c>
      <c r="B24" s="81" t="s">
        <v>153</v>
      </c>
      <c r="C24" s="73" t="s">
        <v>233</v>
      </c>
      <c r="D24" s="87" t="s">
        <v>234</v>
      </c>
      <c r="E24" s="87" t="s">
        <v>235</v>
      </c>
      <c r="F24" s="219" t="s">
        <v>236</v>
      </c>
      <c r="G24" s="220">
        <f>일위노임!G12</f>
        <v>3.5999999999999997E-2</v>
      </c>
      <c r="H24" s="224">
        <f>합산자재!H30</f>
        <v>0</v>
      </c>
      <c r="I24" s="224" t="str">
        <f t="shared" ref="I24" si="8">IF(G24*H24&lt;&gt;0, TRUNC(G24*H24, 1), "")</f>
        <v/>
      </c>
      <c r="J24" s="224">
        <f>합산자재!I30</f>
        <v>273676</v>
      </c>
      <c r="K24" s="224">
        <f>INT(G24*J24)</f>
        <v>9852</v>
      </c>
      <c r="L24" s="224">
        <f>합산자재!J30</f>
        <v>0</v>
      </c>
      <c r="M24" s="224" t="str">
        <f>IF(G24*L24&lt;&gt;0, TRUNC(G24*L24, 1), "")</f>
        <v/>
      </c>
      <c r="N24" s="220">
        <f t="shared" si="6"/>
        <v>273676</v>
      </c>
      <c r="O24" s="220">
        <f t="shared" si="7"/>
        <v>9852</v>
      </c>
      <c r="P24" s="87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>
        <f>K24</f>
        <v>9852</v>
      </c>
    </row>
    <row r="25" spans="1:30" ht="23.25" customHeight="1">
      <c r="A25" s="81" t="s">
        <v>237</v>
      </c>
      <c r="B25" s="81" t="s">
        <v>153</v>
      </c>
      <c r="C25" s="73" t="s">
        <v>238</v>
      </c>
      <c r="D25" s="87" t="s">
        <v>239</v>
      </c>
      <c r="E25" s="87" t="s">
        <v>240</v>
      </c>
      <c r="F25" s="219" t="s">
        <v>64</v>
      </c>
      <c r="G25" s="220">
        <v>1</v>
      </c>
      <c r="H25" s="224">
        <f>INT(K24*0.03)</f>
        <v>295</v>
      </c>
      <c r="I25" s="224">
        <f>INT(G25*H25)</f>
        <v>295</v>
      </c>
      <c r="J25" s="224"/>
      <c r="K25" s="224" t="str">
        <f>IF(G25*J25&lt;&gt;0, TRUNC(G25*J25, 1), "")</f>
        <v/>
      </c>
      <c r="L25" s="224"/>
      <c r="M25" s="224" t="str">
        <f>IF(G25*L25&lt;&gt;0, TRUNC(G25*L25, 1), "")</f>
        <v/>
      </c>
      <c r="N25" s="220">
        <f t="shared" si="6"/>
        <v>295</v>
      </c>
      <c r="O25" s="220">
        <f t="shared" si="7"/>
        <v>295</v>
      </c>
      <c r="P25" s="87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</row>
    <row r="26" spans="1:30" ht="23.25" customHeight="1">
      <c r="A26" s="81"/>
      <c r="B26" s="81" t="s">
        <v>154</v>
      </c>
      <c r="C26" s="73"/>
      <c r="D26" s="87" t="s">
        <v>67</v>
      </c>
      <c r="E26" s="87"/>
      <c r="F26" s="219"/>
      <c r="G26" s="220"/>
      <c r="H26" s="224"/>
      <c r="I26" s="224">
        <f>TRUNC(SUM(I20:I25))</f>
        <v>953</v>
      </c>
      <c r="J26" s="224"/>
      <c r="K26" s="224">
        <f>TRUNC(SUM(K20:K25))</f>
        <v>9852</v>
      </c>
      <c r="L26" s="224"/>
      <c r="M26" s="224">
        <f>TRUNC(SUM(M20:M25))</f>
        <v>0</v>
      </c>
      <c r="N26" s="220" t="str">
        <f t="shared" si="6"/>
        <v/>
      </c>
      <c r="O26" s="220">
        <f t="shared" si="7"/>
        <v>10805</v>
      </c>
      <c r="P26" s="87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>
        <f>TRUNC(AD26*옵션!$B$36/100,1)</f>
        <v>295.5</v>
      </c>
      <c r="AC26" s="68">
        <f>TRUNC(SUM(K20:K24))</f>
        <v>9852</v>
      </c>
      <c r="AD26" s="68">
        <f>TRUNC(SUM(AD20:AD25))</f>
        <v>9852</v>
      </c>
    </row>
    <row r="27" spans="1:30" ht="23.25" customHeight="1">
      <c r="A27" s="81"/>
      <c r="B27" s="81"/>
      <c r="C27" s="73"/>
      <c r="D27" s="87"/>
      <c r="E27" s="87"/>
      <c r="F27" s="219"/>
      <c r="G27" s="220"/>
      <c r="H27" s="224"/>
      <c r="I27" s="224"/>
      <c r="J27" s="224"/>
      <c r="K27" s="224"/>
      <c r="L27" s="224"/>
      <c r="M27" s="224"/>
      <c r="N27" s="220"/>
      <c r="O27" s="220"/>
      <c r="P27" s="87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</row>
    <row r="28" spans="1:30" ht="23.25" customHeight="1">
      <c r="A28" s="81" t="s">
        <v>97</v>
      </c>
      <c r="B28" s="81" t="s">
        <v>218</v>
      </c>
      <c r="C28" s="73" t="s">
        <v>98</v>
      </c>
      <c r="D28" s="245" t="s">
        <v>246</v>
      </c>
      <c r="E28" s="237"/>
      <c r="F28" s="219"/>
      <c r="G28" s="220"/>
      <c r="H28" s="224"/>
      <c r="I28" s="224"/>
      <c r="J28" s="224"/>
      <c r="K28" s="224"/>
      <c r="L28" s="224"/>
      <c r="M28" s="224"/>
      <c r="N28" s="220"/>
      <c r="O28" s="220"/>
      <c r="P28" s="87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</row>
    <row r="29" spans="1:30" ht="23.25" customHeight="1">
      <c r="A29" s="81" t="s">
        <v>247</v>
      </c>
      <c r="B29" s="81" t="s">
        <v>102</v>
      </c>
      <c r="C29" s="73" t="s">
        <v>248</v>
      </c>
      <c r="D29" s="87" t="s">
        <v>99</v>
      </c>
      <c r="E29" s="87" t="s">
        <v>100</v>
      </c>
      <c r="F29" s="219" t="s">
        <v>101</v>
      </c>
      <c r="G29" s="220">
        <v>1</v>
      </c>
      <c r="H29" s="224">
        <f>합산자재!H4</f>
        <v>2725</v>
      </c>
      <c r="I29" s="224">
        <f>INT(G29*H29)</f>
        <v>2725</v>
      </c>
      <c r="J29" s="224">
        <f>합산자재!I4</f>
        <v>0</v>
      </c>
      <c r="K29" s="224" t="str">
        <f>IF(G29*J29&lt;&gt;0, TRUNC(G29*J29, 1), "")</f>
        <v/>
      </c>
      <c r="L29" s="224">
        <f>합산자재!J4</f>
        <v>0</v>
      </c>
      <c r="M29" s="224" t="str">
        <f t="shared" ref="M29:M34" si="9">IF(G29*L29&lt;&gt;0, TRUNC(G29*L29, 1), "")</f>
        <v/>
      </c>
      <c r="N29" s="220">
        <f t="shared" ref="N29:N35" si="10">IF((H29+J29+L29)=0, "", (H29+J29+L29))</f>
        <v>2725</v>
      </c>
      <c r="O29" s="220">
        <f t="shared" ref="O29:O35" si="11">IF(SUM(I29,K29,M29)&lt;&gt;0,SUM(I29,K29,M29),"")</f>
        <v>2725</v>
      </c>
      <c r="P29" s="87"/>
      <c r="Q29" s="68" t="s">
        <v>249</v>
      </c>
      <c r="R29" s="68"/>
      <c r="S29" s="68"/>
      <c r="T29" s="68"/>
      <c r="U29" s="68"/>
      <c r="V29" s="68"/>
      <c r="W29" s="68"/>
      <c r="X29" s="68"/>
      <c r="Y29" s="68"/>
      <c r="Z29" s="68"/>
      <c r="AA29" s="68">
        <f>I29</f>
        <v>2725</v>
      </c>
      <c r="AB29" s="68">
        <f>G29*H29</f>
        <v>2725</v>
      </c>
      <c r="AC29" s="68"/>
      <c r="AD29" s="68"/>
    </row>
    <row r="30" spans="1:30" ht="23.25" customHeight="1">
      <c r="A30" s="81" t="s">
        <v>247</v>
      </c>
      <c r="B30" s="81" t="s">
        <v>102</v>
      </c>
      <c r="C30" s="73" t="s">
        <v>248</v>
      </c>
      <c r="D30" s="87" t="s">
        <v>99</v>
      </c>
      <c r="E30" s="87" t="s">
        <v>100</v>
      </c>
      <c r="F30" s="219" t="s">
        <v>101</v>
      </c>
      <c r="G30" s="220">
        <v>0.1</v>
      </c>
      <c r="H30" s="224">
        <f>합산자재!H4</f>
        <v>2725</v>
      </c>
      <c r="I30" s="224">
        <f>INT(G30*H30)</f>
        <v>272</v>
      </c>
      <c r="J30" s="224">
        <f>합산자재!I4</f>
        <v>0</v>
      </c>
      <c r="K30" s="224" t="str">
        <f>IF(G30*J30&lt;&gt;0, TRUNC(G30*J30, 1), "")</f>
        <v/>
      </c>
      <c r="L30" s="224">
        <f>합산자재!J4</f>
        <v>0</v>
      </c>
      <c r="M30" s="224" t="str">
        <f t="shared" si="9"/>
        <v/>
      </c>
      <c r="N30" s="220">
        <f t="shared" si="10"/>
        <v>2725</v>
      </c>
      <c r="O30" s="220">
        <f t="shared" si="11"/>
        <v>272</v>
      </c>
      <c r="P30" s="87"/>
      <c r="Q30" s="68" t="s">
        <v>249</v>
      </c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</row>
    <row r="31" spans="1:30" ht="23.25" customHeight="1">
      <c r="A31" s="81" t="s">
        <v>250</v>
      </c>
      <c r="B31" s="81" t="s">
        <v>102</v>
      </c>
      <c r="C31" s="73" t="s">
        <v>251</v>
      </c>
      <c r="D31" s="87" t="s">
        <v>252</v>
      </c>
      <c r="E31" s="87" t="s">
        <v>253</v>
      </c>
      <c r="F31" s="219" t="s">
        <v>64</v>
      </c>
      <c r="G31" s="220">
        <v>1</v>
      </c>
      <c r="H31" s="224">
        <f>TRUNC(AA31*옵션!$B$31/100,1)</f>
        <v>408.7</v>
      </c>
      <c r="I31" s="224">
        <f>INT(G31*H31)</f>
        <v>408</v>
      </c>
      <c r="J31" s="224"/>
      <c r="K31" s="224" t="str">
        <f>IF(G31*J31&lt;&gt;0, TRUNC(G31*J31, 1), "")</f>
        <v/>
      </c>
      <c r="L31" s="224"/>
      <c r="M31" s="224" t="str">
        <f t="shared" si="9"/>
        <v/>
      </c>
      <c r="N31" s="220">
        <f t="shared" si="10"/>
        <v>408.7</v>
      </c>
      <c r="O31" s="220">
        <f t="shared" si="11"/>
        <v>408</v>
      </c>
      <c r="P31" s="87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>
        <f>TRUNC(SUM(AA28:AA30))</f>
        <v>2725</v>
      </c>
      <c r="AB31" s="68"/>
      <c r="AC31" s="68"/>
      <c r="AD31" s="68"/>
    </row>
    <row r="32" spans="1:30" ht="23.25" customHeight="1">
      <c r="A32" s="81" t="s">
        <v>254</v>
      </c>
      <c r="B32" s="81" t="s">
        <v>102</v>
      </c>
      <c r="C32" s="73" t="s">
        <v>255</v>
      </c>
      <c r="D32" s="87" t="s">
        <v>256</v>
      </c>
      <c r="E32" s="87" t="s">
        <v>257</v>
      </c>
      <c r="F32" s="219" t="s">
        <v>64</v>
      </c>
      <c r="G32" s="220">
        <v>1</v>
      </c>
      <c r="H32" s="224">
        <f>IF(TRUNC((AC32+AB32)/$AC$3,1)*$AC$3-AC32 &lt;0, AB32, TRUNC((AC32+AB32)/$AC$3,1)*$AC$3-AC32)</f>
        <v>54.5</v>
      </c>
      <c r="I32" s="224">
        <f>INT(G32*H32)</f>
        <v>54</v>
      </c>
      <c r="J32" s="224"/>
      <c r="K32" s="224" t="str">
        <f>IF(G32*J32&lt;&gt;0, TRUNC(G32*J32, 1), "")</f>
        <v/>
      </c>
      <c r="L32" s="224"/>
      <c r="M32" s="224" t="str">
        <f t="shared" si="9"/>
        <v/>
      </c>
      <c r="N32" s="220">
        <f t="shared" si="10"/>
        <v>54.5</v>
      </c>
      <c r="O32" s="220">
        <f t="shared" si="11"/>
        <v>54</v>
      </c>
      <c r="P32" s="87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>
        <f>TRUNC(TRUNC(SUM(AB28:AB31))*옵션!$B$33/100,1)</f>
        <v>54.5</v>
      </c>
      <c r="AC32" s="68">
        <f>TRUNC(SUM(I28:I31))+TRUNC(SUM(M28:M31))</f>
        <v>3405</v>
      </c>
      <c r="AD32" s="68"/>
    </row>
    <row r="33" spans="1:30" ht="23.25" customHeight="1">
      <c r="A33" s="81" t="s">
        <v>232</v>
      </c>
      <c r="B33" s="81" t="s">
        <v>102</v>
      </c>
      <c r="C33" s="73" t="s">
        <v>233</v>
      </c>
      <c r="D33" s="87" t="s">
        <v>234</v>
      </c>
      <c r="E33" s="87" t="s">
        <v>235</v>
      </c>
      <c r="F33" s="219" t="s">
        <v>236</v>
      </c>
      <c r="G33" s="220">
        <f>일위노임!G15</f>
        <v>7.1999999999999995E-2</v>
      </c>
      <c r="H33" s="224">
        <f>합산자재!H30</f>
        <v>0</v>
      </c>
      <c r="I33" s="224" t="str">
        <f>IF(G33*H33&lt;&gt;0, TRUNC(G33*H33, 1), "")</f>
        <v/>
      </c>
      <c r="J33" s="224">
        <f>합산자재!I30</f>
        <v>273676</v>
      </c>
      <c r="K33" s="224">
        <f>INT(G33*J33)</f>
        <v>19704</v>
      </c>
      <c r="L33" s="224">
        <f>합산자재!J30</f>
        <v>0</v>
      </c>
      <c r="M33" s="224" t="str">
        <f t="shared" si="9"/>
        <v/>
      </c>
      <c r="N33" s="220">
        <f t="shared" si="10"/>
        <v>273676</v>
      </c>
      <c r="O33" s="220">
        <f t="shared" si="11"/>
        <v>19704</v>
      </c>
      <c r="P33" s="87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>
        <f>K33</f>
        <v>19704</v>
      </c>
    </row>
    <row r="34" spans="1:30" ht="23.25" customHeight="1">
      <c r="A34" s="81" t="s">
        <v>237</v>
      </c>
      <c r="B34" s="81" t="s">
        <v>102</v>
      </c>
      <c r="C34" s="73" t="s">
        <v>238</v>
      </c>
      <c r="D34" s="87" t="s">
        <v>239</v>
      </c>
      <c r="E34" s="87" t="s">
        <v>240</v>
      </c>
      <c r="F34" s="219" t="s">
        <v>64</v>
      </c>
      <c r="G34" s="220">
        <v>1</v>
      </c>
      <c r="H34" s="224">
        <f>INT(K33*0.03)</f>
        <v>591</v>
      </c>
      <c r="I34" s="224">
        <f>INT(G34*H34)</f>
        <v>591</v>
      </c>
      <c r="J34" s="224"/>
      <c r="K34" s="224" t="str">
        <f>IF(G34*J34&lt;&gt;0, TRUNC(G34*J34, 1), "")</f>
        <v/>
      </c>
      <c r="L34" s="224"/>
      <c r="M34" s="224" t="str">
        <f t="shared" si="9"/>
        <v/>
      </c>
      <c r="N34" s="220">
        <f t="shared" si="10"/>
        <v>591</v>
      </c>
      <c r="O34" s="220">
        <f t="shared" si="11"/>
        <v>591</v>
      </c>
      <c r="P34" s="87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</row>
    <row r="35" spans="1:30" ht="23.25" customHeight="1">
      <c r="A35" s="81"/>
      <c r="B35" s="81" t="s">
        <v>154</v>
      </c>
      <c r="C35" s="73"/>
      <c r="D35" s="87" t="s">
        <v>67</v>
      </c>
      <c r="E35" s="87"/>
      <c r="F35" s="219"/>
      <c r="G35" s="220"/>
      <c r="H35" s="224"/>
      <c r="I35" s="224">
        <f>TRUNC(SUM(I28:I34))</f>
        <v>4050</v>
      </c>
      <c r="J35" s="224"/>
      <c r="K35" s="224">
        <f>TRUNC(SUM(K28:K34))</f>
        <v>19704</v>
      </c>
      <c r="L35" s="224"/>
      <c r="M35" s="224">
        <f>TRUNC(SUM(M28:M34))</f>
        <v>0</v>
      </c>
      <c r="N35" s="220" t="str">
        <f t="shared" si="10"/>
        <v/>
      </c>
      <c r="O35" s="220">
        <f t="shared" si="11"/>
        <v>23754</v>
      </c>
      <c r="P35" s="87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>
        <f>TRUNC(AD35*옵션!$B$36/100,1)</f>
        <v>591.1</v>
      </c>
      <c r="AC35" s="68">
        <f>TRUNC(SUM(K28:K33))</f>
        <v>19704</v>
      </c>
      <c r="AD35" s="68">
        <f>TRUNC(SUM(AD28:AD34))</f>
        <v>19704</v>
      </c>
    </row>
    <row r="36" spans="1:30" ht="23.25" customHeight="1">
      <c r="A36" s="81"/>
      <c r="B36" s="81"/>
      <c r="C36" s="73"/>
      <c r="D36" s="87"/>
      <c r="E36" s="87"/>
      <c r="F36" s="219"/>
      <c r="G36" s="220"/>
      <c r="H36" s="224"/>
      <c r="I36" s="224"/>
      <c r="J36" s="224"/>
      <c r="K36" s="224"/>
      <c r="L36" s="224"/>
      <c r="M36" s="224"/>
      <c r="N36" s="220"/>
      <c r="O36" s="220"/>
      <c r="P36" s="87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</row>
    <row r="37" spans="1:30" ht="23.25" customHeight="1">
      <c r="A37" s="81" t="s">
        <v>103</v>
      </c>
      <c r="B37" s="81" t="s">
        <v>218</v>
      </c>
      <c r="C37" s="73" t="s">
        <v>104</v>
      </c>
      <c r="D37" s="245" t="s">
        <v>258</v>
      </c>
      <c r="E37" s="237"/>
      <c r="F37" s="219"/>
      <c r="G37" s="220"/>
      <c r="H37" s="224"/>
      <c r="I37" s="224"/>
      <c r="J37" s="224"/>
      <c r="K37" s="224"/>
      <c r="L37" s="224"/>
      <c r="M37" s="224"/>
      <c r="N37" s="220"/>
      <c r="O37" s="220"/>
      <c r="P37" s="87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</row>
    <row r="38" spans="1:30" ht="23.25" customHeight="1">
      <c r="A38" s="81" t="s">
        <v>259</v>
      </c>
      <c r="B38" s="81" t="s">
        <v>106</v>
      </c>
      <c r="C38" s="73" t="s">
        <v>260</v>
      </c>
      <c r="D38" s="87" t="s">
        <v>99</v>
      </c>
      <c r="E38" s="87" t="s">
        <v>105</v>
      </c>
      <c r="F38" s="219" t="s">
        <v>101</v>
      </c>
      <c r="G38" s="220">
        <v>1</v>
      </c>
      <c r="H38" s="224">
        <f>합산자재!H5</f>
        <v>3694</v>
      </c>
      <c r="I38" s="224">
        <f>INT(G38*H38)</f>
        <v>3694</v>
      </c>
      <c r="J38" s="224">
        <f>합산자재!I5</f>
        <v>0</v>
      </c>
      <c r="K38" s="224" t="str">
        <f>IF(G38*J38&lt;&gt;0, TRUNC(G38*J38, 1), "")</f>
        <v/>
      </c>
      <c r="L38" s="224">
        <f>합산자재!J5</f>
        <v>0</v>
      </c>
      <c r="M38" s="224" t="str">
        <f t="shared" ref="M38:M43" si="12">IF(G38*L38&lt;&gt;0, TRUNC(G38*L38, 1), "")</f>
        <v/>
      </c>
      <c r="N38" s="220">
        <f t="shared" ref="N38:N44" si="13">IF((H38+J38+L38)=0, "", (H38+J38+L38))</f>
        <v>3694</v>
      </c>
      <c r="O38" s="220">
        <f t="shared" ref="O38:O44" si="14">IF(SUM(I38,K38,M38)&lt;&gt;0,SUM(I38,K38,M38),"")</f>
        <v>3694</v>
      </c>
      <c r="P38" s="87"/>
      <c r="Q38" s="68" t="s">
        <v>249</v>
      </c>
      <c r="R38" s="68"/>
      <c r="S38" s="68"/>
      <c r="T38" s="68"/>
      <c r="U38" s="68"/>
      <c r="V38" s="68"/>
      <c r="W38" s="68"/>
      <c r="X38" s="68"/>
      <c r="Y38" s="68"/>
      <c r="Z38" s="68"/>
      <c r="AA38" s="68">
        <f>I38</f>
        <v>3694</v>
      </c>
      <c r="AB38" s="68">
        <f>G38*H38</f>
        <v>3694</v>
      </c>
      <c r="AC38" s="68"/>
      <c r="AD38" s="68"/>
    </row>
    <row r="39" spans="1:30" ht="23.25" customHeight="1">
      <c r="A39" s="81" t="s">
        <v>259</v>
      </c>
      <c r="B39" s="81" t="s">
        <v>106</v>
      </c>
      <c r="C39" s="73" t="s">
        <v>260</v>
      </c>
      <c r="D39" s="87" t="s">
        <v>99</v>
      </c>
      <c r="E39" s="87" t="s">
        <v>105</v>
      </c>
      <c r="F39" s="219" t="s">
        <v>101</v>
      </c>
      <c r="G39" s="220">
        <v>0.1</v>
      </c>
      <c r="H39" s="224">
        <f>합산자재!H5</f>
        <v>3694</v>
      </c>
      <c r="I39" s="224">
        <f>INT(G39*H39)</f>
        <v>369</v>
      </c>
      <c r="J39" s="224">
        <f>합산자재!I5</f>
        <v>0</v>
      </c>
      <c r="K39" s="224" t="str">
        <f>IF(G39*J39&lt;&gt;0, TRUNC(G39*J39, 1), "")</f>
        <v/>
      </c>
      <c r="L39" s="224">
        <f>합산자재!J5</f>
        <v>0</v>
      </c>
      <c r="M39" s="224" t="str">
        <f t="shared" si="12"/>
        <v/>
      </c>
      <c r="N39" s="220">
        <f t="shared" si="13"/>
        <v>3694</v>
      </c>
      <c r="O39" s="220">
        <f t="shared" si="14"/>
        <v>369</v>
      </c>
      <c r="P39" s="87"/>
      <c r="Q39" s="68" t="s">
        <v>249</v>
      </c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</row>
    <row r="40" spans="1:30" ht="23.25" customHeight="1">
      <c r="A40" s="81" t="s">
        <v>250</v>
      </c>
      <c r="B40" s="81" t="s">
        <v>106</v>
      </c>
      <c r="C40" s="73" t="s">
        <v>251</v>
      </c>
      <c r="D40" s="87" t="s">
        <v>252</v>
      </c>
      <c r="E40" s="87" t="s">
        <v>253</v>
      </c>
      <c r="F40" s="219" t="s">
        <v>64</v>
      </c>
      <c r="G40" s="220">
        <v>1</v>
      </c>
      <c r="H40" s="224">
        <f>TRUNC(AA40*옵션!$B$31/100,1)</f>
        <v>554.1</v>
      </c>
      <c r="I40" s="224">
        <f>INT(G40*H40)</f>
        <v>554</v>
      </c>
      <c r="J40" s="224"/>
      <c r="K40" s="224" t="str">
        <f>IF(G40*J40&lt;&gt;0, TRUNC(G40*J40, 1), "")</f>
        <v/>
      </c>
      <c r="L40" s="224"/>
      <c r="M40" s="224" t="str">
        <f t="shared" si="12"/>
        <v/>
      </c>
      <c r="N40" s="220">
        <f t="shared" si="13"/>
        <v>554.1</v>
      </c>
      <c r="O40" s="220">
        <f t="shared" si="14"/>
        <v>554</v>
      </c>
      <c r="P40" s="87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>
        <f>TRUNC(SUM(AA37:AA39))</f>
        <v>3694</v>
      </c>
      <c r="AB40" s="68"/>
      <c r="AC40" s="68"/>
      <c r="AD40" s="68"/>
    </row>
    <row r="41" spans="1:30" ht="23.25" customHeight="1">
      <c r="A41" s="81" t="s">
        <v>254</v>
      </c>
      <c r="B41" s="81" t="s">
        <v>106</v>
      </c>
      <c r="C41" s="73" t="s">
        <v>255</v>
      </c>
      <c r="D41" s="87" t="s">
        <v>256</v>
      </c>
      <c r="E41" s="87" t="s">
        <v>257</v>
      </c>
      <c r="F41" s="219" t="s">
        <v>64</v>
      </c>
      <c r="G41" s="220">
        <v>1</v>
      </c>
      <c r="H41" s="224">
        <f>IF(TRUNC((AC41+AB41)/$AC$3,1)*$AC$3-AC41 &lt;0, AB41, TRUNC((AC41+AB41)/$AC$3,1)*$AC$3-AC41)</f>
        <v>73.800000000000182</v>
      </c>
      <c r="I41" s="224">
        <f>INT(G41*H41)</f>
        <v>73</v>
      </c>
      <c r="J41" s="224"/>
      <c r="K41" s="224" t="str">
        <f>IF(G41*J41&lt;&gt;0, TRUNC(G41*J41, 1), "")</f>
        <v/>
      </c>
      <c r="L41" s="224"/>
      <c r="M41" s="224" t="str">
        <f t="shared" si="12"/>
        <v/>
      </c>
      <c r="N41" s="220">
        <f t="shared" si="13"/>
        <v>73.800000000000182</v>
      </c>
      <c r="O41" s="220">
        <f t="shared" si="14"/>
        <v>73</v>
      </c>
      <c r="P41" s="87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>
        <f>TRUNC(TRUNC(SUM(AB37:AB40))*옵션!$B$33/100,1)</f>
        <v>73.8</v>
      </c>
      <c r="AC41" s="68">
        <f>TRUNC(SUM(I37:I40))+TRUNC(SUM(M37:M40))</f>
        <v>4617</v>
      </c>
      <c r="AD41" s="68"/>
    </row>
    <row r="42" spans="1:30" ht="23.25" customHeight="1">
      <c r="A42" s="81" t="s">
        <v>232</v>
      </c>
      <c r="B42" s="81" t="s">
        <v>106</v>
      </c>
      <c r="C42" s="73" t="s">
        <v>233</v>
      </c>
      <c r="D42" s="87" t="s">
        <v>234</v>
      </c>
      <c r="E42" s="87" t="s">
        <v>235</v>
      </c>
      <c r="F42" s="219" t="s">
        <v>236</v>
      </c>
      <c r="G42" s="220">
        <f>일위노임!G18</f>
        <v>9.6000000000000002E-2</v>
      </c>
      <c r="H42" s="224">
        <f>합산자재!H30</f>
        <v>0</v>
      </c>
      <c r="I42" s="224" t="str">
        <f>IF(G42*H42&lt;&gt;0, TRUNC(G42*H42, 1), "")</f>
        <v/>
      </c>
      <c r="J42" s="224">
        <f>합산자재!I30</f>
        <v>273676</v>
      </c>
      <c r="K42" s="224">
        <f>INT(G42*J42)</f>
        <v>26272</v>
      </c>
      <c r="L42" s="224">
        <f>합산자재!J30</f>
        <v>0</v>
      </c>
      <c r="M42" s="224" t="str">
        <f t="shared" si="12"/>
        <v/>
      </c>
      <c r="N42" s="220">
        <f t="shared" si="13"/>
        <v>273676</v>
      </c>
      <c r="O42" s="220">
        <f t="shared" si="14"/>
        <v>26272</v>
      </c>
      <c r="P42" s="87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>
        <f>K42</f>
        <v>26272</v>
      </c>
    </row>
    <row r="43" spans="1:30" ht="23.25" customHeight="1">
      <c r="A43" s="81" t="s">
        <v>237</v>
      </c>
      <c r="B43" s="81" t="s">
        <v>106</v>
      </c>
      <c r="C43" s="73" t="s">
        <v>238</v>
      </c>
      <c r="D43" s="87" t="s">
        <v>239</v>
      </c>
      <c r="E43" s="87" t="s">
        <v>240</v>
      </c>
      <c r="F43" s="219" t="s">
        <v>64</v>
      </c>
      <c r="G43" s="220">
        <v>1</v>
      </c>
      <c r="H43" s="224">
        <f>INT(K42*0.03)</f>
        <v>788</v>
      </c>
      <c r="I43" s="224">
        <f>INT(G43*H43)</f>
        <v>788</v>
      </c>
      <c r="J43" s="224"/>
      <c r="K43" s="224" t="str">
        <f>IF(G43*J43&lt;&gt;0, TRUNC(G43*J43, 1), "")</f>
        <v/>
      </c>
      <c r="L43" s="224"/>
      <c r="M43" s="224" t="str">
        <f t="shared" si="12"/>
        <v/>
      </c>
      <c r="N43" s="220">
        <f t="shared" si="13"/>
        <v>788</v>
      </c>
      <c r="O43" s="220">
        <f t="shared" si="14"/>
        <v>788</v>
      </c>
      <c r="P43" s="87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</row>
    <row r="44" spans="1:30" ht="23.25" customHeight="1">
      <c r="A44" s="81"/>
      <c r="B44" s="81" t="s">
        <v>154</v>
      </c>
      <c r="C44" s="73"/>
      <c r="D44" s="87" t="s">
        <v>67</v>
      </c>
      <c r="E44" s="87"/>
      <c r="F44" s="219"/>
      <c r="G44" s="220"/>
      <c r="H44" s="224"/>
      <c r="I44" s="224">
        <f>TRUNC(SUM(I37:I43))</f>
        <v>5478</v>
      </c>
      <c r="J44" s="224"/>
      <c r="K44" s="224">
        <f>TRUNC(SUM(K37:K43))</f>
        <v>26272</v>
      </c>
      <c r="L44" s="224"/>
      <c r="M44" s="224">
        <f>TRUNC(SUM(M37:M43))</f>
        <v>0</v>
      </c>
      <c r="N44" s="220" t="str">
        <f t="shared" si="13"/>
        <v/>
      </c>
      <c r="O44" s="220">
        <f t="shared" si="14"/>
        <v>31750</v>
      </c>
      <c r="P44" s="87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>
        <f>TRUNC(AD44*옵션!$B$36/100,1)</f>
        <v>788.1</v>
      </c>
      <c r="AC44" s="68">
        <f>TRUNC(SUM(K37:K42))</f>
        <v>26272</v>
      </c>
      <c r="AD44" s="68">
        <f>TRUNC(SUM(AD37:AD43))</f>
        <v>26272</v>
      </c>
    </row>
    <row r="45" spans="1:30" ht="23.25" customHeight="1">
      <c r="A45" s="81"/>
      <c r="B45" s="81"/>
      <c r="C45" s="73"/>
      <c r="D45" s="87"/>
      <c r="E45" s="87"/>
      <c r="F45" s="219"/>
      <c r="G45" s="220"/>
      <c r="H45" s="224"/>
      <c r="I45" s="224"/>
      <c r="J45" s="224"/>
      <c r="K45" s="224"/>
      <c r="L45" s="224"/>
      <c r="M45" s="224"/>
      <c r="N45" s="220"/>
      <c r="O45" s="220"/>
      <c r="P45" s="87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</row>
    <row r="46" spans="1:30" ht="23.25" customHeight="1">
      <c r="A46" s="81" t="s">
        <v>107</v>
      </c>
      <c r="B46" s="81" t="s">
        <v>218</v>
      </c>
      <c r="C46" s="73" t="s">
        <v>108</v>
      </c>
      <c r="D46" s="245" t="s">
        <v>261</v>
      </c>
      <c r="E46" s="237"/>
      <c r="F46" s="219"/>
      <c r="G46" s="220"/>
      <c r="H46" s="224"/>
      <c r="I46" s="224"/>
      <c r="J46" s="224"/>
      <c r="K46" s="224"/>
      <c r="L46" s="224"/>
      <c r="M46" s="224"/>
      <c r="N46" s="220"/>
      <c r="O46" s="220"/>
      <c r="P46" s="87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</row>
    <row r="47" spans="1:30" ht="23.25" customHeight="1">
      <c r="A47" s="81" t="s">
        <v>262</v>
      </c>
      <c r="B47" s="81" t="s">
        <v>111</v>
      </c>
      <c r="C47" s="73" t="s">
        <v>263</v>
      </c>
      <c r="D47" s="87" t="s">
        <v>109</v>
      </c>
      <c r="E47" s="87" t="s">
        <v>110</v>
      </c>
      <c r="F47" s="219" t="s">
        <v>101</v>
      </c>
      <c r="G47" s="220">
        <v>1</v>
      </c>
      <c r="H47" s="224">
        <f>합산자재!H6</f>
        <v>1716</v>
      </c>
      <c r="I47" s="224">
        <f>INT(G47*H47)</f>
        <v>1716</v>
      </c>
      <c r="J47" s="224">
        <f>합산자재!I6</f>
        <v>0</v>
      </c>
      <c r="K47" s="224" t="str">
        <f>IF(G47*J47&lt;&gt;0, TRUNC(G47*J47, 1), "")</f>
        <v/>
      </c>
      <c r="L47" s="224">
        <f>합산자재!J6</f>
        <v>0</v>
      </c>
      <c r="M47" s="224" t="str">
        <f t="shared" ref="M47:M52" si="15">IF(G47*L47&lt;&gt;0, TRUNC(G47*L47, 1), "")</f>
        <v/>
      </c>
      <c r="N47" s="220">
        <f t="shared" ref="N47:N53" si="16">IF((H47+J47+L47)=0, "", (H47+J47+L47))</f>
        <v>1716</v>
      </c>
      <c r="O47" s="220">
        <f t="shared" ref="O47:O53" si="17">IF(SUM(I47,K47,M47)&lt;&gt;0,SUM(I47,K47,M47),"")</f>
        <v>1716</v>
      </c>
      <c r="P47" s="87"/>
      <c r="Q47" s="68" t="s">
        <v>264</v>
      </c>
      <c r="R47" s="68"/>
      <c r="S47" s="68"/>
      <c r="T47" s="68"/>
      <c r="U47" s="68"/>
      <c r="V47" s="68"/>
      <c r="W47" s="68"/>
      <c r="X47" s="68"/>
      <c r="Y47" s="68"/>
      <c r="Z47" s="68"/>
      <c r="AA47" s="68">
        <f>I47</f>
        <v>1716</v>
      </c>
      <c r="AB47" s="68">
        <f>G47*H47</f>
        <v>1716</v>
      </c>
      <c r="AC47" s="68"/>
      <c r="AD47" s="68"/>
    </row>
    <row r="48" spans="1:30" ht="23.25" customHeight="1">
      <c r="A48" s="81" t="s">
        <v>262</v>
      </c>
      <c r="B48" s="81" t="s">
        <v>111</v>
      </c>
      <c r="C48" s="73" t="s">
        <v>263</v>
      </c>
      <c r="D48" s="87" t="s">
        <v>109</v>
      </c>
      <c r="E48" s="87" t="s">
        <v>110</v>
      </c>
      <c r="F48" s="219" t="s">
        <v>101</v>
      </c>
      <c r="G48" s="220">
        <v>0.1</v>
      </c>
      <c r="H48" s="224">
        <f>합산자재!H6</f>
        <v>1716</v>
      </c>
      <c r="I48" s="224">
        <f>INT(G48*H48)</f>
        <v>171</v>
      </c>
      <c r="J48" s="224">
        <f>합산자재!I6</f>
        <v>0</v>
      </c>
      <c r="K48" s="224" t="str">
        <f>IF(G48*J48&lt;&gt;0, TRUNC(G48*J48, 1), "")</f>
        <v/>
      </c>
      <c r="L48" s="224">
        <f>합산자재!J6</f>
        <v>0</v>
      </c>
      <c r="M48" s="224" t="str">
        <f t="shared" si="15"/>
        <v/>
      </c>
      <c r="N48" s="220">
        <f t="shared" si="16"/>
        <v>1716</v>
      </c>
      <c r="O48" s="220">
        <f t="shared" si="17"/>
        <v>171</v>
      </c>
      <c r="P48" s="87"/>
      <c r="Q48" s="68" t="s">
        <v>264</v>
      </c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</row>
    <row r="49" spans="1:30" ht="23.25" customHeight="1">
      <c r="A49" s="81" t="s">
        <v>250</v>
      </c>
      <c r="B49" s="81" t="s">
        <v>111</v>
      </c>
      <c r="C49" s="73" t="s">
        <v>251</v>
      </c>
      <c r="D49" s="87" t="s">
        <v>252</v>
      </c>
      <c r="E49" s="87" t="s">
        <v>253</v>
      </c>
      <c r="F49" s="219" t="s">
        <v>64</v>
      </c>
      <c r="G49" s="220">
        <v>1</v>
      </c>
      <c r="H49" s="224">
        <f>TRUNC(AA49*옵션!$B$31/100,1)</f>
        <v>257.39999999999998</v>
      </c>
      <c r="I49" s="224">
        <f>INT(G49*H49)</f>
        <v>257</v>
      </c>
      <c r="J49" s="224"/>
      <c r="K49" s="224" t="str">
        <f>IF(G49*J49&lt;&gt;0, TRUNC(G49*J49, 1), "")</f>
        <v/>
      </c>
      <c r="L49" s="224"/>
      <c r="M49" s="224" t="str">
        <f t="shared" si="15"/>
        <v/>
      </c>
      <c r="N49" s="220">
        <f t="shared" si="16"/>
        <v>257.39999999999998</v>
      </c>
      <c r="O49" s="220">
        <f t="shared" si="17"/>
        <v>257</v>
      </c>
      <c r="P49" s="87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>
        <f>TRUNC(SUM(AA46:AA48))</f>
        <v>1716</v>
      </c>
      <c r="AB49" s="68"/>
      <c r="AC49" s="68"/>
      <c r="AD49" s="68"/>
    </row>
    <row r="50" spans="1:30" ht="23.25" customHeight="1">
      <c r="A50" s="81" t="s">
        <v>254</v>
      </c>
      <c r="B50" s="81" t="s">
        <v>111</v>
      </c>
      <c r="C50" s="73" t="s">
        <v>255</v>
      </c>
      <c r="D50" s="87" t="s">
        <v>256</v>
      </c>
      <c r="E50" s="87" t="s">
        <v>257</v>
      </c>
      <c r="F50" s="219" t="s">
        <v>64</v>
      </c>
      <c r="G50" s="220">
        <v>1</v>
      </c>
      <c r="H50" s="224">
        <f>IF(TRUNC((AC50+AB50)/$AC$3,1)*$AC$3-AC50 &lt;0, AB50, TRUNC((AC50+AB50)/$AC$3,1)*$AC$3-AC50)</f>
        <v>34.300000000000182</v>
      </c>
      <c r="I50" s="224">
        <f>INT(G50*H50)</f>
        <v>34</v>
      </c>
      <c r="J50" s="224"/>
      <c r="K50" s="224" t="str">
        <f>IF(G50*J50&lt;&gt;0, TRUNC(G50*J50, 1), "")</f>
        <v/>
      </c>
      <c r="L50" s="224"/>
      <c r="M50" s="224" t="str">
        <f t="shared" si="15"/>
        <v/>
      </c>
      <c r="N50" s="220">
        <f t="shared" si="16"/>
        <v>34.300000000000182</v>
      </c>
      <c r="O50" s="220">
        <f t="shared" si="17"/>
        <v>34</v>
      </c>
      <c r="P50" s="87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>
        <f>TRUNC(TRUNC(SUM(AB46:AB49))*옵션!$B$33/100,1)</f>
        <v>34.299999999999997</v>
      </c>
      <c r="AC50" s="68">
        <f>TRUNC(SUM(I46:I49))+TRUNC(SUM(M46:M49))</f>
        <v>2144</v>
      </c>
      <c r="AD50" s="68"/>
    </row>
    <row r="51" spans="1:30" ht="23.25" customHeight="1">
      <c r="A51" s="81" t="s">
        <v>232</v>
      </c>
      <c r="B51" s="81" t="s">
        <v>111</v>
      </c>
      <c r="C51" s="73" t="s">
        <v>233</v>
      </c>
      <c r="D51" s="87" t="s">
        <v>234</v>
      </c>
      <c r="E51" s="87" t="s">
        <v>235</v>
      </c>
      <c r="F51" s="219" t="s">
        <v>236</v>
      </c>
      <c r="G51" s="220">
        <f>일위노임!G21</f>
        <v>5.8999999999999997E-2</v>
      </c>
      <c r="H51" s="224">
        <f>합산자재!H30</f>
        <v>0</v>
      </c>
      <c r="I51" s="224" t="str">
        <f>IF(G51*H51&lt;&gt;0, TRUNC(G51*H51, 1), "")</f>
        <v/>
      </c>
      <c r="J51" s="224">
        <f>합산자재!I30</f>
        <v>273676</v>
      </c>
      <c r="K51" s="224">
        <f>INT(G51*J51)</f>
        <v>16146</v>
      </c>
      <c r="L51" s="224">
        <f>합산자재!J30</f>
        <v>0</v>
      </c>
      <c r="M51" s="224" t="str">
        <f t="shared" si="15"/>
        <v/>
      </c>
      <c r="N51" s="220">
        <f t="shared" si="16"/>
        <v>273676</v>
      </c>
      <c r="O51" s="220">
        <f t="shared" si="17"/>
        <v>16146</v>
      </c>
      <c r="P51" s="87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>
        <f>K51</f>
        <v>16146</v>
      </c>
    </row>
    <row r="52" spans="1:30" ht="23.25" customHeight="1">
      <c r="A52" s="81" t="s">
        <v>237</v>
      </c>
      <c r="B52" s="81" t="s">
        <v>111</v>
      </c>
      <c r="C52" s="73" t="s">
        <v>238</v>
      </c>
      <c r="D52" s="87" t="s">
        <v>239</v>
      </c>
      <c r="E52" s="87" t="s">
        <v>240</v>
      </c>
      <c r="F52" s="219" t="s">
        <v>64</v>
      </c>
      <c r="G52" s="220">
        <v>1</v>
      </c>
      <c r="H52" s="224">
        <f>INT(K51*0.03)</f>
        <v>484</v>
      </c>
      <c r="I52" s="224">
        <f>INT(G52*H52)</f>
        <v>484</v>
      </c>
      <c r="J52" s="224"/>
      <c r="K52" s="224" t="str">
        <f>IF(G52*J52&lt;&gt;0, TRUNC(G52*J52, 1), "")</f>
        <v/>
      </c>
      <c r="L52" s="224"/>
      <c r="M52" s="224" t="str">
        <f t="shared" si="15"/>
        <v/>
      </c>
      <c r="N52" s="220">
        <f t="shared" si="16"/>
        <v>484</v>
      </c>
      <c r="O52" s="220">
        <f t="shared" si="17"/>
        <v>484</v>
      </c>
      <c r="P52" s="87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</row>
    <row r="53" spans="1:30" ht="23.25" customHeight="1">
      <c r="A53" s="81"/>
      <c r="B53" s="81" t="s">
        <v>154</v>
      </c>
      <c r="C53" s="73"/>
      <c r="D53" s="87" t="s">
        <v>67</v>
      </c>
      <c r="E53" s="87"/>
      <c r="F53" s="219"/>
      <c r="G53" s="220"/>
      <c r="H53" s="224"/>
      <c r="I53" s="224">
        <f>TRUNC(SUM(I46:I52))</f>
        <v>2662</v>
      </c>
      <c r="J53" s="224"/>
      <c r="K53" s="224">
        <f>TRUNC(SUM(K46:K52))</f>
        <v>16146</v>
      </c>
      <c r="L53" s="224"/>
      <c r="M53" s="224">
        <f>TRUNC(SUM(M46:M52))</f>
        <v>0</v>
      </c>
      <c r="N53" s="220" t="str">
        <f t="shared" si="16"/>
        <v/>
      </c>
      <c r="O53" s="220">
        <f t="shared" si="17"/>
        <v>18808</v>
      </c>
      <c r="P53" s="87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>
        <f>TRUNC(AD53*옵션!$B$36/100,1)</f>
        <v>484.3</v>
      </c>
      <c r="AC53" s="68">
        <f>TRUNC(SUM(K46:K51))</f>
        <v>16146</v>
      </c>
      <c r="AD53" s="68">
        <f>TRUNC(SUM(AD46:AD52))</f>
        <v>16146</v>
      </c>
    </row>
    <row r="54" spans="1:30" ht="23.25" customHeight="1">
      <c r="A54" s="81"/>
      <c r="B54" s="81"/>
      <c r="C54" s="73"/>
      <c r="D54" s="87"/>
      <c r="E54" s="87"/>
      <c r="F54" s="219"/>
      <c r="G54" s="220"/>
      <c r="H54" s="224"/>
      <c r="I54" s="224"/>
      <c r="J54" s="224"/>
      <c r="K54" s="224"/>
      <c r="L54" s="224"/>
      <c r="M54" s="224"/>
      <c r="N54" s="220"/>
      <c r="O54" s="220"/>
      <c r="P54" s="87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</row>
    <row r="55" spans="1:30" ht="23.25" customHeight="1">
      <c r="A55" s="81" t="s">
        <v>112</v>
      </c>
      <c r="B55" s="81" t="s">
        <v>218</v>
      </c>
      <c r="C55" s="73" t="s">
        <v>113</v>
      </c>
      <c r="D55" s="245" t="s">
        <v>265</v>
      </c>
      <c r="E55" s="237"/>
      <c r="F55" s="219"/>
      <c r="G55" s="220"/>
      <c r="H55" s="224"/>
      <c r="I55" s="224"/>
      <c r="J55" s="224"/>
      <c r="K55" s="224"/>
      <c r="L55" s="224"/>
      <c r="M55" s="224"/>
      <c r="N55" s="220"/>
      <c r="O55" s="220"/>
      <c r="P55" s="87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</row>
    <row r="56" spans="1:30" ht="23.25" customHeight="1">
      <c r="A56" s="81" t="s">
        <v>266</v>
      </c>
      <c r="B56" s="81" t="s">
        <v>117</v>
      </c>
      <c r="C56" s="73" t="s">
        <v>267</v>
      </c>
      <c r="D56" s="87" t="s">
        <v>114</v>
      </c>
      <c r="E56" s="87" t="s">
        <v>115</v>
      </c>
      <c r="F56" s="219" t="s">
        <v>116</v>
      </c>
      <c r="G56" s="220">
        <v>1</v>
      </c>
      <c r="H56" s="224">
        <f>합산자재!H7</f>
        <v>2864</v>
      </c>
      <c r="I56" s="224">
        <f>INT(G56*H56)</f>
        <v>2864</v>
      </c>
      <c r="J56" s="224">
        <f>합산자재!I7</f>
        <v>0</v>
      </c>
      <c r="K56" s="224" t="str">
        <f>IF(G56*J56&lt;&gt;0, TRUNC(G56*J56, 1), "")</f>
        <v/>
      </c>
      <c r="L56" s="224">
        <f>합산자재!J7</f>
        <v>0</v>
      </c>
      <c r="M56" s="224" t="str">
        <f>IF(G56*L56&lt;&gt;0, TRUNC(G56*L56, 1), "")</f>
        <v/>
      </c>
      <c r="N56" s="220">
        <f>IF((H56+J56+L56)=0, "", (H56+J56+L56))</f>
        <v>2864</v>
      </c>
      <c r="O56" s="220">
        <f>IF(SUM(I56,K56,M56)&lt;&gt;0,SUM(I56,K56,M56),"")</f>
        <v>2864</v>
      </c>
      <c r="P56" s="87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</row>
    <row r="57" spans="1:30" ht="23.25" customHeight="1">
      <c r="A57" s="81" t="s">
        <v>232</v>
      </c>
      <c r="B57" s="81" t="s">
        <v>117</v>
      </c>
      <c r="C57" s="73" t="s">
        <v>233</v>
      </c>
      <c r="D57" s="87" t="s">
        <v>234</v>
      </c>
      <c r="E57" s="87" t="s">
        <v>235</v>
      </c>
      <c r="F57" s="219" t="s">
        <v>236</v>
      </c>
      <c r="G57" s="220">
        <f>일위노임!G24</f>
        <v>0.17</v>
      </c>
      <c r="H57" s="224">
        <f>합산자재!H30</f>
        <v>0</v>
      </c>
      <c r="I57" s="224" t="str">
        <f t="shared" ref="I57" si="18">IF(G57*H57&lt;&gt;0, TRUNC(G57*H57, 1), "")</f>
        <v/>
      </c>
      <c r="J57" s="224">
        <f>합산자재!I30</f>
        <v>273676</v>
      </c>
      <c r="K57" s="224">
        <f>INT(G57*J57)</f>
        <v>46524</v>
      </c>
      <c r="L57" s="224">
        <f>합산자재!J30</f>
        <v>0</v>
      </c>
      <c r="M57" s="224" t="str">
        <f>IF(G57*L57&lt;&gt;0, TRUNC(G57*L57, 1), "")</f>
        <v/>
      </c>
      <c r="N57" s="220">
        <f>IF((H57+J57+L57)=0, "", (H57+J57+L57))</f>
        <v>273676</v>
      </c>
      <c r="O57" s="220">
        <f>IF(SUM(I57,K57,M57)&lt;&gt;0,SUM(I57,K57,M57),"")</f>
        <v>46524</v>
      </c>
      <c r="P57" s="87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>
        <f>K57</f>
        <v>46524</v>
      </c>
    </row>
    <row r="58" spans="1:30" ht="23.25" customHeight="1">
      <c r="A58" s="81" t="s">
        <v>237</v>
      </c>
      <c r="B58" s="81" t="s">
        <v>117</v>
      </c>
      <c r="C58" s="73" t="s">
        <v>238</v>
      </c>
      <c r="D58" s="87" t="s">
        <v>239</v>
      </c>
      <c r="E58" s="87" t="s">
        <v>240</v>
      </c>
      <c r="F58" s="219" t="s">
        <v>64</v>
      </c>
      <c r="G58" s="220">
        <v>1</v>
      </c>
      <c r="H58" s="224">
        <f>INT(K57*0.03)</f>
        <v>1395</v>
      </c>
      <c r="I58" s="224">
        <f>INT(G58*H58)</f>
        <v>1395</v>
      </c>
      <c r="J58" s="224"/>
      <c r="K58" s="224" t="str">
        <f>IF(G58*J58&lt;&gt;0, TRUNC(G58*J58, 1), "")</f>
        <v/>
      </c>
      <c r="L58" s="224"/>
      <c r="M58" s="224" t="str">
        <f>IF(G58*L58&lt;&gt;0, TRUNC(G58*L58, 1), "")</f>
        <v/>
      </c>
      <c r="N58" s="220">
        <f>IF((H58+J58+L58)=0, "", (H58+J58+L58))</f>
        <v>1395</v>
      </c>
      <c r="O58" s="220">
        <f>IF(SUM(I58,K58,M58)&lt;&gt;0,SUM(I58,K58,M58),"")</f>
        <v>1395</v>
      </c>
      <c r="P58" s="87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</row>
    <row r="59" spans="1:30" ht="23.25" customHeight="1">
      <c r="A59" s="81"/>
      <c r="B59" s="81" t="s">
        <v>154</v>
      </c>
      <c r="C59" s="73"/>
      <c r="D59" s="87" t="s">
        <v>67</v>
      </c>
      <c r="E59" s="87"/>
      <c r="F59" s="219"/>
      <c r="G59" s="220"/>
      <c r="H59" s="224"/>
      <c r="I59" s="224">
        <f>TRUNC(SUM(I55:I58))</f>
        <v>4259</v>
      </c>
      <c r="J59" s="224"/>
      <c r="K59" s="224">
        <f>TRUNC(SUM(K55:K58))</f>
        <v>46524</v>
      </c>
      <c r="L59" s="224"/>
      <c r="M59" s="224">
        <f>TRUNC(SUM(M55:M58))</f>
        <v>0</v>
      </c>
      <c r="N59" s="220" t="str">
        <f>IF((H59+J59+L59)=0, "", (H59+J59+L59))</f>
        <v/>
      </c>
      <c r="O59" s="220">
        <f>IF(SUM(I59,K59,M59)&lt;&gt;0,SUM(I59,K59,M59),"")</f>
        <v>50783</v>
      </c>
      <c r="P59" s="87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>
        <f>TRUNC(AD59*옵션!$B$36/100,1)</f>
        <v>1395.7</v>
      </c>
      <c r="AC59" s="68">
        <f>TRUNC(SUM(K55:K57))</f>
        <v>46524</v>
      </c>
      <c r="AD59" s="68">
        <f>TRUNC(SUM(AD55:AD58))</f>
        <v>46524</v>
      </c>
    </row>
    <row r="60" spans="1:30" ht="23.25" customHeight="1">
      <c r="A60" s="81"/>
      <c r="B60" s="81"/>
      <c r="C60" s="73"/>
      <c r="D60" s="87"/>
      <c r="E60" s="87"/>
      <c r="F60" s="219"/>
      <c r="G60" s="220"/>
      <c r="H60" s="224"/>
      <c r="I60" s="224"/>
      <c r="J60" s="224"/>
      <c r="K60" s="224"/>
      <c r="L60" s="224"/>
      <c r="M60" s="224"/>
      <c r="N60" s="220"/>
      <c r="O60" s="220"/>
      <c r="P60" s="87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</row>
    <row r="61" spans="1:30" ht="23.25" customHeight="1">
      <c r="A61" s="81" t="s">
        <v>118</v>
      </c>
      <c r="B61" s="81" t="s">
        <v>218</v>
      </c>
      <c r="C61" s="73" t="s">
        <v>119</v>
      </c>
      <c r="D61" s="245" t="s">
        <v>268</v>
      </c>
      <c r="E61" s="237"/>
      <c r="F61" s="219"/>
      <c r="G61" s="220"/>
      <c r="H61" s="224"/>
      <c r="I61" s="224"/>
      <c r="J61" s="224"/>
      <c r="K61" s="224"/>
      <c r="L61" s="224"/>
      <c r="M61" s="224"/>
      <c r="N61" s="220"/>
      <c r="O61" s="220"/>
      <c r="P61" s="87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</row>
    <row r="62" spans="1:30" ht="23.25" customHeight="1">
      <c r="A62" s="81" t="s">
        <v>269</v>
      </c>
      <c r="B62" s="81" t="s">
        <v>122</v>
      </c>
      <c r="C62" s="73" t="s">
        <v>270</v>
      </c>
      <c r="D62" s="87" t="s">
        <v>120</v>
      </c>
      <c r="E62" s="87" t="s">
        <v>121</v>
      </c>
      <c r="F62" s="219" t="s">
        <v>101</v>
      </c>
      <c r="G62" s="220">
        <v>1</v>
      </c>
      <c r="H62" s="224">
        <f>합산자재!H12</f>
        <v>1842</v>
      </c>
      <c r="I62" s="224">
        <f>INT(G62*H62)</f>
        <v>1842</v>
      </c>
      <c r="J62" s="224">
        <f>합산자재!I12</f>
        <v>0</v>
      </c>
      <c r="K62" s="224" t="str">
        <f>IF(G62*J62&lt;&gt;0, TRUNC(G62*J62, 1), "")</f>
        <v/>
      </c>
      <c r="L62" s="224">
        <f>합산자재!J12</f>
        <v>0</v>
      </c>
      <c r="M62" s="224" t="str">
        <f>IF(G62*L62&lt;&gt;0, TRUNC(G62*L62, 1), "")</f>
        <v/>
      </c>
      <c r="N62" s="220">
        <f t="shared" ref="N62:N67" si="19">IF((H62+J62+L62)=0, "", (H62+J62+L62))</f>
        <v>1842</v>
      </c>
      <c r="O62" s="220">
        <f t="shared" ref="O62:O67" si="20">IF(SUM(I62,K62,M62)&lt;&gt;0,SUM(I62,K62,M62),"")</f>
        <v>1842</v>
      </c>
      <c r="P62" s="87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>
        <f>G62*H62</f>
        <v>1842</v>
      </c>
      <c r="AC62" s="68"/>
      <c r="AD62" s="68"/>
    </row>
    <row r="63" spans="1:30" ht="23.25" customHeight="1">
      <c r="A63" s="81" t="s">
        <v>269</v>
      </c>
      <c r="B63" s="81" t="s">
        <v>122</v>
      </c>
      <c r="C63" s="73" t="s">
        <v>270</v>
      </c>
      <c r="D63" s="87" t="s">
        <v>120</v>
      </c>
      <c r="E63" s="87" t="s">
        <v>121</v>
      </c>
      <c r="F63" s="219" t="s">
        <v>101</v>
      </c>
      <c r="G63" s="220">
        <v>0.05</v>
      </c>
      <c r="H63" s="224">
        <f>합산자재!H12</f>
        <v>1842</v>
      </c>
      <c r="I63" s="224">
        <f>INT(G63*H63)</f>
        <v>92</v>
      </c>
      <c r="J63" s="224">
        <f>합산자재!I12</f>
        <v>0</v>
      </c>
      <c r="K63" s="224" t="str">
        <f>IF(G63*J63&lt;&gt;0, TRUNC(G63*J63, 1), "")</f>
        <v/>
      </c>
      <c r="L63" s="224">
        <f>합산자재!J12</f>
        <v>0</v>
      </c>
      <c r="M63" s="224" t="str">
        <f>IF(G63*L63&lt;&gt;0, TRUNC(G63*L63, 1), "")</f>
        <v/>
      </c>
      <c r="N63" s="220">
        <f t="shared" si="19"/>
        <v>1842</v>
      </c>
      <c r="O63" s="220">
        <f t="shared" si="20"/>
        <v>92</v>
      </c>
      <c r="P63" s="87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</row>
    <row r="64" spans="1:30" ht="23.25" customHeight="1">
      <c r="A64" s="81" t="s">
        <v>254</v>
      </c>
      <c r="B64" s="81" t="s">
        <v>122</v>
      </c>
      <c r="C64" s="73" t="s">
        <v>255</v>
      </c>
      <c r="D64" s="87" t="s">
        <v>256</v>
      </c>
      <c r="E64" s="87" t="s">
        <v>257</v>
      </c>
      <c r="F64" s="219" t="s">
        <v>64</v>
      </c>
      <c r="G64" s="220">
        <v>1</v>
      </c>
      <c r="H64" s="224">
        <f>IF(TRUNC((AC64+AB64)/$AC$3,1)*$AC$3-AC64 &lt;0, AB64, TRUNC((AC64+AB64)/$AC$3,1)*$AC$3-AC64)</f>
        <v>36.799999999999955</v>
      </c>
      <c r="I64" s="224">
        <f>INT(G64*H64)</f>
        <v>36</v>
      </c>
      <c r="J64" s="224"/>
      <c r="K64" s="224" t="str">
        <f>IF(G64*J64&lt;&gt;0, TRUNC(G64*J64, 1), "")</f>
        <v/>
      </c>
      <c r="L64" s="224"/>
      <c r="M64" s="224" t="str">
        <f>IF(G64*L64&lt;&gt;0, TRUNC(G64*L64, 1), "")</f>
        <v/>
      </c>
      <c r="N64" s="220">
        <f t="shared" si="19"/>
        <v>36.799999999999955</v>
      </c>
      <c r="O64" s="220">
        <f t="shared" si="20"/>
        <v>36</v>
      </c>
      <c r="P64" s="87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>
        <f>TRUNC(TRUNC(SUM(AB61:AB63))*옵션!$B$33/100,1)</f>
        <v>36.799999999999997</v>
      </c>
      <c r="AC64" s="68">
        <f>TRUNC(SUM(I61:I63))+TRUNC(SUM(M61:M63))</f>
        <v>1934</v>
      </c>
      <c r="AD64" s="68"/>
    </row>
    <row r="65" spans="1:30" ht="23.25" customHeight="1">
      <c r="A65" s="81" t="s">
        <v>271</v>
      </c>
      <c r="B65" s="81" t="s">
        <v>122</v>
      </c>
      <c r="C65" s="73" t="s">
        <v>272</v>
      </c>
      <c r="D65" s="87" t="s">
        <v>234</v>
      </c>
      <c r="E65" s="87" t="s">
        <v>273</v>
      </c>
      <c r="F65" s="219" t="s">
        <v>236</v>
      </c>
      <c r="G65" s="220">
        <f>일위노임!G27</f>
        <v>1.4E-2</v>
      </c>
      <c r="H65" s="224">
        <f>합산자재!H31</f>
        <v>0</v>
      </c>
      <c r="I65" s="224" t="str">
        <f>IF(G65*H65&lt;&gt;0, TRUNC(G65*H65, 1), "")</f>
        <v/>
      </c>
      <c r="J65" s="224">
        <f>합산자재!I31</f>
        <v>304156</v>
      </c>
      <c r="K65" s="224">
        <f>INT(G65*J65)</f>
        <v>4258</v>
      </c>
      <c r="L65" s="224">
        <f>합산자재!J31</f>
        <v>0</v>
      </c>
      <c r="M65" s="224" t="str">
        <f>IF(G65*L65&lt;&gt;0, TRUNC(G65*L65, 1), "")</f>
        <v/>
      </c>
      <c r="N65" s="220">
        <f t="shared" si="19"/>
        <v>304156</v>
      </c>
      <c r="O65" s="220">
        <f t="shared" si="20"/>
        <v>4258</v>
      </c>
      <c r="P65" s="87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>
        <f>K65</f>
        <v>4258</v>
      </c>
    </row>
    <row r="66" spans="1:30" ht="23.25" customHeight="1">
      <c r="A66" s="81" t="s">
        <v>237</v>
      </c>
      <c r="B66" s="81" t="s">
        <v>122</v>
      </c>
      <c r="C66" s="73" t="s">
        <v>238</v>
      </c>
      <c r="D66" s="87" t="s">
        <v>239</v>
      </c>
      <c r="E66" s="87" t="s">
        <v>240</v>
      </c>
      <c r="F66" s="219" t="s">
        <v>64</v>
      </c>
      <c r="G66" s="220">
        <v>1</v>
      </c>
      <c r="H66" s="224">
        <f>INT(K65*0.03)</f>
        <v>127</v>
      </c>
      <c r="I66" s="224">
        <f>INT(G66*H66)</f>
        <v>127</v>
      </c>
      <c r="J66" s="224"/>
      <c r="K66" s="224" t="str">
        <f>IF(G66*J66&lt;&gt;0, TRUNC(G66*J66, 1), "")</f>
        <v/>
      </c>
      <c r="L66" s="224"/>
      <c r="M66" s="224" t="str">
        <f>IF(G66*L66&lt;&gt;0, TRUNC(G66*L66, 1), "")</f>
        <v/>
      </c>
      <c r="N66" s="220">
        <f t="shared" si="19"/>
        <v>127</v>
      </c>
      <c r="O66" s="220">
        <f t="shared" si="20"/>
        <v>127</v>
      </c>
      <c r="P66" s="87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</row>
    <row r="67" spans="1:30" ht="23.25" customHeight="1">
      <c r="A67" s="81"/>
      <c r="B67" s="81" t="s">
        <v>154</v>
      </c>
      <c r="C67" s="73"/>
      <c r="D67" s="87" t="s">
        <v>67</v>
      </c>
      <c r="E67" s="87"/>
      <c r="F67" s="219"/>
      <c r="G67" s="220"/>
      <c r="H67" s="224"/>
      <c r="I67" s="224">
        <f>TRUNC(SUM(I61:I66))</f>
        <v>2097</v>
      </c>
      <c r="J67" s="224"/>
      <c r="K67" s="224">
        <f>TRUNC(SUM(K61:K66))</f>
        <v>4258</v>
      </c>
      <c r="L67" s="224"/>
      <c r="M67" s="224">
        <f>TRUNC(SUM(M61:M66))</f>
        <v>0</v>
      </c>
      <c r="N67" s="220" t="str">
        <f t="shared" si="19"/>
        <v/>
      </c>
      <c r="O67" s="220">
        <f t="shared" si="20"/>
        <v>6355</v>
      </c>
      <c r="P67" s="87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>
        <f>TRUNC(AD67*옵션!$B$36/100,1)</f>
        <v>127.7</v>
      </c>
      <c r="AC67" s="68">
        <f>TRUNC(SUM(K61:K65))</f>
        <v>4258</v>
      </c>
      <c r="AD67" s="68">
        <f>TRUNC(SUM(AD61:AD66))</f>
        <v>4258</v>
      </c>
    </row>
    <row r="68" spans="1:30" ht="23.25" customHeight="1">
      <c r="A68" s="81"/>
      <c r="B68" s="81"/>
      <c r="C68" s="73"/>
      <c r="D68" s="87"/>
      <c r="E68" s="87"/>
      <c r="F68" s="219"/>
      <c r="G68" s="220"/>
      <c r="H68" s="224"/>
      <c r="I68" s="224"/>
      <c r="J68" s="224"/>
      <c r="K68" s="224"/>
      <c r="L68" s="224"/>
      <c r="M68" s="224"/>
      <c r="N68" s="220"/>
      <c r="O68" s="220"/>
      <c r="P68" s="87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</row>
    <row r="69" spans="1:30" ht="23.25" customHeight="1">
      <c r="A69" s="81" t="s">
        <v>159</v>
      </c>
      <c r="B69" s="81" t="s">
        <v>218</v>
      </c>
      <c r="C69" s="73" t="s">
        <v>160</v>
      </c>
      <c r="D69" s="245" t="s">
        <v>274</v>
      </c>
      <c r="E69" s="237"/>
      <c r="F69" s="219"/>
      <c r="G69" s="220"/>
      <c r="H69" s="224"/>
      <c r="I69" s="224"/>
      <c r="J69" s="224"/>
      <c r="K69" s="224"/>
      <c r="L69" s="224"/>
      <c r="M69" s="224"/>
      <c r="N69" s="220"/>
      <c r="O69" s="220"/>
      <c r="P69" s="87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</row>
    <row r="70" spans="1:30" ht="23.25" customHeight="1">
      <c r="A70" s="81" t="s">
        <v>275</v>
      </c>
      <c r="B70" s="81" t="s">
        <v>163</v>
      </c>
      <c r="C70" s="73" t="s">
        <v>276</v>
      </c>
      <c r="D70" s="87" t="s">
        <v>161</v>
      </c>
      <c r="E70" s="87" t="s">
        <v>162</v>
      </c>
      <c r="F70" s="219" t="s">
        <v>101</v>
      </c>
      <c r="G70" s="220">
        <v>1</v>
      </c>
      <c r="H70" s="224">
        <f>합산자재!H13</f>
        <v>4600</v>
      </c>
      <c r="I70" s="224">
        <f>INT(G70*H70)</f>
        <v>4600</v>
      </c>
      <c r="J70" s="224">
        <f>합산자재!I13</f>
        <v>0</v>
      </c>
      <c r="K70" s="224" t="str">
        <f>IF(G70*J70&lt;&gt;0, TRUNC(G70*J70, 1), "")</f>
        <v/>
      </c>
      <c r="L70" s="224">
        <f>합산자재!J13</f>
        <v>0</v>
      </c>
      <c r="M70" s="224" t="str">
        <f>IF(G70*L70&lt;&gt;0, TRUNC(G70*L70, 1), "")</f>
        <v/>
      </c>
      <c r="N70" s="220">
        <f t="shared" ref="N70:N75" si="21">IF((H70+J70+L70)=0, "", (H70+J70+L70))</f>
        <v>4600</v>
      </c>
      <c r="O70" s="220">
        <f t="shared" ref="O70:O75" si="22">IF(SUM(I70,K70,M70)&lt;&gt;0,SUM(I70,K70,M70),"")</f>
        <v>4600</v>
      </c>
      <c r="P70" s="87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>
        <f>G70*H70</f>
        <v>4600</v>
      </c>
      <c r="AC70" s="68"/>
      <c r="AD70" s="68"/>
    </row>
    <row r="71" spans="1:30" ht="23.25" customHeight="1">
      <c r="A71" s="81" t="s">
        <v>275</v>
      </c>
      <c r="B71" s="81" t="s">
        <v>163</v>
      </c>
      <c r="C71" s="73" t="s">
        <v>276</v>
      </c>
      <c r="D71" s="87" t="s">
        <v>161</v>
      </c>
      <c r="E71" s="87" t="s">
        <v>162</v>
      </c>
      <c r="F71" s="219" t="s">
        <v>101</v>
      </c>
      <c r="G71" s="220">
        <v>7.4999999999999997E-2</v>
      </c>
      <c r="H71" s="224">
        <f>합산자재!H13</f>
        <v>4600</v>
      </c>
      <c r="I71" s="224">
        <f>INT(G71*H71)</f>
        <v>345</v>
      </c>
      <c r="J71" s="224">
        <f>합산자재!I13</f>
        <v>0</v>
      </c>
      <c r="K71" s="224" t="str">
        <f>IF(G71*J71&lt;&gt;0, TRUNC(G71*J71, 1), "")</f>
        <v/>
      </c>
      <c r="L71" s="224">
        <f>합산자재!J13</f>
        <v>0</v>
      </c>
      <c r="M71" s="224" t="str">
        <f>IF(G71*L71&lt;&gt;0, TRUNC(G71*L71, 1), "")</f>
        <v/>
      </c>
      <c r="N71" s="220">
        <f t="shared" si="21"/>
        <v>4600</v>
      </c>
      <c r="O71" s="220">
        <f t="shared" si="22"/>
        <v>345</v>
      </c>
      <c r="P71" s="87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</row>
    <row r="72" spans="1:30" ht="23.25" customHeight="1">
      <c r="A72" s="81" t="s">
        <v>254</v>
      </c>
      <c r="B72" s="81" t="s">
        <v>163</v>
      </c>
      <c r="C72" s="73" t="s">
        <v>255</v>
      </c>
      <c r="D72" s="87" t="s">
        <v>256</v>
      </c>
      <c r="E72" s="87" t="s">
        <v>257</v>
      </c>
      <c r="F72" s="219" t="s">
        <v>64</v>
      </c>
      <c r="G72" s="220">
        <v>1</v>
      </c>
      <c r="H72" s="224">
        <f>IF(TRUNC((AC72+AB72)/$AC$3,1)*$AC$3-AC72 &lt;0, AB72, TRUNC((AC72+AB72)/$AC$3,1)*$AC$3-AC72)</f>
        <v>92</v>
      </c>
      <c r="I72" s="224">
        <f>INT(G72*H72)</f>
        <v>92</v>
      </c>
      <c r="J72" s="224"/>
      <c r="K72" s="224" t="str">
        <f>IF(G72*J72&lt;&gt;0, TRUNC(G72*J72, 1), "")</f>
        <v/>
      </c>
      <c r="L72" s="224"/>
      <c r="M72" s="224" t="str">
        <f>IF(G72*L72&lt;&gt;0, TRUNC(G72*L72, 1), "")</f>
        <v/>
      </c>
      <c r="N72" s="220">
        <f t="shared" si="21"/>
        <v>92</v>
      </c>
      <c r="O72" s="220">
        <f t="shared" si="22"/>
        <v>92</v>
      </c>
      <c r="P72" s="87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>
        <f>TRUNC(TRUNC(SUM(AB69:AB71))*옵션!$B$33/100,1)</f>
        <v>92</v>
      </c>
      <c r="AC72" s="68">
        <f>TRUNC(SUM(I69:I71))+TRUNC(SUM(M69:M71))</f>
        <v>4945</v>
      </c>
      <c r="AD72" s="68"/>
    </row>
    <row r="73" spans="1:30" ht="23.25" customHeight="1">
      <c r="A73" s="81" t="s">
        <v>277</v>
      </c>
      <c r="B73" s="81" t="s">
        <v>163</v>
      </c>
      <c r="C73" s="73" t="s">
        <v>278</v>
      </c>
      <c r="D73" s="87" t="s">
        <v>234</v>
      </c>
      <c r="E73" s="87" t="s">
        <v>279</v>
      </c>
      <c r="F73" s="219" t="s">
        <v>236</v>
      </c>
      <c r="G73" s="220">
        <f>일위노임!G30</f>
        <v>1.7999999999999999E-2</v>
      </c>
      <c r="H73" s="224">
        <f>합산자재!H32</f>
        <v>0</v>
      </c>
      <c r="I73" s="224" t="str">
        <f>IF(G73*H73&lt;&gt;0, TRUNC(G73*H73, 1), "")</f>
        <v/>
      </c>
      <c r="J73" s="224">
        <f>합산자재!I32</f>
        <v>436224</v>
      </c>
      <c r="K73" s="224">
        <f>INT(G73*J73)</f>
        <v>7852</v>
      </c>
      <c r="L73" s="224">
        <f>합산자재!J32</f>
        <v>0</v>
      </c>
      <c r="M73" s="224" t="str">
        <f>IF(G73*L73&lt;&gt;0, TRUNC(G73*L73, 1), "")</f>
        <v/>
      </c>
      <c r="N73" s="220">
        <f t="shared" si="21"/>
        <v>436224</v>
      </c>
      <c r="O73" s="220">
        <f t="shared" si="22"/>
        <v>7852</v>
      </c>
      <c r="P73" s="87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>
        <f>K73</f>
        <v>7852</v>
      </c>
    </row>
    <row r="74" spans="1:30" ht="23.25" customHeight="1">
      <c r="A74" s="81" t="s">
        <v>237</v>
      </c>
      <c r="B74" s="81" t="s">
        <v>163</v>
      </c>
      <c r="C74" s="73" t="s">
        <v>238</v>
      </c>
      <c r="D74" s="87" t="s">
        <v>239</v>
      </c>
      <c r="E74" s="87" t="s">
        <v>240</v>
      </c>
      <c r="F74" s="219" t="s">
        <v>64</v>
      </c>
      <c r="G74" s="220">
        <v>1</v>
      </c>
      <c r="H74" s="224">
        <f>INT(K73*0.03)</f>
        <v>235</v>
      </c>
      <c r="I74" s="224">
        <f>INT(G74*H74)</f>
        <v>235</v>
      </c>
      <c r="J74" s="224"/>
      <c r="K74" s="224" t="str">
        <f>IF(G74*J74&lt;&gt;0, TRUNC(G74*J74, 1), "")</f>
        <v/>
      </c>
      <c r="L74" s="224"/>
      <c r="M74" s="224" t="str">
        <f>IF(G74*L74&lt;&gt;0, TRUNC(G74*L74, 1), "")</f>
        <v/>
      </c>
      <c r="N74" s="220">
        <f t="shared" si="21"/>
        <v>235</v>
      </c>
      <c r="O74" s="220">
        <f t="shared" si="22"/>
        <v>235</v>
      </c>
      <c r="P74" s="87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</row>
    <row r="75" spans="1:30" ht="23.25" customHeight="1">
      <c r="A75" s="81"/>
      <c r="B75" s="81" t="s">
        <v>154</v>
      </c>
      <c r="C75" s="73"/>
      <c r="D75" s="87" t="s">
        <v>67</v>
      </c>
      <c r="E75" s="87"/>
      <c r="F75" s="219"/>
      <c r="G75" s="220"/>
      <c r="H75" s="224"/>
      <c r="I75" s="224">
        <f>TRUNC(SUM(I69:I74))</f>
        <v>5272</v>
      </c>
      <c r="J75" s="224"/>
      <c r="K75" s="224">
        <f>TRUNC(SUM(K69:K74))</f>
        <v>7852</v>
      </c>
      <c r="L75" s="224"/>
      <c r="M75" s="224">
        <f>TRUNC(SUM(M69:M74))</f>
        <v>0</v>
      </c>
      <c r="N75" s="220" t="str">
        <f t="shared" si="21"/>
        <v/>
      </c>
      <c r="O75" s="220">
        <f t="shared" si="22"/>
        <v>13124</v>
      </c>
      <c r="P75" s="87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>
        <f>TRUNC(AD75*옵션!$B$36/100,1)</f>
        <v>235.5</v>
      </c>
      <c r="AC75" s="68">
        <f>TRUNC(SUM(K69:K73))</f>
        <v>7852</v>
      </c>
      <c r="AD75" s="68">
        <f>TRUNC(SUM(AD69:AD74))</f>
        <v>7852</v>
      </c>
    </row>
    <row r="76" spans="1:30" ht="23.25" customHeight="1">
      <c r="A76" s="81"/>
      <c r="B76" s="81"/>
      <c r="C76" s="73"/>
      <c r="D76" s="87"/>
      <c r="E76" s="87"/>
      <c r="F76" s="219"/>
      <c r="G76" s="220"/>
      <c r="H76" s="224"/>
      <c r="I76" s="224"/>
      <c r="J76" s="224"/>
      <c r="K76" s="224"/>
      <c r="L76" s="224"/>
      <c r="M76" s="224"/>
      <c r="N76" s="220"/>
      <c r="O76" s="220"/>
      <c r="P76" s="87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</row>
    <row r="77" spans="1:30" ht="23.25" customHeight="1">
      <c r="A77" s="81" t="s">
        <v>123</v>
      </c>
      <c r="B77" s="81" t="s">
        <v>218</v>
      </c>
      <c r="C77" s="73" t="s">
        <v>124</v>
      </c>
      <c r="D77" s="245" t="s">
        <v>280</v>
      </c>
      <c r="E77" s="237"/>
      <c r="F77" s="219"/>
      <c r="G77" s="220"/>
      <c r="H77" s="224"/>
      <c r="I77" s="224"/>
      <c r="J77" s="224"/>
      <c r="K77" s="224"/>
      <c r="L77" s="224"/>
      <c r="M77" s="224"/>
      <c r="N77" s="220"/>
      <c r="O77" s="220"/>
      <c r="P77" s="87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</row>
    <row r="78" spans="1:30" ht="23.25" customHeight="1">
      <c r="A78" s="81" t="s">
        <v>281</v>
      </c>
      <c r="B78" s="81" t="s">
        <v>127</v>
      </c>
      <c r="C78" s="73" t="s">
        <v>282</v>
      </c>
      <c r="D78" s="87" t="s">
        <v>125</v>
      </c>
      <c r="E78" s="87" t="s">
        <v>126</v>
      </c>
      <c r="F78" s="219" t="s">
        <v>101</v>
      </c>
      <c r="G78" s="220">
        <v>1</v>
      </c>
      <c r="H78" s="224">
        <f>합산자재!H14</f>
        <v>685</v>
      </c>
      <c r="I78" s="224">
        <f>INT(G78*H78)</f>
        <v>685</v>
      </c>
      <c r="J78" s="224">
        <f>합산자재!I14</f>
        <v>0</v>
      </c>
      <c r="K78" s="224" t="str">
        <f>IF(G78*J78&lt;&gt;0, TRUNC(G78*J78, 1), "")</f>
        <v/>
      </c>
      <c r="L78" s="224">
        <f>합산자재!J14</f>
        <v>0</v>
      </c>
      <c r="M78" s="224" t="str">
        <f>IF(G78*L78&lt;&gt;0, TRUNC(G78*L78, 1), "")</f>
        <v/>
      </c>
      <c r="N78" s="220">
        <f t="shared" ref="N78:N83" si="23">IF((H78+J78+L78)=0, "", (H78+J78+L78))</f>
        <v>685</v>
      </c>
      <c r="O78" s="220">
        <f t="shared" ref="O78:O83" si="24">IF(SUM(I78,K78,M78)&lt;&gt;0,SUM(I78,K78,M78),"")</f>
        <v>685</v>
      </c>
      <c r="P78" s="87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>
        <f>G78*H78</f>
        <v>685</v>
      </c>
      <c r="AC78" s="68"/>
      <c r="AD78" s="68"/>
    </row>
    <row r="79" spans="1:30" ht="23.25" customHeight="1">
      <c r="A79" s="81" t="s">
        <v>281</v>
      </c>
      <c r="B79" s="81" t="s">
        <v>127</v>
      </c>
      <c r="C79" s="73" t="s">
        <v>282</v>
      </c>
      <c r="D79" s="87" t="s">
        <v>125</v>
      </c>
      <c r="E79" s="87" t="s">
        <v>126</v>
      </c>
      <c r="F79" s="219" t="s">
        <v>101</v>
      </c>
      <c r="G79" s="220">
        <v>7.4999999999999997E-2</v>
      </c>
      <c r="H79" s="224">
        <f>합산자재!H14</f>
        <v>685</v>
      </c>
      <c r="I79" s="224">
        <f>INT(G79*H79)</f>
        <v>51</v>
      </c>
      <c r="J79" s="224">
        <f>합산자재!I14</f>
        <v>0</v>
      </c>
      <c r="K79" s="224" t="str">
        <f>IF(G79*J79&lt;&gt;0, TRUNC(G79*J79, 1), "")</f>
        <v/>
      </c>
      <c r="L79" s="224">
        <f>합산자재!J14</f>
        <v>0</v>
      </c>
      <c r="M79" s="224" t="str">
        <f>IF(G79*L79&lt;&gt;0, TRUNC(G79*L79, 1), "")</f>
        <v/>
      </c>
      <c r="N79" s="220">
        <f t="shared" si="23"/>
        <v>685</v>
      </c>
      <c r="O79" s="220">
        <f t="shared" si="24"/>
        <v>51</v>
      </c>
      <c r="P79" s="87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</row>
    <row r="80" spans="1:30" ht="23.25" customHeight="1">
      <c r="A80" s="81" t="s">
        <v>254</v>
      </c>
      <c r="B80" s="81" t="s">
        <v>127</v>
      </c>
      <c r="C80" s="73" t="s">
        <v>255</v>
      </c>
      <c r="D80" s="87" t="s">
        <v>256</v>
      </c>
      <c r="E80" s="87" t="s">
        <v>257</v>
      </c>
      <c r="F80" s="219" t="s">
        <v>64</v>
      </c>
      <c r="G80" s="220">
        <v>1</v>
      </c>
      <c r="H80" s="224">
        <f>IF(TRUNC((AC80+AB80)/$AC$3,1)*$AC$3-AC80 &lt;0, AB80, TRUNC((AC80+AB80)/$AC$3,1)*$AC$3-AC80)</f>
        <v>13.700000000000045</v>
      </c>
      <c r="I80" s="224">
        <f>INT(G80*H80)</f>
        <v>13</v>
      </c>
      <c r="J80" s="224"/>
      <c r="K80" s="224" t="str">
        <f>IF(G80*J80&lt;&gt;0, TRUNC(G80*J80, 1), "")</f>
        <v/>
      </c>
      <c r="L80" s="224"/>
      <c r="M80" s="224" t="str">
        <f>IF(G80*L80&lt;&gt;0, TRUNC(G80*L80, 1), "")</f>
        <v/>
      </c>
      <c r="N80" s="220">
        <f t="shared" si="23"/>
        <v>13.700000000000045</v>
      </c>
      <c r="O80" s="220">
        <f t="shared" si="24"/>
        <v>13</v>
      </c>
      <c r="P80" s="87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>
        <f>TRUNC(TRUNC(SUM(AB77:AB79))*옵션!$B$33/100,1)</f>
        <v>13.7</v>
      </c>
      <c r="AC80" s="68">
        <f>TRUNC(SUM(I77:I79))+TRUNC(SUM(M77:M79))</f>
        <v>736</v>
      </c>
      <c r="AD80" s="68"/>
    </row>
    <row r="81" spans="1:30" ht="23.25" customHeight="1">
      <c r="A81" s="81" t="s">
        <v>277</v>
      </c>
      <c r="B81" s="81" t="s">
        <v>127</v>
      </c>
      <c r="C81" s="73" t="s">
        <v>278</v>
      </c>
      <c r="D81" s="87" t="s">
        <v>234</v>
      </c>
      <c r="E81" s="87" t="s">
        <v>279</v>
      </c>
      <c r="F81" s="219" t="s">
        <v>236</v>
      </c>
      <c r="G81" s="220">
        <f>일위노임!G33</f>
        <v>1.7000000000000001E-2</v>
      </c>
      <c r="H81" s="224">
        <f>합산자재!H32</f>
        <v>0</v>
      </c>
      <c r="I81" s="224" t="str">
        <f>IF(G81*H81&lt;&gt;0, TRUNC(G81*H81, 1), "")</f>
        <v/>
      </c>
      <c r="J81" s="224">
        <f>합산자재!I32</f>
        <v>436224</v>
      </c>
      <c r="K81" s="224">
        <f>INT(G81*J81)</f>
        <v>7415</v>
      </c>
      <c r="L81" s="224">
        <f>합산자재!J32</f>
        <v>0</v>
      </c>
      <c r="M81" s="224" t="str">
        <f>IF(G81*L81&lt;&gt;0, TRUNC(G81*L81, 1), "")</f>
        <v/>
      </c>
      <c r="N81" s="220">
        <f t="shared" si="23"/>
        <v>436224</v>
      </c>
      <c r="O81" s="220">
        <f t="shared" si="24"/>
        <v>7415</v>
      </c>
      <c r="P81" s="87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>
        <f>K81</f>
        <v>7415</v>
      </c>
    </row>
    <row r="82" spans="1:30" ht="23.25" customHeight="1">
      <c r="A82" s="81" t="s">
        <v>237</v>
      </c>
      <c r="B82" s="81" t="s">
        <v>127</v>
      </c>
      <c r="C82" s="73" t="s">
        <v>238</v>
      </c>
      <c r="D82" s="87" t="s">
        <v>239</v>
      </c>
      <c r="E82" s="87" t="s">
        <v>240</v>
      </c>
      <c r="F82" s="219" t="s">
        <v>64</v>
      </c>
      <c r="G82" s="220">
        <v>1</v>
      </c>
      <c r="H82" s="224">
        <f>INT(K81*0.03)</f>
        <v>222</v>
      </c>
      <c r="I82" s="224">
        <f>INT(G82*H82)</f>
        <v>222</v>
      </c>
      <c r="J82" s="224"/>
      <c r="K82" s="224" t="str">
        <f>IF(G82*J82&lt;&gt;0, TRUNC(G82*J82, 1), "")</f>
        <v/>
      </c>
      <c r="L82" s="224"/>
      <c r="M82" s="224" t="str">
        <f>IF(G82*L82&lt;&gt;0, TRUNC(G82*L82, 1), "")</f>
        <v/>
      </c>
      <c r="N82" s="220">
        <f t="shared" si="23"/>
        <v>222</v>
      </c>
      <c r="O82" s="220">
        <f t="shared" si="24"/>
        <v>222</v>
      </c>
      <c r="P82" s="87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</row>
    <row r="83" spans="1:30" ht="23.25" customHeight="1">
      <c r="A83" s="81"/>
      <c r="B83" s="81" t="s">
        <v>154</v>
      </c>
      <c r="C83" s="73"/>
      <c r="D83" s="87" t="s">
        <v>67</v>
      </c>
      <c r="E83" s="87"/>
      <c r="F83" s="219"/>
      <c r="G83" s="220"/>
      <c r="H83" s="224"/>
      <c r="I83" s="224">
        <f>TRUNC(SUM(I77:I82))</f>
        <v>971</v>
      </c>
      <c r="J83" s="224"/>
      <c r="K83" s="224">
        <f>TRUNC(SUM(K77:K82))</f>
        <v>7415</v>
      </c>
      <c r="L83" s="224"/>
      <c r="M83" s="224">
        <f>TRUNC(SUM(M77:M82))</f>
        <v>0</v>
      </c>
      <c r="N83" s="220" t="str">
        <f t="shared" si="23"/>
        <v/>
      </c>
      <c r="O83" s="220">
        <f t="shared" si="24"/>
        <v>8386</v>
      </c>
      <c r="P83" s="87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>
        <f>TRUNC(AD83*옵션!$B$36/100,1)</f>
        <v>222.4</v>
      </c>
      <c r="AC83" s="68">
        <f>TRUNC(SUM(K77:K81))</f>
        <v>7415</v>
      </c>
      <c r="AD83" s="68">
        <f>TRUNC(SUM(AD77:AD82))</f>
        <v>7415</v>
      </c>
    </row>
    <row r="84" spans="1:30" ht="23.25" customHeight="1">
      <c r="A84" s="81"/>
      <c r="B84" s="81"/>
      <c r="C84" s="73"/>
      <c r="D84" s="87"/>
      <c r="E84" s="87"/>
      <c r="F84" s="219"/>
      <c r="G84" s="220"/>
      <c r="H84" s="224"/>
      <c r="I84" s="224"/>
      <c r="J84" s="224"/>
      <c r="K84" s="224"/>
      <c r="L84" s="224"/>
      <c r="M84" s="224"/>
      <c r="N84" s="220"/>
      <c r="O84" s="220"/>
      <c r="P84" s="87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</row>
    <row r="85" spans="1:30" ht="23.25" customHeight="1">
      <c r="A85" s="81" t="s">
        <v>128</v>
      </c>
      <c r="B85" s="81" t="s">
        <v>218</v>
      </c>
      <c r="C85" s="73" t="s">
        <v>129</v>
      </c>
      <c r="D85" s="245" t="s">
        <v>283</v>
      </c>
      <c r="E85" s="237"/>
      <c r="F85" s="219"/>
      <c r="G85" s="220"/>
      <c r="H85" s="224"/>
      <c r="I85" s="224"/>
      <c r="J85" s="224"/>
      <c r="K85" s="224"/>
      <c r="L85" s="224"/>
      <c r="M85" s="224"/>
      <c r="N85" s="220"/>
      <c r="O85" s="220"/>
      <c r="P85" s="87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</row>
    <row r="86" spans="1:30" ht="23.25" customHeight="1">
      <c r="A86" s="81" t="s">
        <v>284</v>
      </c>
      <c r="B86" s="81" t="s">
        <v>132</v>
      </c>
      <c r="C86" s="73" t="s">
        <v>285</v>
      </c>
      <c r="D86" s="87" t="s">
        <v>130</v>
      </c>
      <c r="E86" s="87" t="s">
        <v>131</v>
      </c>
      <c r="F86" s="219" t="s">
        <v>101</v>
      </c>
      <c r="G86" s="220">
        <v>1</v>
      </c>
      <c r="H86" s="224">
        <f>합산자재!H15</f>
        <v>400</v>
      </c>
      <c r="I86" s="224">
        <f>INT(G86*H86)</f>
        <v>400</v>
      </c>
      <c r="J86" s="224">
        <f>합산자재!I15</f>
        <v>0</v>
      </c>
      <c r="K86" s="224" t="str">
        <f>IF(G86*J86&lt;&gt;0, TRUNC(G86*J86, 1), "")</f>
        <v/>
      </c>
      <c r="L86" s="224">
        <f>합산자재!J15</f>
        <v>0</v>
      </c>
      <c r="M86" s="224" t="str">
        <f>IF(G86*L86&lt;&gt;0, TRUNC(G86*L86, 1), "")</f>
        <v/>
      </c>
      <c r="N86" s="220">
        <f t="shared" ref="N86:N91" si="25">IF((H86+J86+L86)=0, "", (H86+J86+L86))</f>
        <v>400</v>
      </c>
      <c r="O86" s="220">
        <f t="shared" ref="O86:O91" si="26">IF(SUM(I86,K86,M86)&lt;&gt;0,SUM(I86,K86,M86),"")</f>
        <v>400</v>
      </c>
      <c r="P86" s="87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>
        <f>G86*H86</f>
        <v>400</v>
      </c>
      <c r="AC86" s="68"/>
      <c r="AD86" s="68"/>
    </row>
    <row r="87" spans="1:30" ht="23.25" customHeight="1">
      <c r="A87" s="81" t="s">
        <v>284</v>
      </c>
      <c r="B87" s="81" t="s">
        <v>132</v>
      </c>
      <c r="C87" s="73" t="s">
        <v>285</v>
      </c>
      <c r="D87" s="87" t="s">
        <v>130</v>
      </c>
      <c r="E87" s="87" t="s">
        <v>131</v>
      </c>
      <c r="F87" s="219" t="s">
        <v>101</v>
      </c>
      <c r="G87" s="220">
        <v>7.4999999999999997E-2</v>
      </c>
      <c r="H87" s="224">
        <f>합산자재!H15</f>
        <v>400</v>
      </c>
      <c r="I87" s="224">
        <f>INT(G87*H87)</f>
        <v>30</v>
      </c>
      <c r="J87" s="224">
        <f>합산자재!I15</f>
        <v>0</v>
      </c>
      <c r="K87" s="224" t="str">
        <f>IF(G87*J87&lt;&gt;0, TRUNC(G87*J87, 1), "")</f>
        <v/>
      </c>
      <c r="L87" s="224">
        <f>합산자재!J15</f>
        <v>0</v>
      </c>
      <c r="M87" s="224" t="str">
        <f>IF(G87*L87&lt;&gt;0, TRUNC(G87*L87, 1), "")</f>
        <v/>
      </c>
      <c r="N87" s="220">
        <f t="shared" si="25"/>
        <v>400</v>
      </c>
      <c r="O87" s="220">
        <f t="shared" si="26"/>
        <v>30</v>
      </c>
      <c r="P87" s="87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</row>
    <row r="88" spans="1:30" ht="23.25" customHeight="1">
      <c r="A88" s="81" t="s">
        <v>254</v>
      </c>
      <c r="B88" s="81" t="s">
        <v>132</v>
      </c>
      <c r="C88" s="73" t="s">
        <v>255</v>
      </c>
      <c r="D88" s="87" t="s">
        <v>256</v>
      </c>
      <c r="E88" s="87" t="s">
        <v>257</v>
      </c>
      <c r="F88" s="219" t="s">
        <v>64</v>
      </c>
      <c r="G88" s="220">
        <v>1</v>
      </c>
      <c r="H88" s="224">
        <f>IF(TRUNC((AC88+AB88)/$AC$3,1)*$AC$3-AC88 &lt;0, AB88, TRUNC((AC88+AB88)/$AC$3,1)*$AC$3-AC88)</f>
        <v>8</v>
      </c>
      <c r="I88" s="224">
        <f>INT(G88*H88)</f>
        <v>8</v>
      </c>
      <c r="J88" s="224"/>
      <c r="K88" s="224" t="str">
        <f>IF(G88*J88&lt;&gt;0, TRUNC(G88*J88, 1), "")</f>
        <v/>
      </c>
      <c r="L88" s="224"/>
      <c r="M88" s="224" t="str">
        <f>IF(G88*L88&lt;&gt;0, TRUNC(G88*L88, 1), "")</f>
        <v/>
      </c>
      <c r="N88" s="220">
        <f t="shared" si="25"/>
        <v>8</v>
      </c>
      <c r="O88" s="220">
        <f t="shared" si="26"/>
        <v>8</v>
      </c>
      <c r="P88" s="87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>
        <f>TRUNC(TRUNC(SUM(AB85:AB87))*옵션!$B$33/100,1)</f>
        <v>8</v>
      </c>
      <c r="AC88" s="68">
        <f>TRUNC(SUM(I85:I87))+TRUNC(SUM(M85:M87))</f>
        <v>430</v>
      </c>
      <c r="AD88" s="68"/>
    </row>
    <row r="89" spans="1:30" ht="23.25" customHeight="1">
      <c r="A89" s="81" t="s">
        <v>277</v>
      </c>
      <c r="B89" s="81" t="s">
        <v>132</v>
      </c>
      <c r="C89" s="73" t="s">
        <v>278</v>
      </c>
      <c r="D89" s="87" t="s">
        <v>234</v>
      </c>
      <c r="E89" s="87" t="s">
        <v>279</v>
      </c>
      <c r="F89" s="219" t="s">
        <v>236</v>
      </c>
      <c r="G89" s="220">
        <f>일위노임!G36</f>
        <v>1.4999999999999999E-2</v>
      </c>
      <c r="H89" s="224">
        <f>합산자재!H32</f>
        <v>0</v>
      </c>
      <c r="I89" s="224" t="str">
        <f>IF(G89*H89&lt;&gt;0, TRUNC(G89*H89, 1), "")</f>
        <v/>
      </c>
      <c r="J89" s="224">
        <f>합산자재!I32</f>
        <v>436224</v>
      </c>
      <c r="K89" s="224">
        <f>INT(G89*J89)</f>
        <v>6543</v>
      </c>
      <c r="L89" s="224">
        <f>합산자재!J32</f>
        <v>0</v>
      </c>
      <c r="M89" s="224" t="str">
        <f>IF(G89*L89&lt;&gt;0, TRUNC(G89*L89, 1), "")</f>
        <v/>
      </c>
      <c r="N89" s="220">
        <f t="shared" si="25"/>
        <v>436224</v>
      </c>
      <c r="O89" s="220">
        <f t="shared" si="26"/>
        <v>6543</v>
      </c>
      <c r="P89" s="87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>
        <f>K89</f>
        <v>6543</v>
      </c>
    </row>
    <row r="90" spans="1:30" ht="23.25" customHeight="1">
      <c r="A90" s="81" t="s">
        <v>237</v>
      </c>
      <c r="B90" s="81" t="s">
        <v>132</v>
      </c>
      <c r="C90" s="73" t="s">
        <v>238</v>
      </c>
      <c r="D90" s="87" t="s">
        <v>239</v>
      </c>
      <c r="E90" s="87" t="s">
        <v>240</v>
      </c>
      <c r="F90" s="219" t="s">
        <v>64</v>
      </c>
      <c r="G90" s="220">
        <v>1</v>
      </c>
      <c r="H90" s="224">
        <f>INT(K89*0.03)</f>
        <v>196</v>
      </c>
      <c r="I90" s="224">
        <f>INT(G90*H90)</f>
        <v>196</v>
      </c>
      <c r="J90" s="224"/>
      <c r="K90" s="224" t="str">
        <f>IF(G90*J90&lt;&gt;0, TRUNC(G90*J90, 1), "")</f>
        <v/>
      </c>
      <c r="L90" s="224"/>
      <c r="M90" s="224" t="str">
        <f>IF(G90*L90&lt;&gt;0, TRUNC(G90*L90, 1), "")</f>
        <v/>
      </c>
      <c r="N90" s="220">
        <f t="shared" si="25"/>
        <v>196</v>
      </c>
      <c r="O90" s="220">
        <f t="shared" si="26"/>
        <v>196</v>
      </c>
      <c r="P90" s="87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</row>
    <row r="91" spans="1:30" ht="23.25" customHeight="1">
      <c r="A91" s="81"/>
      <c r="B91" s="81" t="s">
        <v>154</v>
      </c>
      <c r="C91" s="73"/>
      <c r="D91" s="87" t="s">
        <v>67</v>
      </c>
      <c r="E91" s="87"/>
      <c r="F91" s="219"/>
      <c r="G91" s="220"/>
      <c r="H91" s="224"/>
      <c r="I91" s="224">
        <f>TRUNC(SUM(I85:I90))</f>
        <v>634</v>
      </c>
      <c r="J91" s="224"/>
      <c r="K91" s="224">
        <f>TRUNC(SUM(K85:K90))</f>
        <v>6543</v>
      </c>
      <c r="L91" s="224"/>
      <c r="M91" s="224">
        <f>TRUNC(SUM(M85:M90))</f>
        <v>0</v>
      </c>
      <c r="N91" s="220" t="str">
        <f t="shared" si="25"/>
        <v/>
      </c>
      <c r="O91" s="220">
        <f t="shared" si="26"/>
        <v>7177</v>
      </c>
      <c r="P91" s="87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>
        <f>TRUNC(AD91*옵션!$B$36/100,1)</f>
        <v>196.2</v>
      </c>
      <c r="AC91" s="68">
        <f>TRUNC(SUM(K85:K89))</f>
        <v>6543</v>
      </c>
      <c r="AD91" s="68">
        <f>TRUNC(SUM(AD85:AD90))</f>
        <v>6543</v>
      </c>
    </row>
    <row r="92" spans="1:30" ht="23.25" customHeight="1">
      <c r="A92" s="81"/>
      <c r="B92" s="81"/>
      <c r="C92" s="73"/>
      <c r="D92" s="87"/>
      <c r="E92" s="87"/>
      <c r="F92" s="219"/>
      <c r="G92" s="220"/>
      <c r="H92" s="224"/>
      <c r="I92" s="224"/>
      <c r="J92" s="224"/>
      <c r="K92" s="224"/>
      <c r="L92" s="224"/>
      <c r="M92" s="224"/>
      <c r="N92" s="220"/>
      <c r="O92" s="220"/>
      <c r="P92" s="87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</row>
    <row r="93" spans="1:30" ht="23.25" customHeight="1">
      <c r="A93" s="81" t="s">
        <v>164</v>
      </c>
      <c r="B93" s="81" t="s">
        <v>218</v>
      </c>
      <c r="C93" s="73" t="s">
        <v>165</v>
      </c>
      <c r="D93" s="245" t="s">
        <v>286</v>
      </c>
      <c r="E93" s="237"/>
      <c r="F93" s="219"/>
      <c r="G93" s="220"/>
      <c r="H93" s="224"/>
      <c r="I93" s="224"/>
      <c r="J93" s="224"/>
      <c r="K93" s="224"/>
      <c r="L93" s="224"/>
      <c r="M93" s="224"/>
      <c r="N93" s="220"/>
      <c r="O93" s="220"/>
      <c r="P93" s="87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</row>
    <row r="94" spans="1:30" ht="23.25" customHeight="1">
      <c r="A94" s="81" t="s">
        <v>287</v>
      </c>
      <c r="B94" s="81" t="s">
        <v>168</v>
      </c>
      <c r="C94" s="73" t="s">
        <v>288</v>
      </c>
      <c r="D94" s="87" t="s">
        <v>166</v>
      </c>
      <c r="E94" s="87" t="s">
        <v>167</v>
      </c>
      <c r="F94" s="219" t="s">
        <v>116</v>
      </c>
      <c r="G94" s="220">
        <v>1</v>
      </c>
      <c r="H94" s="224">
        <f>합산자재!H16</f>
        <v>140000</v>
      </c>
      <c r="I94" s="224">
        <f>INT(G94*H94)</f>
        <v>140000</v>
      </c>
      <c r="J94" s="224">
        <f>합산자재!I16</f>
        <v>0</v>
      </c>
      <c r="K94" s="224" t="str">
        <f>IF(G94*J94&lt;&gt;0, TRUNC(G94*J94, 1), "")</f>
        <v/>
      </c>
      <c r="L94" s="224">
        <f>합산자재!J16</f>
        <v>0</v>
      </c>
      <c r="M94" s="224" t="str">
        <f>IF(G94*L94&lt;&gt;0, TRUNC(G94*L94, 1), "")</f>
        <v/>
      </c>
      <c r="N94" s="220">
        <f>IF((H94+J94+L94)=0, "", (H94+J94+L94))</f>
        <v>140000</v>
      </c>
      <c r="O94" s="220">
        <f>IF(SUM(I94,K94,M94)&lt;&gt;0,SUM(I94,K94,M94),"")</f>
        <v>140000</v>
      </c>
      <c r="P94" s="87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</row>
    <row r="95" spans="1:30" ht="23.25" customHeight="1">
      <c r="A95" s="81" t="s">
        <v>289</v>
      </c>
      <c r="B95" s="81" t="s">
        <v>168</v>
      </c>
      <c r="C95" s="73" t="s">
        <v>290</v>
      </c>
      <c r="D95" s="87" t="s">
        <v>234</v>
      </c>
      <c r="E95" s="87" t="s">
        <v>291</v>
      </c>
      <c r="F95" s="219" t="s">
        <v>236</v>
      </c>
      <c r="G95" s="220">
        <f>일위노임!G39</f>
        <v>0.192</v>
      </c>
      <c r="H95" s="224">
        <f>합산자재!H33</f>
        <v>0</v>
      </c>
      <c r="I95" s="224" t="str">
        <f t="shared" ref="I95" si="27">IF(G95*H95&lt;&gt;0, TRUNC(G95*H95, 1), "")</f>
        <v/>
      </c>
      <c r="J95" s="224">
        <f>합산자재!I33</f>
        <v>315528</v>
      </c>
      <c r="K95" s="224">
        <f>INT(G95*J95)</f>
        <v>60581</v>
      </c>
      <c r="L95" s="224">
        <f>합산자재!J33</f>
        <v>0</v>
      </c>
      <c r="M95" s="224" t="str">
        <f>IF(G95*L95&lt;&gt;0, TRUNC(G95*L95, 1), "")</f>
        <v/>
      </c>
      <c r="N95" s="220">
        <f>IF((H95+J95+L95)=0, "", (H95+J95+L95))</f>
        <v>315528</v>
      </c>
      <c r="O95" s="220">
        <f>IF(SUM(I95,K95,M95)&lt;&gt;0,SUM(I95,K95,M95),"")</f>
        <v>60581</v>
      </c>
      <c r="P95" s="87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>
        <f>K95</f>
        <v>60581</v>
      </c>
    </row>
    <row r="96" spans="1:30" ht="23.25" customHeight="1">
      <c r="A96" s="81" t="s">
        <v>237</v>
      </c>
      <c r="B96" s="81" t="s">
        <v>168</v>
      </c>
      <c r="C96" s="73" t="s">
        <v>238</v>
      </c>
      <c r="D96" s="87" t="s">
        <v>239</v>
      </c>
      <c r="E96" s="87" t="s">
        <v>240</v>
      </c>
      <c r="F96" s="219" t="s">
        <v>64</v>
      </c>
      <c r="G96" s="220">
        <v>1</v>
      </c>
      <c r="H96" s="224">
        <f>INT(K95*0.03)</f>
        <v>1817</v>
      </c>
      <c r="I96" s="224">
        <f>INT(G96*H96)</f>
        <v>1817</v>
      </c>
      <c r="J96" s="224"/>
      <c r="K96" s="224" t="str">
        <f>IF(G96*J96&lt;&gt;0, TRUNC(G96*J96, 1), "")</f>
        <v/>
      </c>
      <c r="L96" s="224"/>
      <c r="M96" s="224" t="str">
        <f>IF(G96*L96&lt;&gt;0, TRUNC(G96*L96, 1), "")</f>
        <v/>
      </c>
      <c r="N96" s="220">
        <f>IF((H96+J96+L96)=0, "", (H96+J96+L96))</f>
        <v>1817</v>
      </c>
      <c r="O96" s="220">
        <f>IF(SUM(I96,K96,M96)&lt;&gt;0,SUM(I96,K96,M96),"")</f>
        <v>1817</v>
      </c>
      <c r="P96" s="87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</row>
    <row r="97" spans="1:30" ht="23.25" customHeight="1">
      <c r="A97" s="81"/>
      <c r="B97" s="81" t="s">
        <v>154</v>
      </c>
      <c r="C97" s="73"/>
      <c r="D97" s="87" t="s">
        <v>67</v>
      </c>
      <c r="E97" s="87"/>
      <c r="F97" s="219"/>
      <c r="G97" s="220"/>
      <c r="H97" s="224"/>
      <c r="I97" s="224">
        <f>TRUNC(SUM(I93:I96))</f>
        <v>141817</v>
      </c>
      <c r="J97" s="224"/>
      <c r="K97" s="224">
        <f>TRUNC(SUM(K93:K96))</f>
        <v>60581</v>
      </c>
      <c r="L97" s="224"/>
      <c r="M97" s="224">
        <f>TRUNC(SUM(M93:M96))</f>
        <v>0</v>
      </c>
      <c r="N97" s="220" t="str">
        <f>IF((H97+J97+L97)=0, "", (H97+J97+L97))</f>
        <v/>
      </c>
      <c r="O97" s="220">
        <f>IF(SUM(I97,K97,M97)&lt;&gt;0,SUM(I97,K97,M97),"")</f>
        <v>202398</v>
      </c>
      <c r="P97" s="87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>
        <f>TRUNC(K95*옵션!$B$36/100,1)</f>
        <v>1817.4</v>
      </c>
      <c r="AC97" s="68">
        <f>TRUNC(K95)</f>
        <v>60581</v>
      </c>
      <c r="AD97" s="68">
        <f>TRUNC(K95)</f>
        <v>60581</v>
      </c>
    </row>
    <row r="98" spans="1:30" ht="23.25" customHeight="1">
      <c r="A98" s="81"/>
      <c r="B98" s="81"/>
      <c r="C98" s="73"/>
      <c r="D98" s="87"/>
      <c r="E98" s="87"/>
      <c r="F98" s="219"/>
      <c r="G98" s="220"/>
      <c r="H98" s="224"/>
      <c r="I98" s="224"/>
      <c r="J98" s="224"/>
      <c r="K98" s="224"/>
      <c r="L98" s="224"/>
      <c r="M98" s="224"/>
      <c r="N98" s="220"/>
      <c r="O98" s="220"/>
      <c r="P98" s="87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</row>
    <row r="99" spans="1:30" ht="23.25" customHeight="1">
      <c r="A99" s="81" t="s">
        <v>208</v>
      </c>
      <c r="B99" s="81" t="s">
        <v>218</v>
      </c>
      <c r="C99" s="73" t="s">
        <v>209</v>
      </c>
      <c r="D99" s="245" t="s">
        <v>292</v>
      </c>
      <c r="E99" s="237"/>
      <c r="F99" s="219"/>
      <c r="G99" s="220"/>
      <c r="H99" s="224"/>
      <c r="I99" s="224"/>
      <c r="J99" s="224"/>
      <c r="K99" s="224"/>
      <c r="L99" s="224"/>
      <c r="M99" s="224"/>
      <c r="N99" s="220"/>
      <c r="O99" s="220"/>
      <c r="P99" s="87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</row>
    <row r="100" spans="1:30" ht="23.25" customHeight="1">
      <c r="A100" s="81" t="s">
        <v>293</v>
      </c>
      <c r="B100" s="81" t="s">
        <v>211</v>
      </c>
      <c r="C100" s="73" t="s">
        <v>294</v>
      </c>
      <c r="D100" s="87" t="s">
        <v>185</v>
      </c>
      <c r="E100" s="87" t="s">
        <v>210</v>
      </c>
      <c r="F100" s="219" t="s">
        <v>101</v>
      </c>
      <c r="G100" s="220">
        <v>1</v>
      </c>
      <c r="H100" s="224"/>
      <c r="I100" s="224">
        <f>INT(G100*H100)</f>
        <v>0</v>
      </c>
      <c r="J100" s="224">
        <f>합산자재!I17</f>
        <v>0</v>
      </c>
      <c r="K100" s="224" t="str">
        <f>IF(G100*J100&lt;&gt;0, TRUNC(G100*J100, 1), "")</f>
        <v/>
      </c>
      <c r="L100" s="224">
        <f>합산자재!J17</f>
        <v>0</v>
      </c>
      <c r="M100" s="224" t="str">
        <f>IF(G100*L100&lt;&gt;0, TRUNC(G100*L100, 1), "")</f>
        <v/>
      </c>
      <c r="N100" s="220" t="str">
        <f>IF((H100+J100+L100)=0, "", (H100+J100+L100))</f>
        <v/>
      </c>
      <c r="O100" s="220" t="str">
        <f>IF(SUM(I100,K100,M100)&lt;&gt;0,SUM(I100,K100,M100),"")</f>
        <v/>
      </c>
      <c r="P100" s="87" t="s">
        <v>295</v>
      </c>
      <c r="Q100" s="68" t="s">
        <v>264</v>
      </c>
      <c r="R100" s="68"/>
      <c r="S100" s="68"/>
      <c r="T100" s="68"/>
      <c r="U100" s="68"/>
      <c r="V100" s="68"/>
      <c r="W100" s="68"/>
      <c r="X100" s="68"/>
      <c r="Y100" s="68"/>
      <c r="Z100" s="68"/>
      <c r="AA100" s="68" t="e">
        <f>합산자재!H17*#REF!</f>
        <v>#REF!</v>
      </c>
      <c r="AB100" s="68">
        <f>G100*H100</f>
        <v>0</v>
      </c>
      <c r="AC100" s="68"/>
      <c r="AD100" s="68"/>
    </row>
    <row r="101" spans="1:30" ht="23.25" customHeight="1">
      <c r="A101" s="81" t="s">
        <v>232</v>
      </c>
      <c r="B101" s="81" t="s">
        <v>211</v>
      </c>
      <c r="C101" s="73" t="s">
        <v>233</v>
      </c>
      <c r="D101" s="87" t="s">
        <v>234</v>
      </c>
      <c r="E101" s="87" t="s">
        <v>235</v>
      </c>
      <c r="F101" s="219" t="s">
        <v>236</v>
      </c>
      <c r="G101" s="220">
        <f>일위노임!G42</f>
        <v>2.1999999999999999E-2</v>
      </c>
      <c r="H101" s="224">
        <f>합산자재!H30</f>
        <v>0</v>
      </c>
      <c r="I101" s="224" t="str">
        <f t="shared" ref="I101" si="28">IF(G101*H101&lt;&gt;0, TRUNC(G101*H101, 1), "")</f>
        <v/>
      </c>
      <c r="J101" s="224">
        <f>합산자재!I30</f>
        <v>273676</v>
      </c>
      <c r="K101" s="224">
        <f>INT(G101*J101)</f>
        <v>6020</v>
      </c>
      <c r="L101" s="224">
        <f>합산자재!J30</f>
        <v>0</v>
      </c>
      <c r="M101" s="224" t="str">
        <f>IF(G101*L101&lt;&gt;0, TRUNC(G101*L101, 1), "")</f>
        <v/>
      </c>
      <c r="N101" s="220">
        <f>IF((H101+J101+L101)=0, "", (H101+J101+L101))</f>
        <v>273676</v>
      </c>
      <c r="O101" s="220">
        <f>IF(SUM(I101,K101,M101)&lt;&gt;0,SUM(I101,K101,M101),"")</f>
        <v>6020</v>
      </c>
      <c r="P101" s="87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>
        <f>K101</f>
        <v>6020</v>
      </c>
    </row>
    <row r="102" spans="1:30" ht="23.25" customHeight="1">
      <c r="A102" s="81" t="s">
        <v>237</v>
      </c>
      <c r="B102" s="81" t="s">
        <v>211</v>
      </c>
      <c r="C102" s="73" t="s">
        <v>238</v>
      </c>
      <c r="D102" s="87" t="s">
        <v>239</v>
      </c>
      <c r="E102" s="87" t="s">
        <v>240</v>
      </c>
      <c r="F102" s="219" t="s">
        <v>64</v>
      </c>
      <c r="G102" s="220">
        <v>1</v>
      </c>
      <c r="H102" s="224">
        <f>INT(K101*0.03)</f>
        <v>180</v>
      </c>
      <c r="I102" s="224">
        <f>INT(G102*H102)</f>
        <v>180</v>
      </c>
      <c r="J102" s="224"/>
      <c r="K102" s="224" t="str">
        <f>IF(G102*J102&lt;&gt;0, TRUNC(G102*J102, 1), "")</f>
        <v/>
      </c>
      <c r="L102" s="224"/>
      <c r="M102" s="224" t="str">
        <f>IF(G102*L102&lt;&gt;0, TRUNC(G102*L102, 1), "")</f>
        <v/>
      </c>
      <c r="N102" s="220">
        <f>IF((H102+J102+L102)=0, "", (H102+J102+L102))</f>
        <v>180</v>
      </c>
      <c r="O102" s="220">
        <f>IF(SUM(I102,K102,M102)&lt;&gt;0,SUM(I102,K102,M102),"")</f>
        <v>180</v>
      </c>
      <c r="P102" s="87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</row>
    <row r="103" spans="1:30" ht="23.25" customHeight="1">
      <c r="A103" s="81"/>
      <c r="B103" s="81" t="s">
        <v>154</v>
      </c>
      <c r="C103" s="73"/>
      <c r="D103" s="87" t="s">
        <v>67</v>
      </c>
      <c r="E103" s="87"/>
      <c r="F103" s="219"/>
      <c r="G103" s="220"/>
      <c r="H103" s="224"/>
      <c r="I103" s="224">
        <f>TRUNC(SUM(I99:I102))</f>
        <v>180</v>
      </c>
      <c r="J103" s="224"/>
      <c r="K103" s="224">
        <f>TRUNC(SUM(K99:K102))</f>
        <v>6020</v>
      </c>
      <c r="L103" s="224"/>
      <c r="M103" s="224">
        <f>TRUNC(SUM(M99:M102))</f>
        <v>0</v>
      </c>
      <c r="N103" s="220" t="str">
        <f>IF((H103+J103+L103)=0, "", (H103+J103+L103))</f>
        <v/>
      </c>
      <c r="O103" s="220">
        <f>IF(SUM(I103,K103,M103)&lt;&gt;0,SUM(I103,K103,M103),"")</f>
        <v>6200</v>
      </c>
      <c r="P103" s="87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>
        <f>TRUNC(AD103*옵션!$B$36/100,1)</f>
        <v>180.6</v>
      </c>
      <c r="AC103" s="68">
        <f>TRUNC(SUM(K99:K101))</f>
        <v>6020</v>
      </c>
      <c r="AD103" s="68">
        <f>TRUNC(SUM(AD99:AD102))</f>
        <v>6020</v>
      </c>
    </row>
    <row r="104" spans="1:30" ht="23.25" customHeight="1">
      <c r="A104" s="81"/>
      <c r="B104" s="81"/>
      <c r="C104" s="73"/>
      <c r="D104" s="87"/>
      <c r="E104" s="87"/>
      <c r="F104" s="219"/>
      <c r="G104" s="220"/>
      <c r="H104" s="224"/>
      <c r="I104" s="224"/>
      <c r="J104" s="224"/>
      <c r="K104" s="224"/>
      <c r="L104" s="224"/>
      <c r="M104" s="224"/>
      <c r="N104" s="220"/>
      <c r="O104" s="220"/>
      <c r="P104" s="87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</row>
    <row r="105" spans="1:30" ht="23.25" customHeight="1">
      <c r="A105" s="81" t="s">
        <v>183</v>
      </c>
      <c r="B105" s="81" t="s">
        <v>218</v>
      </c>
      <c r="C105" s="73" t="s">
        <v>184</v>
      </c>
      <c r="D105" s="245" t="s">
        <v>296</v>
      </c>
      <c r="E105" s="237"/>
      <c r="F105" s="219"/>
      <c r="G105" s="220"/>
      <c r="H105" s="224"/>
      <c r="I105" s="224"/>
      <c r="J105" s="224"/>
      <c r="K105" s="224"/>
      <c r="L105" s="224"/>
      <c r="M105" s="224"/>
      <c r="N105" s="220"/>
      <c r="O105" s="220"/>
      <c r="P105" s="87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</row>
    <row r="106" spans="1:30" ht="23.25" customHeight="1">
      <c r="A106" s="81" t="s">
        <v>297</v>
      </c>
      <c r="B106" s="81" t="s">
        <v>186</v>
      </c>
      <c r="C106" s="73" t="s">
        <v>298</v>
      </c>
      <c r="D106" s="87" t="s">
        <v>185</v>
      </c>
      <c r="E106" s="87" t="s">
        <v>110</v>
      </c>
      <c r="F106" s="219" t="s">
        <v>101</v>
      </c>
      <c r="G106" s="220">
        <v>1</v>
      </c>
      <c r="H106" s="224"/>
      <c r="I106" s="224" t="str">
        <f t="shared" ref="I106:I107" si="29">IF(G106*H106&lt;&gt;0, TRUNC(G106*H106, 1), "")</f>
        <v/>
      </c>
      <c r="J106" s="224">
        <f>합산자재!I18</f>
        <v>0</v>
      </c>
      <c r="K106" s="224" t="str">
        <f>IF(G106*J106&lt;&gt;0, TRUNC(G106*J106, 1), "")</f>
        <v/>
      </c>
      <c r="L106" s="224">
        <f>합산자재!J18</f>
        <v>0</v>
      </c>
      <c r="M106" s="224" t="str">
        <f>IF(G106*L106&lt;&gt;0, TRUNC(G106*L106, 1), "")</f>
        <v/>
      </c>
      <c r="N106" s="220" t="str">
        <f>IF((H106+J106+L106)=0, "", (H106+J106+L106))</f>
        <v/>
      </c>
      <c r="O106" s="220" t="str">
        <f>IF(SUM(I106,K106,M106)&lt;&gt;0,SUM(I106,K106,M106),"")</f>
        <v/>
      </c>
      <c r="P106" s="87" t="s">
        <v>295</v>
      </c>
      <c r="Q106" s="68" t="s">
        <v>264</v>
      </c>
      <c r="R106" s="68"/>
      <c r="S106" s="68"/>
      <c r="T106" s="68"/>
      <c r="U106" s="68"/>
      <c r="V106" s="68"/>
      <c r="W106" s="68"/>
      <c r="X106" s="68"/>
      <c r="Y106" s="68"/>
      <c r="Z106" s="68"/>
      <c r="AA106" s="68" t="e">
        <f>합산자재!H18*#REF!</f>
        <v>#REF!</v>
      </c>
      <c r="AB106" s="68">
        <f>G106*H106</f>
        <v>0</v>
      </c>
      <c r="AC106" s="68"/>
      <c r="AD106" s="68"/>
    </row>
    <row r="107" spans="1:30" ht="23.25" customHeight="1">
      <c r="A107" s="81" t="s">
        <v>232</v>
      </c>
      <c r="B107" s="81" t="s">
        <v>186</v>
      </c>
      <c r="C107" s="73" t="s">
        <v>233</v>
      </c>
      <c r="D107" s="87" t="s">
        <v>234</v>
      </c>
      <c r="E107" s="87" t="s">
        <v>235</v>
      </c>
      <c r="F107" s="219" t="s">
        <v>236</v>
      </c>
      <c r="G107" s="220">
        <f>일위노임!G45</f>
        <v>2.9499999999999998E-2</v>
      </c>
      <c r="H107" s="224">
        <f>합산자재!H30</f>
        <v>0</v>
      </c>
      <c r="I107" s="224" t="str">
        <f t="shared" si="29"/>
        <v/>
      </c>
      <c r="J107" s="224">
        <f>합산자재!I30</f>
        <v>273676</v>
      </c>
      <c r="K107" s="224">
        <f>INT(G107*J107)</f>
        <v>8073</v>
      </c>
      <c r="L107" s="224">
        <f>합산자재!J30</f>
        <v>0</v>
      </c>
      <c r="M107" s="224" t="str">
        <f>IF(G107*L107&lt;&gt;0, TRUNC(G107*L107, 1), "")</f>
        <v/>
      </c>
      <c r="N107" s="220">
        <f>IF((H107+J107+L107)=0, "", (H107+J107+L107))</f>
        <v>273676</v>
      </c>
      <c r="O107" s="220">
        <f>IF(SUM(I107,K107,M107)&lt;&gt;0,SUM(I107,K107,M107),"")</f>
        <v>8073</v>
      </c>
      <c r="P107" s="87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>
        <f>K107</f>
        <v>8073</v>
      </c>
    </row>
    <row r="108" spans="1:30" ht="23.25" customHeight="1">
      <c r="A108" s="81" t="s">
        <v>237</v>
      </c>
      <c r="B108" s="81" t="s">
        <v>186</v>
      </c>
      <c r="C108" s="73" t="s">
        <v>238</v>
      </c>
      <c r="D108" s="87" t="s">
        <v>239</v>
      </c>
      <c r="E108" s="87" t="s">
        <v>240</v>
      </c>
      <c r="F108" s="219" t="s">
        <v>64</v>
      </c>
      <c r="G108" s="220">
        <v>1</v>
      </c>
      <c r="H108" s="224">
        <f>INT(K107*0.03)</f>
        <v>242</v>
      </c>
      <c r="I108" s="224">
        <f>INT(G108*H108)</f>
        <v>242</v>
      </c>
      <c r="J108" s="224"/>
      <c r="K108" s="224" t="str">
        <f>IF(G108*J108&lt;&gt;0, TRUNC(G108*J108, 1), "")</f>
        <v/>
      </c>
      <c r="L108" s="224"/>
      <c r="M108" s="224" t="str">
        <f>IF(G108*L108&lt;&gt;0, TRUNC(G108*L108, 1), "")</f>
        <v/>
      </c>
      <c r="N108" s="220">
        <f>IF((H108+J108+L108)=0, "", (H108+J108+L108))</f>
        <v>242</v>
      </c>
      <c r="O108" s="220">
        <f>IF(SUM(I108,K108,M108)&lt;&gt;0,SUM(I108,K108,M108),"")</f>
        <v>242</v>
      </c>
      <c r="P108" s="87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</row>
    <row r="109" spans="1:30" ht="23.25" customHeight="1">
      <c r="A109" s="81"/>
      <c r="B109" s="81" t="s">
        <v>154</v>
      </c>
      <c r="C109" s="73"/>
      <c r="D109" s="87" t="s">
        <v>67</v>
      </c>
      <c r="E109" s="87"/>
      <c r="F109" s="219"/>
      <c r="G109" s="220"/>
      <c r="H109" s="224"/>
      <c r="I109" s="224">
        <f>TRUNC(SUM(I105:I108))</f>
        <v>242</v>
      </c>
      <c r="J109" s="224"/>
      <c r="K109" s="224">
        <f>TRUNC(SUM(K105:K108))</f>
        <v>8073</v>
      </c>
      <c r="L109" s="224"/>
      <c r="M109" s="224">
        <f>TRUNC(SUM(M105:M108))</f>
        <v>0</v>
      </c>
      <c r="N109" s="220" t="str">
        <f>IF((H109+J109+L109)=0, "", (H109+J109+L109))</f>
        <v/>
      </c>
      <c r="O109" s="220">
        <f>IF(SUM(I109,K109,M109)&lt;&gt;0,SUM(I109,K109,M109),"")</f>
        <v>8315</v>
      </c>
      <c r="P109" s="87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>
        <f>TRUNC(AD109*옵션!$B$36/100,1)</f>
        <v>242.1</v>
      </c>
      <c r="AC109" s="68">
        <f>TRUNC(SUM(K105:K107))</f>
        <v>8073</v>
      </c>
      <c r="AD109" s="68">
        <f>TRUNC(SUM(AD105:AD108))</f>
        <v>8073</v>
      </c>
    </row>
    <row r="110" spans="1:30" ht="23.25" customHeight="1">
      <c r="A110" s="81"/>
      <c r="B110" s="81"/>
      <c r="C110" s="73"/>
      <c r="D110" s="87"/>
      <c r="E110" s="87"/>
      <c r="F110" s="219"/>
      <c r="G110" s="220"/>
      <c r="H110" s="224"/>
      <c r="I110" s="224"/>
      <c r="J110" s="224"/>
      <c r="K110" s="224"/>
      <c r="L110" s="224"/>
      <c r="M110" s="224"/>
      <c r="N110" s="220"/>
      <c r="O110" s="220"/>
      <c r="P110" s="87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</row>
    <row r="111" spans="1:30" ht="23.25" customHeight="1">
      <c r="A111" s="81" t="s">
        <v>133</v>
      </c>
      <c r="B111" s="81" t="s">
        <v>218</v>
      </c>
      <c r="C111" s="73" t="s">
        <v>134</v>
      </c>
      <c r="D111" s="245" t="s">
        <v>299</v>
      </c>
      <c r="E111" s="237"/>
      <c r="F111" s="219"/>
      <c r="G111" s="220"/>
      <c r="H111" s="224"/>
      <c r="I111" s="224"/>
      <c r="J111" s="224"/>
      <c r="K111" s="224"/>
      <c r="L111" s="224"/>
      <c r="M111" s="224"/>
      <c r="N111" s="220"/>
      <c r="O111" s="220"/>
      <c r="P111" s="87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</row>
    <row r="112" spans="1:30" ht="23.25" customHeight="1">
      <c r="A112" s="81" t="s">
        <v>300</v>
      </c>
      <c r="B112" s="81" t="s">
        <v>137</v>
      </c>
      <c r="C112" s="73" t="s">
        <v>301</v>
      </c>
      <c r="D112" s="87" t="s">
        <v>135</v>
      </c>
      <c r="E112" s="87" t="s">
        <v>136</v>
      </c>
      <c r="F112" s="219" t="s">
        <v>116</v>
      </c>
      <c r="G112" s="220">
        <v>1</v>
      </c>
      <c r="H112" s="224">
        <f>합산자재!H19</f>
        <v>0</v>
      </c>
      <c r="I112" s="224" t="str">
        <f t="shared" ref="I112:I114" si="30">IF(G112*H112&lt;&gt;0, TRUNC(G112*H112, 1), "")</f>
        <v/>
      </c>
      <c r="J112" s="224">
        <f>합산자재!I19</f>
        <v>0</v>
      </c>
      <c r="K112" s="224" t="str">
        <f>IF(G112*J112&lt;&gt;0, TRUNC(G112*J112, 1), "")</f>
        <v/>
      </c>
      <c r="L112" s="224">
        <f>합산자재!J19</f>
        <v>0</v>
      </c>
      <c r="M112" s="224" t="str">
        <f>IF(G112*L112&lt;&gt;0, TRUNC(G112*L112, 1), "")</f>
        <v/>
      </c>
      <c r="N112" s="220" t="str">
        <f>IF((H112+J112+L112)=0, "", (H112+J112+L112))</f>
        <v/>
      </c>
      <c r="O112" s="220" t="str">
        <f t="shared" ref="O112:O117" si="31">IF(SUM(I112,K112,M112)&lt;&gt;0,SUM(I112,K112,M112),"")</f>
        <v/>
      </c>
      <c r="P112" s="87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</row>
    <row r="113" spans="1:30" ht="23.25" customHeight="1">
      <c r="A113" s="81" t="s">
        <v>232</v>
      </c>
      <c r="B113" s="81" t="s">
        <v>137</v>
      </c>
      <c r="C113" s="73" t="s">
        <v>233</v>
      </c>
      <c r="D113" s="87" t="s">
        <v>234</v>
      </c>
      <c r="E113" s="87" t="s">
        <v>235</v>
      </c>
      <c r="F113" s="219" t="s">
        <v>236</v>
      </c>
      <c r="G113" s="220">
        <v>0.84599999999999997</v>
      </c>
      <c r="H113" s="224">
        <f>합산자재!H30</f>
        <v>0</v>
      </c>
      <c r="I113" s="224" t="str">
        <f t="shared" si="30"/>
        <v/>
      </c>
      <c r="J113" s="224">
        <f>합산자재!I30</f>
        <v>273676</v>
      </c>
      <c r="K113" s="224">
        <f>INT(G113*J113)</f>
        <v>231529</v>
      </c>
      <c r="L113" s="224">
        <f>합산자재!J30</f>
        <v>0</v>
      </c>
      <c r="M113" s="224" t="str">
        <f>IF(G113*L113&lt;&gt;0, TRUNC(G113*L113, 1), "")</f>
        <v/>
      </c>
      <c r="N113" s="220">
        <f>IF((H113+J113+L113)=0, "", (H113+J113+L113))</f>
        <v>273676</v>
      </c>
      <c r="O113" s="220">
        <f t="shared" si="31"/>
        <v>231529</v>
      </c>
      <c r="P113" s="87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>
        <f t="shared" ref="AD113:AD114" si="32">K113</f>
        <v>231529</v>
      </c>
    </row>
    <row r="114" spans="1:30" ht="23.25" customHeight="1">
      <c r="A114" s="81" t="s">
        <v>375</v>
      </c>
      <c r="B114" s="81" t="s">
        <v>137</v>
      </c>
      <c r="C114" s="73" t="s">
        <v>376</v>
      </c>
      <c r="D114" s="87" t="s">
        <v>234</v>
      </c>
      <c r="E114" s="87" t="s">
        <v>325</v>
      </c>
      <c r="F114" s="219" t="s">
        <v>236</v>
      </c>
      <c r="G114" s="220">
        <v>0.432</v>
      </c>
      <c r="H114" s="224">
        <f>합산자재!H34</f>
        <v>0</v>
      </c>
      <c r="I114" s="224" t="str">
        <f t="shared" si="30"/>
        <v/>
      </c>
      <c r="J114" s="224">
        <f>합산자재!I34</f>
        <v>226122</v>
      </c>
      <c r="K114" s="224">
        <f>INT(G114*J114)</f>
        <v>97684</v>
      </c>
      <c r="L114" s="224">
        <f>합산자재!J34</f>
        <v>0</v>
      </c>
      <c r="M114" s="224" t="str">
        <f>IF(G114*L114&lt;&gt;0, TRUNC(G114*L114, 1), "")</f>
        <v/>
      </c>
      <c r="N114" s="220">
        <f>IF((H114+J114+L114)=0, "", (H114+J114+L114))</f>
        <v>226122</v>
      </c>
      <c r="O114" s="220">
        <f t="shared" si="31"/>
        <v>97684</v>
      </c>
      <c r="P114" s="87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>
        <f t="shared" si="32"/>
        <v>97684</v>
      </c>
    </row>
    <row r="115" spans="1:30" ht="23.25" customHeight="1">
      <c r="A115" s="81" t="s">
        <v>685</v>
      </c>
      <c r="B115" s="81" t="s">
        <v>137</v>
      </c>
      <c r="C115" s="73" t="s">
        <v>686</v>
      </c>
      <c r="D115" s="87" t="s">
        <v>234</v>
      </c>
      <c r="E115" s="87" t="s">
        <v>687</v>
      </c>
      <c r="F115" s="219" t="s">
        <v>236</v>
      </c>
      <c r="G115" s="220">
        <v>0.41399999999999998</v>
      </c>
      <c r="H115" s="224">
        <f>합산자재!H35</f>
        <v>0</v>
      </c>
      <c r="I115" s="224" t="str">
        <f>IF(G115*H115&lt;&gt;0,TRUNC(G115*H115,1),"")</f>
        <v/>
      </c>
      <c r="J115" s="224">
        <f>합산자재!I35</f>
        <v>172068</v>
      </c>
      <c r="K115" s="224">
        <f>INT(G115*J115)</f>
        <v>71236</v>
      </c>
      <c r="L115" s="224">
        <f>합산자재!J35</f>
        <v>0</v>
      </c>
      <c r="M115" s="224" t="str">
        <f>IF(G115*L115&lt;&gt;0, TRUNC(G115*L115, 1), "")</f>
        <v/>
      </c>
      <c r="N115" s="220">
        <f>IF((H115+J115+L115)=0, "", (H115+J115+L115))</f>
        <v>172068</v>
      </c>
      <c r="O115" s="220">
        <f t="shared" si="31"/>
        <v>71236</v>
      </c>
      <c r="P115" s="87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</row>
    <row r="116" spans="1:30" ht="23.25" customHeight="1">
      <c r="A116" s="81" t="s">
        <v>237</v>
      </c>
      <c r="B116" s="81" t="s">
        <v>137</v>
      </c>
      <c r="C116" s="73" t="s">
        <v>238</v>
      </c>
      <c r="D116" s="87" t="s">
        <v>239</v>
      </c>
      <c r="E116" s="87" t="s">
        <v>688</v>
      </c>
      <c r="F116" s="219" t="s">
        <v>64</v>
      </c>
      <c r="G116" s="220">
        <v>1</v>
      </c>
      <c r="H116" s="224">
        <f>INT(K115*0.03)</f>
        <v>2137</v>
      </c>
      <c r="I116" s="224">
        <f>INT(G116*H116)</f>
        <v>2137</v>
      </c>
      <c r="J116" s="224"/>
      <c r="K116" s="224"/>
      <c r="L116" s="224"/>
      <c r="M116" s="224"/>
      <c r="N116" s="220">
        <f>IF((H116+J116+L116)=0, "", (H116+J116+L116))</f>
        <v>2137</v>
      </c>
      <c r="O116" s="220">
        <f t="shared" si="31"/>
        <v>2137</v>
      </c>
      <c r="P116" s="87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>
        <v>0</v>
      </c>
      <c r="AC116" s="68"/>
      <c r="AD116" s="68"/>
    </row>
    <row r="117" spans="1:30" ht="23.25" customHeight="1">
      <c r="A117" s="81"/>
      <c r="B117" s="81" t="s">
        <v>154</v>
      </c>
      <c r="C117" s="73"/>
      <c r="D117" s="87" t="s">
        <v>67</v>
      </c>
      <c r="E117" s="87"/>
      <c r="F117" s="219"/>
      <c r="G117" s="220"/>
      <c r="H117" s="224"/>
      <c r="I117" s="224">
        <f>TRUNC(SUM(I111:I116))</f>
        <v>2137</v>
      </c>
      <c r="J117" s="224"/>
      <c r="K117" s="224">
        <f>TRUNC(SUM(K111:K116))</f>
        <v>400449</v>
      </c>
      <c r="L117" s="224"/>
      <c r="M117" s="224">
        <f>TRUNC(SUM(M111:M116))</f>
        <v>0</v>
      </c>
      <c r="N117" s="220"/>
      <c r="O117" s="220">
        <f t="shared" si="31"/>
        <v>402586</v>
      </c>
      <c r="P117" s="87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>
        <f>TRUNC(SUM(K113:K115)*옵션!$B$36/100,1)</f>
        <v>12013.4</v>
      </c>
      <c r="AC117" s="68">
        <f>TRUNC(SUM(K113:K115))</f>
        <v>400449</v>
      </c>
      <c r="AD117" s="68">
        <f>TRUNC(SUM(K113:K115))</f>
        <v>400449</v>
      </c>
    </row>
    <row r="118" spans="1:30" ht="23.25" customHeight="1">
      <c r="A118" s="81" t="s">
        <v>138</v>
      </c>
      <c r="B118" s="81" t="s">
        <v>218</v>
      </c>
      <c r="C118" s="73" t="s">
        <v>139</v>
      </c>
      <c r="D118" s="245" t="s">
        <v>302</v>
      </c>
      <c r="E118" s="237"/>
      <c r="F118" s="219"/>
      <c r="G118" s="220"/>
      <c r="H118" s="224"/>
      <c r="I118" s="224"/>
      <c r="J118" s="224"/>
      <c r="K118" s="224"/>
      <c r="L118" s="224"/>
      <c r="M118" s="224"/>
      <c r="N118" s="220"/>
      <c r="O118" s="220"/>
      <c r="P118" s="87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</row>
    <row r="119" spans="1:30" ht="23.25" customHeight="1">
      <c r="A119" s="81" t="s">
        <v>303</v>
      </c>
      <c r="B119" s="81" t="s">
        <v>141</v>
      </c>
      <c r="C119" s="73" t="s">
        <v>304</v>
      </c>
      <c r="D119" s="87" t="s">
        <v>135</v>
      </c>
      <c r="E119" s="87" t="s">
        <v>140</v>
      </c>
      <c r="F119" s="219" t="s">
        <v>116</v>
      </c>
      <c r="G119" s="220">
        <v>1</v>
      </c>
      <c r="H119" s="224">
        <f>합산자재!H20</f>
        <v>0</v>
      </c>
      <c r="I119" s="224" t="str">
        <f t="shared" ref="I119:I121" si="33">IF(G119*H119&lt;&gt;0, TRUNC(G119*H119, 1), "")</f>
        <v/>
      </c>
      <c r="J119" s="224">
        <f>합산자재!I20</f>
        <v>0</v>
      </c>
      <c r="K119" s="224" t="str">
        <f>IF(G119*J119&lt;&gt;0, TRUNC(G119*J119, 1), "")</f>
        <v/>
      </c>
      <c r="L119" s="224">
        <f>합산자재!J20</f>
        <v>0</v>
      </c>
      <c r="M119" s="224" t="str">
        <f>IF(G119*L119&lt;&gt;0, TRUNC(G119*L119, 1), "")</f>
        <v/>
      </c>
      <c r="N119" s="220" t="str">
        <f>IF((H119+J119+L119)=0, "", (H119+J119+L119))</f>
        <v/>
      </c>
      <c r="O119" s="220" t="str">
        <f t="shared" ref="O119:O124" si="34">IF(SUM(I119,K119,M119)&lt;&gt;0,SUM(I119,K119,M119),"")</f>
        <v/>
      </c>
      <c r="P119" s="87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</row>
    <row r="120" spans="1:30" ht="23.25" customHeight="1">
      <c r="A120" s="81" t="s">
        <v>232</v>
      </c>
      <c r="B120" s="81" t="s">
        <v>141</v>
      </c>
      <c r="C120" s="73" t="s">
        <v>233</v>
      </c>
      <c r="D120" s="87" t="s">
        <v>234</v>
      </c>
      <c r="E120" s="87" t="s">
        <v>235</v>
      </c>
      <c r="F120" s="219" t="s">
        <v>236</v>
      </c>
      <c r="G120" s="220">
        <v>0.99</v>
      </c>
      <c r="H120" s="224">
        <f>합산자재!H30</f>
        <v>0</v>
      </c>
      <c r="I120" s="224" t="str">
        <f t="shared" si="33"/>
        <v/>
      </c>
      <c r="J120" s="224">
        <f>합산자재!I30</f>
        <v>273676</v>
      </c>
      <c r="K120" s="224">
        <f>INT(G120*J120)</f>
        <v>270939</v>
      </c>
      <c r="L120" s="224">
        <f>합산자재!J30</f>
        <v>0</v>
      </c>
      <c r="M120" s="224" t="str">
        <f>IF(G120*L120&lt;&gt;0, TRUNC(G120*L120, 1), "")</f>
        <v/>
      </c>
      <c r="N120" s="220">
        <f>IF((H120+J120+L120)=0, "", (H120+J120+L120))</f>
        <v>273676</v>
      </c>
      <c r="O120" s="220">
        <f t="shared" si="34"/>
        <v>270939</v>
      </c>
      <c r="P120" s="87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>
        <f t="shared" ref="AD120:AD121" si="35">K120</f>
        <v>270939</v>
      </c>
    </row>
    <row r="121" spans="1:30" ht="23.25" customHeight="1">
      <c r="A121" s="81" t="s">
        <v>375</v>
      </c>
      <c r="B121" s="81" t="s">
        <v>141</v>
      </c>
      <c r="C121" s="73" t="s">
        <v>376</v>
      </c>
      <c r="D121" s="87" t="s">
        <v>234</v>
      </c>
      <c r="E121" s="87" t="s">
        <v>325</v>
      </c>
      <c r="F121" s="219" t="s">
        <v>236</v>
      </c>
      <c r="G121" s="220">
        <v>0.57599999999999996</v>
      </c>
      <c r="H121" s="224">
        <f>합산자재!H34</f>
        <v>0</v>
      </c>
      <c r="I121" s="224" t="str">
        <f t="shared" si="33"/>
        <v/>
      </c>
      <c r="J121" s="224">
        <f>합산자재!I34</f>
        <v>226122</v>
      </c>
      <c r="K121" s="224">
        <f>INT(G121*J121)</f>
        <v>130246</v>
      </c>
      <c r="L121" s="224">
        <f>합산자재!J34</f>
        <v>0</v>
      </c>
      <c r="M121" s="224" t="str">
        <f>IF(G121*L121&lt;&gt;0, TRUNC(G121*L121, 1), "")</f>
        <v/>
      </c>
      <c r="N121" s="220">
        <f>IF((H121+J121+L121)=0, "", (H121+J121+L121))</f>
        <v>226122</v>
      </c>
      <c r="O121" s="220">
        <f t="shared" si="34"/>
        <v>130246</v>
      </c>
      <c r="P121" s="87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>
        <f t="shared" si="35"/>
        <v>130246</v>
      </c>
    </row>
    <row r="122" spans="1:30" ht="23.25" customHeight="1">
      <c r="A122" s="81" t="s">
        <v>685</v>
      </c>
      <c r="B122" s="81" t="s">
        <v>141</v>
      </c>
      <c r="C122" s="73" t="s">
        <v>686</v>
      </c>
      <c r="D122" s="87" t="s">
        <v>234</v>
      </c>
      <c r="E122" s="87" t="s">
        <v>687</v>
      </c>
      <c r="F122" s="219" t="s">
        <v>236</v>
      </c>
      <c r="G122" s="220">
        <v>0.41399999999999998</v>
      </c>
      <c r="H122" s="224">
        <f>합산자재!H35</f>
        <v>0</v>
      </c>
      <c r="I122" s="224" t="str">
        <f>IF(G122*H122&lt;&gt;0,TRUNC(G122*H122,1),"")</f>
        <v/>
      </c>
      <c r="J122" s="224">
        <f>합산자재!I35</f>
        <v>172068</v>
      </c>
      <c r="K122" s="224">
        <f>INT(G122*J122)</f>
        <v>71236</v>
      </c>
      <c r="L122" s="224">
        <f>합산자재!J35</f>
        <v>0</v>
      </c>
      <c r="M122" s="224" t="str">
        <f>IF(G122*L122&lt;&gt;0, TRUNC(G122*L122, 1), "")</f>
        <v/>
      </c>
      <c r="N122" s="220">
        <f>IF((H122+J122+L122)=0, "", (H122+J122+L122))</f>
        <v>172068</v>
      </c>
      <c r="O122" s="220">
        <f t="shared" si="34"/>
        <v>71236</v>
      </c>
      <c r="P122" s="87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</row>
    <row r="123" spans="1:30" ht="23.25" customHeight="1">
      <c r="A123" s="81" t="s">
        <v>237</v>
      </c>
      <c r="B123" s="81" t="s">
        <v>141</v>
      </c>
      <c r="C123" s="73" t="s">
        <v>238</v>
      </c>
      <c r="D123" s="87" t="s">
        <v>239</v>
      </c>
      <c r="E123" s="87" t="s">
        <v>688</v>
      </c>
      <c r="F123" s="219" t="s">
        <v>64</v>
      </c>
      <c r="G123" s="220">
        <v>1</v>
      </c>
      <c r="H123" s="224">
        <f>INT(K122*0.03)</f>
        <v>2137</v>
      </c>
      <c r="I123" s="224">
        <f>INT(G123*H123)</f>
        <v>2137</v>
      </c>
      <c r="J123" s="224"/>
      <c r="K123" s="224"/>
      <c r="L123" s="224"/>
      <c r="M123" s="224"/>
      <c r="N123" s="220">
        <f>IF((H123+J123+L123)=0, "", (H123+J123+L123))</f>
        <v>2137</v>
      </c>
      <c r="O123" s="220">
        <f t="shared" si="34"/>
        <v>2137</v>
      </c>
      <c r="P123" s="87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>
        <v>0</v>
      </c>
      <c r="AC123" s="68"/>
      <c r="AD123" s="68"/>
    </row>
    <row r="124" spans="1:30" ht="23.25" customHeight="1">
      <c r="A124" s="81"/>
      <c r="B124" s="81" t="s">
        <v>154</v>
      </c>
      <c r="C124" s="73"/>
      <c r="D124" s="87" t="s">
        <v>67</v>
      </c>
      <c r="E124" s="87"/>
      <c r="F124" s="219"/>
      <c r="G124" s="220"/>
      <c r="H124" s="224"/>
      <c r="I124" s="224">
        <f>TRUNC(SUM(I118:I123))</f>
        <v>2137</v>
      </c>
      <c r="J124" s="224"/>
      <c r="K124" s="224">
        <f>TRUNC(SUM(K118:K123))</f>
        <v>472421</v>
      </c>
      <c r="L124" s="224"/>
      <c r="M124" s="224">
        <f>TRUNC(SUM(M118:M123))</f>
        <v>0</v>
      </c>
      <c r="N124" s="220"/>
      <c r="O124" s="220">
        <f t="shared" si="34"/>
        <v>474558</v>
      </c>
      <c r="P124" s="87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>
        <f>TRUNC(SUM(K120:K122)*옵션!$B$36/100,1)</f>
        <v>14172.6</v>
      </c>
      <c r="AC124" s="68">
        <f>TRUNC(SUM(K120:K122))</f>
        <v>472421</v>
      </c>
      <c r="AD124" s="68">
        <f>TRUNC(SUM(K120:K122))</f>
        <v>472421</v>
      </c>
    </row>
    <row r="125" spans="1:30" ht="23.25" customHeight="1">
      <c r="A125" s="81" t="s">
        <v>195</v>
      </c>
      <c r="B125" s="81" t="s">
        <v>218</v>
      </c>
      <c r="C125" s="73" t="s">
        <v>196</v>
      </c>
      <c r="D125" s="245" t="s">
        <v>305</v>
      </c>
      <c r="E125" s="237"/>
      <c r="F125" s="219"/>
      <c r="G125" s="220"/>
      <c r="H125" s="224"/>
      <c r="I125" s="224"/>
      <c r="J125" s="224"/>
      <c r="K125" s="224"/>
      <c r="L125" s="224"/>
      <c r="M125" s="224"/>
      <c r="N125" s="220"/>
      <c r="O125" s="220"/>
      <c r="P125" s="87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</row>
    <row r="126" spans="1:30" ht="23.25" customHeight="1">
      <c r="A126" s="81" t="s">
        <v>306</v>
      </c>
      <c r="B126" s="81" t="s">
        <v>198</v>
      </c>
      <c r="C126" s="73" t="s">
        <v>307</v>
      </c>
      <c r="D126" s="87" t="s">
        <v>197</v>
      </c>
      <c r="E126" s="87" t="s">
        <v>131</v>
      </c>
      <c r="F126" s="219" t="s">
        <v>101</v>
      </c>
      <c r="G126" s="220">
        <v>1</v>
      </c>
      <c r="H126" s="224"/>
      <c r="I126" s="224" t="str">
        <f t="shared" ref="I126:I127" si="36">IF(G126*H126&lt;&gt;0, TRUNC(G126*H126, 1), "")</f>
        <v/>
      </c>
      <c r="J126" s="224">
        <f>합산자재!I21</f>
        <v>0</v>
      </c>
      <c r="K126" s="224" t="str">
        <f>IF(G126*J126&lt;&gt;0, TRUNC(G126*J126, 1), "")</f>
        <v/>
      </c>
      <c r="L126" s="224">
        <f>합산자재!J21</f>
        <v>0</v>
      </c>
      <c r="M126" s="224" t="str">
        <f>IF(G126*L126&lt;&gt;0, TRUNC(G126*L126, 1), "")</f>
        <v/>
      </c>
      <c r="N126" s="220" t="str">
        <f>IF((H126+J126+L126)=0, "", (H126+J126+L126))</f>
        <v/>
      </c>
      <c r="O126" s="220" t="str">
        <f>IF(SUM(I126,K126,M126)&lt;&gt;0,SUM(I126,K126,M126),"")</f>
        <v/>
      </c>
      <c r="P126" s="87" t="s">
        <v>295</v>
      </c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 t="e">
        <f>합산자재!H21*#REF!</f>
        <v>#REF!</v>
      </c>
      <c r="AB126" s="68">
        <f>G126*H126</f>
        <v>0</v>
      </c>
      <c r="AC126" s="68"/>
      <c r="AD126" s="68"/>
    </row>
    <row r="127" spans="1:30" ht="23.25" customHeight="1">
      <c r="A127" s="81" t="s">
        <v>277</v>
      </c>
      <c r="B127" s="81" t="s">
        <v>198</v>
      </c>
      <c r="C127" s="73" t="s">
        <v>278</v>
      </c>
      <c r="D127" s="87" t="s">
        <v>234</v>
      </c>
      <c r="E127" s="87" t="s">
        <v>279</v>
      </c>
      <c r="F127" s="219" t="s">
        <v>236</v>
      </c>
      <c r="G127" s="220">
        <f>일위노임!G58</f>
        <v>7.4999999999999997E-3</v>
      </c>
      <c r="H127" s="224">
        <f>합산자재!H32</f>
        <v>0</v>
      </c>
      <c r="I127" s="224" t="str">
        <f t="shared" si="36"/>
        <v/>
      </c>
      <c r="J127" s="224">
        <f>합산자재!I32</f>
        <v>436224</v>
      </c>
      <c r="K127" s="224">
        <f>INT(G127*J127)</f>
        <v>3271</v>
      </c>
      <c r="L127" s="224">
        <f>합산자재!J32</f>
        <v>0</v>
      </c>
      <c r="M127" s="224" t="str">
        <f>IF(G127*L127&lt;&gt;0, TRUNC(G127*L127, 1), "")</f>
        <v/>
      </c>
      <c r="N127" s="220">
        <f>IF((H127+J127+L127)=0, "", (H127+J127+L127))</f>
        <v>436224</v>
      </c>
      <c r="O127" s="220">
        <f>IF(SUM(I127,K127,M127)&lt;&gt;0,SUM(I127,K127,M127),"")</f>
        <v>3271</v>
      </c>
      <c r="P127" s="87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>
        <f>K127</f>
        <v>3271</v>
      </c>
    </row>
    <row r="128" spans="1:30" ht="23.25" customHeight="1">
      <c r="A128" s="81" t="s">
        <v>237</v>
      </c>
      <c r="B128" s="81" t="s">
        <v>198</v>
      </c>
      <c r="C128" s="73" t="s">
        <v>238</v>
      </c>
      <c r="D128" s="87" t="s">
        <v>239</v>
      </c>
      <c r="E128" s="87" t="s">
        <v>240</v>
      </c>
      <c r="F128" s="219" t="s">
        <v>64</v>
      </c>
      <c r="G128" s="220">
        <v>1</v>
      </c>
      <c r="H128" s="224">
        <f>INT(K127*0.03)</f>
        <v>98</v>
      </c>
      <c r="I128" s="224">
        <f>INT(G128*H128)</f>
        <v>98</v>
      </c>
      <c r="J128" s="224"/>
      <c r="K128" s="224" t="str">
        <f>IF(G128*J128&lt;&gt;0, TRUNC(G128*J128, 1), "")</f>
        <v/>
      </c>
      <c r="L128" s="224"/>
      <c r="M128" s="224" t="str">
        <f>IF(G128*L128&lt;&gt;0, TRUNC(G128*L128, 1), "")</f>
        <v/>
      </c>
      <c r="N128" s="220">
        <f>IF((H128+J128+L128)=0, "", (H128+J128+L128))</f>
        <v>98</v>
      </c>
      <c r="O128" s="220">
        <f>IF(SUM(I128,K128,M128)&lt;&gt;0,SUM(I128,K128,M128),"")</f>
        <v>98</v>
      </c>
      <c r="P128" s="87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</row>
    <row r="129" spans="1:30" ht="23.25" customHeight="1">
      <c r="A129" s="81"/>
      <c r="B129" s="81" t="s">
        <v>154</v>
      </c>
      <c r="C129" s="73"/>
      <c r="D129" s="87" t="s">
        <v>67</v>
      </c>
      <c r="E129" s="87"/>
      <c r="F129" s="219"/>
      <c r="G129" s="220"/>
      <c r="H129" s="224"/>
      <c r="I129" s="224">
        <f>TRUNC(SUM(I125:I128))</f>
        <v>98</v>
      </c>
      <c r="J129" s="224"/>
      <c r="K129" s="224">
        <f>TRUNC(SUM(K125:K128))</f>
        <v>3271</v>
      </c>
      <c r="L129" s="224"/>
      <c r="M129" s="224">
        <f>TRUNC(SUM(M125:M128))</f>
        <v>0</v>
      </c>
      <c r="N129" s="220" t="str">
        <f>IF((H129+J129+L129)=0, "", (H129+J129+L129))</f>
        <v/>
      </c>
      <c r="O129" s="220">
        <f>IF(SUM(I129,K129,M129)&lt;&gt;0,SUM(I129,K129,M129),"")</f>
        <v>3369</v>
      </c>
      <c r="P129" s="87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>
        <f>TRUNC(AD129*옵션!$B$36/100,1)</f>
        <v>98.1</v>
      </c>
      <c r="AC129" s="68">
        <f>TRUNC(SUM(K125:K127))</f>
        <v>3271</v>
      </c>
      <c r="AD129" s="68">
        <f>TRUNC(SUM(AD125:AD128))</f>
        <v>3271</v>
      </c>
    </row>
    <row r="130" spans="1:30" ht="23.25" customHeight="1">
      <c r="A130" s="81"/>
      <c r="B130" s="81"/>
      <c r="C130" s="73"/>
      <c r="D130" s="87"/>
      <c r="E130" s="87"/>
      <c r="F130" s="219"/>
      <c r="G130" s="220"/>
      <c r="H130" s="224"/>
      <c r="I130" s="224"/>
      <c r="J130" s="224"/>
      <c r="K130" s="224"/>
      <c r="L130" s="224"/>
      <c r="M130" s="224"/>
      <c r="N130" s="220"/>
      <c r="O130" s="220"/>
      <c r="P130" s="87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</row>
    <row r="131" spans="1:30" ht="23.25" customHeight="1">
      <c r="A131" s="81" t="s">
        <v>174</v>
      </c>
      <c r="B131" s="81" t="s">
        <v>218</v>
      </c>
      <c r="C131" s="73" t="s">
        <v>175</v>
      </c>
      <c r="D131" s="245" t="s">
        <v>308</v>
      </c>
      <c r="E131" s="237"/>
      <c r="F131" s="219"/>
      <c r="G131" s="220"/>
      <c r="H131" s="224"/>
      <c r="I131" s="224"/>
      <c r="J131" s="224"/>
      <c r="K131" s="224"/>
      <c r="L131" s="224"/>
      <c r="M131" s="224"/>
      <c r="N131" s="220"/>
      <c r="O131" s="220"/>
      <c r="P131" s="87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</row>
    <row r="132" spans="1:30" ht="23.25" customHeight="1">
      <c r="A132" s="81" t="s">
        <v>309</v>
      </c>
      <c r="B132" s="81" t="s">
        <v>178</v>
      </c>
      <c r="C132" s="73" t="s">
        <v>310</v>
      </c>
      <c r="D132" s="87" t="s">
        <v>176</v>
      </c>
      <c r="E132" s="87" t="s">
        <v>177</v>
      </c>
      <c r="F132" s="219" t="s">
        <v>101</v>
      </c>
      <c r="G132" s="220">
        <v>1</v>
      </c>
      <c r="H132" s="224"/>
      <c r="I132" s="224" t="str">
        <f t="shared" ref="I132:I133" si="37">IF(G132*H132&lt;&gt;0, TRUNC(G132*H132, 1), "")</f>
        <v/>
      </c>
      <c r="J132" s="224">
        <f>합산자재!I22</f>
        <v>0</v>
      </c>
      <c r="K132" s="224" t="str">
        <f>IF(G132*J132&lt;&gt;0, TRUNC(G132*J132, 1), "")</f>
        <v/>
      </c>
      <c r="L132" s="224">
        <f>합산자재!J22</f>
        <v>0</v>
      </c>
      <c r="M132" s="224" t="str">
        <f>IF(G132*L132&lt;&gt;0, TRUNC(G132*L132, 1), "")</f>
        <v/>
      </c>
      <c r="N132" s="220" t="str">
        <f>IF((H132+J132+L132)=0, "", (H132+J132+L132))</f>
        <v/>
      </c>
      <c r="O132" s="220" t="str">
        <f>IF(SUM(I132,K132,M132)&lt;&gt;0,SUM(I132,K132,M132),"")</f>
        <v/>
      </c>
      <c r="P132" s="87" t="s">
        <v>295</v>
      </c>
      <c r="Q132" s="68" t="s">
        <v>264</v>
      </c>
      <c r="R132" s="68"/>
      <c r="S132" s="68"/>
      <c r="T132" s="68"/>
      <c r="U132" s="68"/>
      <c r="V132" s="68"/>
      <c r="W132" s="68"/>
      <c r="X132" s="68"/>
      <c r="Y132" s="68"/>
      <c r="Z132" s="68"/>
      <c r="AA132" s="68" t="e">
        <f>합산자재!H22*#REF!</f>
        <v>#REF!</v>
      </c>
      <c r="AB132" s="68">
        <f>G132*H132</f>
        <v>0</v>
      </c>
      <c r="AC132" s="68"/>
      <c r="AD132" s="68"/>
    </row>
    <row r="133" spans="1:30" ht="23.25" customHeight="1">
      <c r="A133" s="81" t="s">
        <v>232</v>
      </c>
      <c r="B133" s="81" t="s">
        <v>178</v>
      </c>
      <c r="C133" s="73" t="s">
        <v>233</v>
      </c>
      <c r="D133" s="87" t="s">
        <v>234</v>
      </c>
      <c r="E133" s="87" t="s">
        <v>235</v>
      </c>
      <c r="F133" s="219" t="s">
        <v>236</v>
      </c>
      <c r="G133" s="220">
        <f>일위노임!G61</f>
        <v>0.13200000000000001</v>
      </c>
      <c r="H133" s="224">
        <f>합산자재!H30</f>
        <v>0</v>
      </c>
      <c r="I133" s="224" t="str">
        <f t="shared" si="37"/>
        <v/>
      </c>
      <c r="J133" s="224">
        <f>합산자재!I30</f>
        <v>273676</v>
      </c>
      <c r="K133" s="224">
        <f>INT(G133*J133)</f>
        <v>36125</v>
      </c>
      <c r="L133" s="224">
        <f>합산자재!J30</f>
        <v>0</v>
      </c>
      <c r="M133" s="224" t="str">
        <f>IF(G133*L133&lt;&gt;0, TRUNC(G133*L133, 1), "")</f>
        <v/>
      </c>
      <c r="N133" s="220">
        <f>IF((H133+J133+L133)=0, "", (H133+J133+L133))</f>
        <v>273676</v>
      </c>
      <c r="O133" s="220">
        <f>IF(SUM(I133,K133,M133)&lt;&gt;0,SUM(I133,K133,M133),"")</f>
        <v>36125</v>
      </c>
      <c r="P133" s="87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>
        <f>K133</f>
        <v>36125</v>
      </c>
    </row>
    <row r="134" spans="1:30" ht="23.25" customHeight="1">
      <c r="A134" s="81" t="s">
        <v>237</v>
      </c>
      <c r="B134" s="81" t="s">
        <v>178</v>
      </c>
      <c r="C134" s="73" t="s">
        <v>238</v>
      </c>
      <c r="D134" s="87" t="s">
        <v>239</v>
      </c>
      <c r="E134" s="87" t="s">
        <v>240</v>
      </c>
      <c r="F134" s="219" t="s">
        <v>64</v>
      </c>
      <c r="G134" s="220">
        <v>1</v>
      </c>
      <c r="H134" s="224">
        <f>INT(K133*0.03)</f>
        <v>1083</v>
      </c>
      <c r="I134" s="224">
        <f>INT(G134*H134)</f>
        <v>1083</v>
      </c>
      <c r="J134" s="224"/>
      <c r="K134" s="224" t="str">
        <f>IF(G134*J134&lt;&gt;0, TRUNC(G134*J134, 1), "")</f>
        <v/>
      </c>
      <c r="L134" s="224"/>
      <c r="M134" s="224" t="str">
        <f>IF(G134*L134&lt;&gt;0, TRUNC(G134*L134, 1), "")</f>
        <v/>
      </c>
      <c r="N134" s="220">
        <f>IF((H134+J134+L134)=0, "", (H134+J134+L134))</f>
        <v>1083</v>
      </c>
      <c r="O134" s="220">
        <f>IF(SUM(I134,K134,M134)&lt;&gt;0,SUM(I134,K134,M134),"")</f>
        <v>1083</v>
      </c>
      <c r="P134" s="87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</row>
    <row r="135" spans="1:30" ht="23.25" customHeight="1">
      <c r="A135" s="81"/>
      <c r="B135" s="81" t="s">
        <v>154</v>
      </c>
      <c r="C135" s="73"/>
      <c r="D135" s="87" t="s">
        <v>67</v>
      </c>
      <c r="E135" s="87"/>
      <c r="F135" s="219"/>
      <c r="G135" s="220"/>
      <c r="H135" s="224"/>
      <c r="I135" s="224">
        <f>TRUNC(SUM(I131:I134))</f>
        <v>1083</v>
      </c>
      <c r="J135" s="224"/>
      <c r="K135" s="224">
        <f>TRUNC(SUM(K131:K134))</f>
        <v>36125</v>
      </c>
      <c r="L135" s="224"/>
      <c r="M135" s="224">
        <f>TRUNC(SUM(M131:M134))</f>
        <v>0</v>
      </c>
      <c r="N135" s="220" t="str">
        <f>IF((H135+J135+L135)=0, "", (H135+J135+L135))</f>
        <v/>
      </c>
      <c r="O135" s="220">
        <f>IF(SUM(I135,K135,M135)&lt;&gt;0,SUM(I135,K135,M135),"")</f>
        <v>37208</v>
      </c>
      <c r="P135" s="87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>
        <f>TRUNC(AD135*옵션!$B$36/100,1)</f>
        <v>1083.7</v>
      </c>
      <c r="AC135" s="68">
        <f>TRUNC(SUM(K131:K133))</f>
        <v>36125</v>
      </c>
      <c r="AD135" s="68">
        <f>TRUNC(SUM(AD131:AD134))</f>
        <v>36125</v>
      </c>
    </row>
    <row r="136" spans="1:30" ht="23.25" customHeight="1">
      <c r="A136" s="81"/>
      <c r="B136" s="81"/>
      <c r="C136" s="73"/>
      <c r="D136" s="87"/>
      <c r="E136" s="87"/>
      <c r="F136" s="219"/>
      <c r="G136" s="220"/>
      <c r="H136" s="224"/>
      <c r="I136" s="224"/>
      <c r="J136" s="224"/>
      <c r="K136" s="224"/>
      <c r="L136" s="224"/>
      <c r="M136" s="224"/>
      <c r="N136" s="220"/>
      <c r="O136" s="220"/>
      <c r="P136" s="87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</row>
    <row r="137" spans="1:30" ht="23.25" customHeight="1">
      <c r="A137" s="81" t="s">
        <v>179</v>
      </c>
      <c r="B137" s="81" t="s">
        <v>218</v>
      </c>
      <c r="C137" s="73" t="s">
        <v>180</v>
      </c>
      <c r="D137" s="245" t="s">
        <v>311</v>
      </c>
      <c r="E137" s="237"/>
      <c r="F137" s="219"/>
      <c r="G137" s="220"/>
      <c r="H137" s="224"/>
      <c r="I137" s="224"/>
      <c r="J137" s="224"/>
      <c r="K137" s="224"/>
      <c r="L137" s="224"/>
      <c r="M137" s="224"/>
      <c r="N137" s="220"/>
      <c r="O137" s="220"/>
      <c r="P137" s="87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</row>
    <row r="138" spans="1:30" ht="23.25" customHeight="1">
      <c r="A138" s="81" t="s">
        <v>312</v>
      </c>
      <c r="B138" s="81" t="s">
        <v>182</v>
      </c>
      <c r="C138" s="73" t="s">
        <v>313</v>
      </c>
      <c r="D138" s="87" t="s">
        <v>176</v>
      </c>
      <c r="E138" s="87" t="s">
        <v>181</v>
      </c>
      <c r="F138" s="219" t="s">
        <v>101</v>
      </c>
      <c r="G138" s="220">
        <v>1</v>
      </c>
      <c r="H138" s="224"/>
      <c r="I138" s="224" t="str">
        <f t="shared" ref="I138:I139" si="38">IF(G138*H138&lt;&gt;0, TRUNC(G138*H138, 1), "")</f>
        <v/>
      </c>
      <c r="J138" s="224">
        <f>합산자재!I23</f>
        <v>0</v>
      </c>
      <c r="K138" s="224" t="str">
        <f>IF(G138*J138&lt;&gt;0, TRUNC(G138*J138, 1), "")</f>
        <v/>
      </c>
      <c r="L138" s="224">
        <f>합산자재!J23</f>
        <v>0</v>
      </c>
      <c r="M138" s="224" t="str">
        <f>IF(G138*L138&lt;&gt;0, TRUNC(G138*L138, 1), "")</f>
        <v/>
      </c>
      <c r="N138" s="220" t="str">
        <f>IF((H138+J138+L138)=0, "", (H138+J138+L138))</f>
        <v/>
      </c>
      <c r="O138" s="220" t="str">
        <f>IF(SUM(I138,K138,M138)&lt;&gt;0,SUM(I138,K138,M138),"")</f>
        <v/>
      </c>
      <c r="P138" s="87" t="s">
        <v>295</v>
      </c>
      <c r="Q138" s="68" t="s">
        <v>264</v>
      </c>
      <c r="R138" s="68"/>
      <c r="S138" s="68"/>
      <c r="T138" s="68"/>
      <c r="U138" s="68"/>
      <c r="V138" s="68"/>
      <c r="W138" s="68"/>
      <c r="X138" s="68"/>
      <c r="Y138" s="68"/>
      <c r="Z138" s="68"/>
      <c r="AA138" s="68" t="e">
        <f>합산자재!H23*#REF!</f>
        <v>#REF!</v>
      </c>
      <c r="AB138" s="68">
        <f>G138*H138</f>
        <v>0</v>
      </c>
      <c r="AC138" s="68"/>
      <c r="AD138" s="68"/>
    </row>
    <row r="139" spans="1:30" ht="23.25" customHeight="1">
      <c r="A139" s="81" t="s">
        <v>232</v>
      </c>
      <c r="B139" s="81" t="s">
        <v>182</v>
      </c>
      <c r="C139" s="73" t="s">
        <v>233</v>
      </c>
      <c r="D139" s="87" t="s">
        <v>234</v>
      </c>
      <c r="E139" s="87" t="s">
        <v>235</v>
      </c>
      <c r="F139" s="219" t="s">
        <v>236</v>
      </c>
      <c r="G139" s="220">
        <f>일위노임!G64</f>
        <v>0.16800000000000001</v>
      </c>
      <c r="H139" s="224">
        <f>합산자재!H30</f>
        <v>0</v>
      </c>
      <c r="I139" s="224" t="str">
        <f t="shared" si="38"/>
        <v/>
      </c>
      <c r="J139" s="224">
        <f>합산자재!I30</f>
        <v>273676</v>
      </c>
      <c r="K139" s="224">
        <f>INT(G139*J139)</f>
        <v>45977</v>
      </c>
      <c r="L139" s="224">
        <f>합산자재!J30</f>
        <v>0</v>
      </c>
      <c r="M139" s="224" t="str">
        <f>IF(G139*L139&lt;&gt;0, TRUNC(G139*L139, 1), "")</f>
        <v/>
      </c>
      <c r="N139" s="220">
        <f>IF((H139+J139+L139)=0, "", (H139+J139+L139))</f>
        <v>273676</v>
      </c>
      <c r="O139" s="220">
        <f>IF(SUM(I139,K139,M139)&lt;&gt;0,SUM(I139,K139,M139),"")</f>
        <v>45977</v>
      </c>
      <c r="P139" s="87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>
        <f>K139</f>
        <v>45977</v>
      </c>
    </row>
    <row r="140" spans="1:30" ht="23.25" customHeight="1">
      <c r="A140" s="81" t="s">
        <v>237</v>
      </c>
      <c r="B140" s="81" t="s">
        <v>182</v>
      </c>
      <c r="C140" s="73" t="s">
        <v>238</v>
      </c>
      <c r="D140" s="87" t="s">
        <v>239</v>
      </c>
      <c r="E140" s="87" t="s">
        <v>240</v>
      </c>
      <c r="F140" s="219" t="s">
        <v>64</v>
      </c>
      <c r="G140" s="220">
        <v>1</v>
      </c>
      <c r="H140" s="224">
        <f>INT(K139*0.03)</f>
        <v>1379</v>
      </c>
      <c r="I140" s="224">
        <f>INT(G140*H140)</f>
        <v>1379</v>
      </c>
      <c r="J140" s="224"/>
      <c r="K140" s="224" t="str">
        <f>IF(G140*J140&lt;&gt;0, TRUNC(G140*J140, 1), "")</f>
        <v/>
      </c>
      <c r="L140" s="224"/>
      <c r="M140" s="224" t="str">
        <f>IF(G140*L140&lt;&gt;0, TRUNC(G140*L140, 1), "")</f>
        <v/>
      </c>
      <c r="N140" s="220">
        <f>IF((H140+J140+L140)=0, "", (H140+J140+L140))</f>
        <v>1379</v>
      </c>
      <c r="O140" s="220">
        <f>IF(SUM(I140,K140,M140)&lt;&gt;0,SUM(I140,K140,M140),"")</f>
        <v>1379</v>
      </c>
      <c r="P140" s="87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</row>
    <row r="141" spans="1:30" ht="23.25" customHeight="1">
      <c r="A141" s="81"/>
      <c r="B141" s="81" t="s">
        <v>154</v>
      </c>
      <c r="C141" s="73"/>
      <c r="D141" s="87" t="s">
        <v>67</v>
      </c>
      <c r="E141" s="87"/>
      <c r="F141" s="219"/>
      <c r="G141" s="220"/>
      <c r="H141" s="224"/>
      <c r="I141" s="224">
        <f>TRUNC(SUM(I137:I140))</f>
        <v>1379</v>
      </c>
      <c r="J141" s="224"/>
      <c r="K141" s="224">
        <f>TRUNC(SUM(K137:K140))</f>
        <v>45977</v>
      </c>
      <c r="L141" s="224"/>
      <c r="M141" s="224">
        <f>TRUNC(SUM(M137:M140))</f>
        <v>0</v>
      </c>
      <c r="N141" s="220" t="str">
        <f>IF((H141+J141+L141)=0, "", (H141+J141+L141))</f>
        <v/>
      </c>
      <c r="O141" s="220">
        <f>IF(SUM(I141,K141,M141)&lt;&gt;0,SUM(I141,K141,M141),"")</f>
        <v>47356</v>
      </c>
      <c r="P141" s="87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>
        <f>TRUNC(AD141*옵션!$B$36/100,1)</f>
        <v>1379.3</v>
      </c>
      <c r="AC141" s="68">
        <f>TRUNC(SUM(K137:K139))</f>
        <v>45977</v>
      </c>
      <c r="AD141" s="68">
        <f>TRUNC(SUM(AD137:AD140))</f>
        <v>45977</v>
      </c>
    </row>
    <row r="142" spans="1:30" ht="23.25" customHeight="1">
      <c r="A142" s="81"/>
      <c r="B142" s="81"/>
      <c r="C142" s="73"/>
      <c r="D142" s="87"/>
      <c r="E142" s="87"/>
      <c r="F142" s="219"/>
      <c r="G142" s="220"/>
      <c r="H142" s="224"/>
      <c r="I142" s="224"/>
      <c r="J142" s="224"/>
      <c r="K142" s="224"/>
      <c r="L142" s="224"/>
      <c r="M142" s="224"/>
      <c r="N142" s="220"/>
      <c r="O142" s="220"/>
      <c r="P142" s="87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</row>
    <row r="143" spans="1:30" ht="23.25" customHeight="1">
      <c r="A143" s="81" t="s">
        <v>191</v>
      </c>
      <c r="B143" s="81" t="s">
        <v>218</v>
      </c>
      <c r="C143" s="73" t="s">
        <v>192</v>
      </c>
      <c r="D143" s="245" t="s">
        <v>314</v>
      </c>
      <c r="E143" s="237"/>
      <c r="F143" s="219"/>
      <c r="G143" s="220"/>
      <c r="H143" s="224"/>
      <c r="I143" s="224"/>
      <c r="J143" s="224"/>
      <c r="K143" s="224"/>
      <c r="L143" s="224"/>
      <c r="M143" s="224"/>
      <c r="N143" s="220"/>
      <c r="O143" s="220"/>
      <c r="P143" s="87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</row>
    <row r="144" spans="1:30" ht="23.25" customHeight="1">
      <c r="A144" s="81" t="s">
        <v>315</v>
      </c>
      <c r="B144" s="81" t="s">
        <v>194</v>
      </c>
      <c r="C144" s="73" t="s">
        <v>316</v>
      </c>
      <c r="D144" s="87" t="s">
        <v>193</v>
      </c>
      <c r="E144" s="87" t="s">
        <v>126</v>
      </c>
      <c r="F144" s="219" t="s">
        <v>101</v>
      </c>
      <c r="G144" s="220">
        <v>1</v>
      </c>
      <c r="H144" s="224"/>
      <c r="I144" s="224" t="str">
        <f t="shared" ref="I144:I145" si="39">IF(G144*H144&lt;&gt;0, TRUNC(G144*H144, 1), "")</f>
        <v/>
      </c>
      <c r="J144" s="224">
        <f>합산자재!I24</f>
        <v>0</v>
      </c>
      <c r="K144" s="224" t="str">
        <f>IF(G144*J144&lt;&gt;0, TRUNC(G144*J144, 1), "")</f>
        <v/>
      </c>
      <c r="L144" s="224">
        <f>합산자재!J24</f>
        <v>0</v>
      </c>
      <c r="M144" s="224" t="str">
        <f>IF(G144*L144&lt;&gt;0, TRUNC(G144*L144, 1), "")</f>
        <v/>
      </c>
      <c r="N144" s="220" t="str">
        <f>IF((H144+J144+L144)=0, "", (H144+J144+L144))</f>
        <v/>
      </c>
      <c r="O144" s="220" t="str">
        <f>IF(SUM(I144,K144,M144)&lt;&gt;0,SUM(I144,K144,M144),"")</f>
        <v/>
      </c>
      <c r="P144" s="87" t="s">
        <v>295</v>
      </c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 t="e">
        <f>합산자재!H24*#REF!</f>
        <v>#REF!</v>
      </c>
      <c r="AB144" s="68">
        <f>G144*H144</f>
        <v>0</v>
      </c>
      <c r="AC144" s="68"/>
      <c r="AD144" s="68"/>
    </row>
    <row r="145" spans="1:30" ht="23.25" customHeight="1">
      <c r="A145" s="81" t="s">
        <v>277</v>
      </c>
      <c r="B145" s="81" t="s">
        <v>194</v>
      </c>
      <c r="C145" s="73" t="s">
        <v>278</v>
      </c>
      <c r="D145" s="87" t="s">
        <v>234</v>
      </c>
      <c r="E145" s="87" t="s">
        <v>279</v>
      </c>
      <c r="F145" s="219" t="s">
        <v>236</v>
      </c>
      <c r="G145" s="220">
        <f>일위노임!G67</f>
        <v>8.5000000000000006E-3</v>
      </c>
      <c r="H145" s="224">
        <f>합산자재!H32</f>
        <v>0</v>
      </c>
      <c r="I145" s="224" t="str">
        <f t="shared" si="39"/>
        <v/>
      </c>
      <c r="J145" s="224">
        <f>합산자재!I32</f>
        <v>436224</v>
      </c>
      <c r="K145" s="224">
        <f>INT(G145*J145)</f>
        <v>3707</v>
      </c>
      <c r="L145" s="224">
        <f>합산자재!J32</f>
        <v>0</v>
      </c>
      <c r="M145" s="224" t="str">
        <f>IF(G145*L145&lt;&gt;0, TRUNC(G145*L145, 1), "")</f>
        <v/>
      </c>
      <c r="N145" s="220">
        <f>IF((H145+J145+L145)=0, "", (H145+J145+L145))</f>
        <v>436224</v>
      </c>
      <c r="O145" s="220">
        <f>IF(SUM(I145,K145,M145)&lt;&gt;0,SUM(I145,K145,M145),"")</f>
        <v>3707</v>
      </c>
      <c r="P145" s="87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>
        <f>K145</f>
        <v>3707</v>
      </c>
    </row>
    <row r="146" spans="1:30" ht="23.25" customHeight="1">
      <c r="A146" s="81" t="s">
        <v>237</v>
      </c>
      <c r="B146" s="81" t="s">
        <v>194</v>
      </c>
      <c r="C146" s="73" t="s">
        <v>238</v>
      </c>
      <c r="D146" s="87" t="s">
        <v>239</v>
      </c>
      <c r="E146" s="87" t="s">
        <v>240</v>
      </c>
      <c r="F146" s="219" t="s">
        <v>64</v>
      </c>
      <c r="G146" s="220">
        <v>1</v>
      </c>
      <c r="H146" s="224">
        <f>INT(K145*0.03)</f>
        <v>111</v>
      </c>
      <c r="I146" s="224">
        <f>INT(G146*H146)</f>
        <v>111</v>
      </c>
      <c r="J146" s="224"/>
      <c r="K146" s="224" t="str">
        <f>IF(G146*J146&lt;&gt;0, TRUNC(G146*J146, 1), "")</f>
        <v/>
      </c>
      <c r="L146" s="224"/>
      <c r="M146" s="224" t="str">
        <f>IF(G146*L146&lt;&gt;0, TRUNC(G146*L146, 1), "")</f>
        <v/>
      </c>
      <c r="N146" s="220">
        <f>IF((H146+J146+L146)=0, "", (H146+J146+L146))</f>
        <v>111</v>
      </c>
      <c r="O146" s="220">
        <f>IF(SUM(I146,K146,M146)&lt;&gt;0,SUM(I146,K146,M146),"")</f>
        <v>111</v>
      </c>
      <c r="P146" s="87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</row>
    <row r="147" spans="1:30" ht="23.25" customHeight="1">
      <c r="A147" s="81"/>
      <c r="B147" s="81" t="s">
        <v>154</v>
      </c>
      <c r="C147" s="73"/>
      <c r="D147" s="87" t="s">
        <v>67</v>
      </c>
      <c r="E147" s="87"/>
      <c r="F147" s="219"/>
      <c r="G147" s="220"/>
      <c r="H147" s="224"/>
      <c r="I147" s="224">
        <f>TRUNC(SUM(I143:I146))</f>
        <v>111</v>
      </c>
      <c r="J147" s="224"/>
      <c r="K147" s="224">
        <f>TRUNC(SUM(K143:K146))</f>
        <v>3707</v>
      </c>
      <c r="L147" s="224"/>
      <c r="M147" s="224">
        <f>TRUNC(SUM(M143:M146))</f>
        <v>0</v>
      </c>
      <c r="N147" s="220" t="str">
        <f>IF((H147+J147+L147)=0, "", (H147+J147+L147))</f>
        <v/>
      </c>
      <c r="O147" s="220">
        <f>IF(SUM(I147,K147,M147)&lt;&gt;0,SUM(I147,K147,M147),"")</f>
        <v>3818</v>
      </c>
      <c r="P147" s="87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>
        <f>TRUNC(AD147*옵션!$B$36/100,1)</f>
        <v>111.2</v>
      </c>
      <c r="AC147" s="68">
        <f>TRUNC(SUM(K143:K145))</f>
        <v>3707</v>
      </c>
      <c r="AD147" s="68">
        <f>TRUNC(SUM(AD143:AD146))</f>
        <v>3707</v>
      </c>
    </row>
    <row r="148" spans="1:30" ht="23.25" customHeight="1">
      <c r="A148" s="81"/>
      <c r="B148" s="81"/>
      <c r="C148" s="73"/>
      <c r="D148" s="87"/>
      <c r="E148" s="87"/>
      <c r="F148" s="219"/>
      <c r="G148" s="220"/>
      <c r="H148" s="224"/>
      <c r="I148" s="224"/>
      <c r="J148" s="224"/>
      <c r="K148" s="224"/>
      <c r="L148" s="224"/>
      <c r="M148" s="224"/>
      <c r="N148" s="220"/>
      <c r="O148" s="220"/>
      <c r="P148" s="87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</row>
    <row r="149" spans="1:30" ht="23.25" customHeight="1">
      <c r="A149" s="81" t="s">
        <v>199</v>
      </c>
      <c r="B149" s="81" t="s">
        <v>218</v>
      </c>
      <c r="C149" s="73" t="s">
        <v>200</v>
      </c>
      <c r="D149" s="245" t="s">
        <v>317</v>
      </c>
      <c r="E149" s="237"/>
      <c r="F149" s="219"/>
      <c r="G149" s="220"/>
      <c r="H149" s="224"/>
      <c r="I149" s="224"/>
      <c r="J149" s="224"/>
      <c r="K149" s="224"/>
      <c r="L149" s="224"/>
      <c r="M149" s="224"/>
      <c r="N149" s="220"/>
      <c r="O149" s="220"/>
      <c r="P149" s="87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</row>
    <row r="150" spans="1:30" ht="23.25" customHeight="1">
      <c r="A150" s="81" t="s">
        <v>318</v>
      </c>
      <c r="B150" s="81" t="s">
        <v>202</v>
      </c>
      <c r="C150" s="73" t="s">
        <v>319</v>
      </c>
      <c r="D150" s="87" t="s">
        <v>201</v>
      </c>
      <c r="E150" s="87" t="s">
        <v>167</v>
      </c>
      <c r="F150" s="219" t="s">
        <v>116</v>
      </c>
      <c r="G150" s="220">
        <v>1</v>
      </c>
      <c r="H150" s="224"/>
      <c r="I150" s="224" t="str">
        <f t="shared" ref="I150:I151" si="40">IF(G150*H150&lt;&gt;0, TRUNC(G150*H150, 1), "")</f>
        <v/>
      </c>
      <c r="J150" s="224">
        <f>합산자재!I28</f>
        <v>0</v>
      </c>
      <c r="K150" s="224" t="str">
        <f>IF(G150*J150&lt;&gt;0, TRUNC(G150*J150, 1), "")</f>
        <v/>
      </c>
      <c r="L150" s="224">
        <f>합산자재!J28</f>
        <v>0</v>
      </c>
      <c r="M150" s="224" t="str">
        <f>IF(G150*L150&lt;&gt;0, TRUNC(G150*L150, 1), "")</f>
        <v/>
      </c>
      <c r="N150" s="220" t="str">
        <f>IF((H150+J150+L150)=0, "", (H150+J150+L150))</f>
        <v/>
      </c>
      <c r="O150" s="220" t="str">
        <f>IF(SUM(I150,K150,M150)&lt;&gt;0,SUM(I150,K150,M150),"")</f>
        <v/>
      </c>
      <c r="P150" s="87" t="s">
        <v>295</v>
      </c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 t="e">
        <f>합산자재!H28*#REF!</f>
        <v>#REF!</v>
      </c>
      <c r="AB150" s="68"/>
      <c r="AC150" s="68"/>
      <c r="AD150" s="68"/>
    </row>
    <row r="151" spans="1:30" ht="23.25" customHeight="1">
      <c r="A151" s="81" t="s">
        <v>289</v>
      </c>
      <c r="B151" s="81" t="s">
        <v>202</v>
      </c>
      <c r="C151" s="73" t="s">
        <v>290</v>
      </c>
      <c r="D151" s="87" t="s">
        <v>234</v>
      </c>
      <c r="E151" s="87" t="s">
        <v>291</v>
      </c>
      <c r="F151" s="219" t="s">
        <v>236</v>
      </c>
      <c r="G151" s="220">
        <f>일위노임!G70</f>
        <v>5.7599999999999998E-2</v>
      </c>
      <c r="H151" s="224">
        <f>합산자재!H33</f>
        <v>0</v>
      </c>
      <c r="I151" s="224" t="str">
        <f t="shared" si="40"/>
        <v/>
      </c>
      <c r="J151" s="224">
        <f>합산자재!I33</f>
        <v>315528</v>
      </c>
      <c r="K151" s="224">
        <f>INT(G151*J151)</f>
        <v>18174</v>
      </c>
      <c r="L151" s="224">
        <f>합산자재!J33</f>
        <v>0</v>
      </c>
      <c r="M151" s="224" t="str">
        <f>IF(G151*L151&lt;&gt;0, TRUNC(G151*L151, 1), "")</f>
        <v/>
      </c>
      <c r="N151" s="220">
        <f>IF((H151+J151+L151)=0, "", (H151+J151+L151))</f>
        <v>315528</v>
      </c>
      <c r="O151" s="220">
        <f>IF(SUM(I151,K151,M151)&lt;&gt;0,SUM(I151,K151,M151),"")</f>
        <v>18174</v>
      </c>
      <c r="P151" s="87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>
        <f>K151</f>
        <v>18174</v>
      </c>
    </row>
    <row r="152" spans="1:30" ht="23.25" customHeight="1">
      <c r="A152" s="81" t="s">
        <v>237</v>
      </c>
      <c r="B152" s="81" t="s">
        <v>202</v>
      </c>
      <c r="C152" s="73" t="s">
        <v>238</v>
      </c>
      <c r="D152" s="87" t="s">
        <v>239</v>
      </c>
      <c r="E152" s="87" t="s">
        <v>240</v>
      </c>
      <c r="F152" s="219" t="s">
        <v>64</v>
      </c>
      <c r="G152" s="220">
        <v>1</v>
      </c>
      <c r="H152" s="224">
        <f>INT(K151*0.03)</f>
        <v>545</v>
      </c>
      <c r="I152" s="224">
        <f>INT(G152*H152)</f>
        <v>545</v>
      </c>
      <c r="J152" s="224"/>
      <c r="K152" s="224" t="str">
        <f>IF(G152*J152&lt;&gt;0, TRUNC(G152*J152, 1), "")</f>
        <v/>
      </c>
      <c r="L152" s="224"/>
      <c r="M152" s="224" t="str">
        <f>IF(G152*L152&lt;&gt;0, TRUNC(G152*L152, 1), "")</f>
        <v/>
      </c>
      <c r="N152" s="220">
        <f>IF((H152+J152+L152)=0, "", (H152+J152+L152))</f>
        <v>545</v>
      </c>
      <c r="O152" s="220">
        <f>IF(SUM(I152,K152,M152)&lt;&gt;0,SUM(I152,K152,M152),"")</f>
        <v>545</v>
      </c>
      <c r="P152" s="87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</row>
    <row r="153" spans="1:30" ht="23.25" customHeight="1">
      <c r="A153" s="81"/>
      <c r="B153" s="81" t="s">
        <v>154</v>
      </c>
      <c r="C153" s="73"/>
      <c r="D153" s="87" t="s">
        <v>67</v>
      </c>
      <c r="E153" s="87"/>
      <c r="F153" s="219"/>
      <c r="G153" s="220"/>
      <c r="H153" s="224"/>
      <c r="I153" s="224">
        <f>TRUNC(SUM(I149:I152))</f>
        <v>545</v>
      </c>
      <c r="J153" s="224"/>
      <c r="K153" s="224">
        <f>TRUNC(SUM(K149:K152))</f>
        <v>18174</v>
      </c>
      <c r="L153" s="224"/>
      <c r="M153" s="224">
        <f>TRUNC(SUM(M149:M152))</f>
        <v>0</v>
      </c>
      <c r="N153" s="220" t="str">
        <f>IF((H153+J153+L153)=0, "", (H153+J153+L153))</f>
        <v/>
      </c>
      <c r="O153" s="220">
        <f>IF(SUM(I153,K153,M153)&lt;&gt;0,SUM(I153,K153,M153),"")</f>
        <v>18719</v>
      </c>
      <c r="P153" s="87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>
        <f>TRUNC(K151*옵션!$B$36/100,1)</f>
        <v>545.20000000000005</v>
      </c>
      <c r="AC153" s="68">
        <f>TRUNC(K151)</f>
        <v>18174</v>
      </c>
      <c r="AD153" s="68">
        <f>TRUNC(K151)</f>
        <v>18174</v>
      </c>
    </row>
    <row r="154" spans="1:30" ht="23.25" customHeight="1">
      <c r="A154" s="81"/>
      <c r="B154" s="81"/>
      <c r="C154" s="73"/>
      <c r="D154" s="87"/>
      <c r="E154" s="87"/>
      <c r="F154" s="219"/>
      <c r="G154" s="220"/>
      <c r="H154" s="224"/>
      <c r="I154" s="224"/>
      <c r="J154" s="224"/>
      <c r="K154" s="224"/>
      <c r="L154" s="224"/>
      <c r="M154" s="224"/>
      <c r="N154" s="220"/>
      <c r="O154" s="220"/>
      <c r="P154" s="87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</row>
    <row r="155" spans="1:30" ht="23.25" customHeight="1">
      <c r="A155" s="81" t="s">
        <v>187</v>
      </c>
      <c r="B155" s="81" t="s">
        <v>218</v>
      </c>
      <c r="C155" s="73" t="s">
        <v>188</v>
      </c>
      <c r="D155" s="245" t="s">
        <v>320</v>
      </c>
      <c r="E155" s="237"/>
      <c r="F155" s="219"/>
      <c r="G155" s="220"/>
      <c r="H155" s="224"/>
      <c r="I155" s="224"/>
      <c r="J155" s="224"/>
      <c r="K155" s="224"/>
      <c r="L155" s="224"/>
      <c r="M155" s="224"/>
      <c r="N155" s="220"/>
      <c r="O155" s="220"/>
      <c r="P155" s="87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</row>
    <row r="156" spans="1:30" ht="23.25" customHeight="1">
      <c r="A156" s="81" t="s">
        <v>321</v>
      </c>
      <c r="B156" s="81" t="s">
        <v>190</v>
      </c>
      <c r="C156" s="73" t="s">
        <v>322</v>
      </c>
      <c r="D156" s="87" t="s">
        <v>189</v>
      </c>
      <c r="E156" s="87" t="s">
        <v>121</v>
      </c>
      <c r="F156" s="219" t="s">
        <v>101</v>
      </c>
      <c r="G156" s="220">
        <v>1</v>
      </c>
      <c r="H156" s="224"/>
      <c r="I156" s="224" t="str">
        <f t="shared" ref="I156:I157" si="41">IF(G156*H156&lt;&gt;0, TRUNC(G156*H156, 1), "")</f>
        <v/>
      </c>
      <c r="J156" s="224">
        <f>합산자재!I29</f>
        <v>0</v>
      </c>
      <c r="K156" s="224" t="str">
        <f>IF(G156*J156&lt;&gt;0, TRUNC(G156*J156, 1), "")</f>
        <v/>
      </c>
      <c r="L156" s="224">
        <f>합산자재!J29</f>
        <v>0</v>
      </c>
      <c r="M156" s="224" t="str">
        <f>IF(G156*L156&lt;&gt;0, TRUNC(G156*L156, 1), "")</f>
        <v/>
      </c>
      <c r="N156" s="220" t="str">
        <f>IF((H156+J156+L156)=0, "", (H156+J156+L156))</f>
        <v/>
      </c>
      <c r="O156" s="220" t="str">
        <f>IF(SUM(I156,K156,M156)&lt;&gt;0,SUM(I156,K156,M156),"")</f>
        <v/>
      </c>
      <c r="P156" s="87" t="s">
        <v>295</v>
      </c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 t="e">
        <f>합산자재!H29*#REF!</f>
        <v>#REF!</v>
      </c>
      <c r="AB156" s="68">
        <f>G156*H156</f>
        <v>0</v>
      </c>
      <c r="AC156" s="68"/>
      <c r="AD156" s="68"/>
    </row>
    <row r="157" spans="1:30" ht="23.25" customHeight="1">
      <c r="A157" s="81" t="s">
        <v>271</v>
      </c>
      <c r="B157" s="81" t="s">
        <v>190</v>
      </c>
      <c r="C157" s="73" t="s">
        <v>272</v>
      </c>
      <c r="D157" s="87" t="s">
        <v>234</v>
      </c>
      <c r="E157" s="87" t="s">
        <v>273</v>
      </c>
      <c r="F157" s="219" t="s">
        <v>236</v>
      </c>
      <c r="G157" s="220">
        <f>일위노임!G73</f>
        <v>7.0000000000000001E-3</v>
      </c>
      <c r="H157" s="224">
        <f>합산자재!H31</f>
        <v>0</v>
      </c>
      <c r="I157" s="224" t="str">
        <f t="shared" si="41"/>
        <v/>
      </c>
      <c r="J157" s="224">
        <f>합산자재!I31</f>
        <v>304156</v>
      </c>
      <c r="K157" s="224">
        <f>INT(G157*J157)</f>
        <v>2129</v>
      </c>
      <c r="L157" s="224">
        <f>합산자재!J31</f>
        <v>0</v>
      </c>
      <c r="M157" s="224" t="str">
        <f>IF(G157*L157&lt;&gt;0, TRUNC(G157*L157, 1), "")</f>
        <v/>
      </c>
      <c r="N157" s="220">
        <f>IF((H157+J157+L157)=0, "", (H157+J157+L157))</f>
        <v>304156</v>
      </c>
      <c r="O157" s="220">
        <f>IF(SUM(I157,K157,M157)&lt;&gt;0,SUM(I157,K157,M157),"")</f>
        <v>2129</v>
      </c>
      <c r="P157" s="87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>
        <f>K157</f>
        <v>2129</v>
      </c>
    </row>
    <row r="158" spans="1:30" ht="23.25" customHeight="1">
      <c r="A158" s="81" t="s">
        <v>237</v>
      </c>
      <c r="B158" s="81" t="s">
        <v>190</v>
      </c>
      <c r="C158" s="73" t="s">
        <v>238</v>
      </c>
      <c r="D158" s="87" t="s">
        <v>239</v>
      </c>
      <c r="E158" s="87" t="s">
        <v>240</v>
      </c>
      <c r="F158" s="219" t="s">
        <v>64</v>
      </c>
      <c r="G158" s="220">
        <v>1</v>
      </c>
      <c r="H158" s="224">
        <f>INT(K157*0.03)</f>
        <v>63</v>
      </c>
      <c r="I158" s="224">
        <f>INT(G158*H158)</f>
        <v>63</v>
      </c>
      <c r="J158" s="224"/>
      <c r="K158" s="224" t="str">
        <f>IF(G158*J158&lt;&gt;0, TRUNC(G158*J158, 1), "")</f>
        <v/>
      </c>
      <c r="L158" s="224"/>
      <c r="M158" s="224" t="str">
        <f>IF(G158*L158&lt;&gt;0, TRUNC(G158*L158, 1), "")</f>
        <v/>
      </c>
      <c r="N158" s="220">
        <f>IF((H158+J158+L158)=0, "", (H158+J158+L158))</f>
        <v>63</v>
      </c>
      <c r="O158" s="220">
        <f>IF(SUM(I158,K158,M158)&lt;&gt;0,SUM(I158,K158,M158),"")</f>
        <v>63</v>
      </c>
      <c r="P158" s="87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</row>
    <row r="159" spans="1:30" ht="23.25" customHeight="1">
      <c r="A159" s="81"/>
      <c r="B159" s="81" t="s">
        <v>154</v>
      </c>
      <c r="C159" s="73"/>
      <c r="D159" s="87" t="s">
        <v>67</v>
      </c>
      <c r="E159" s="87"/>
      <c r="F159" s="219"/>
      <c r="G159" s="220"/>
      <c r="H159" s="224"/>
      <c r="I159" s="224">
        <f>TRUNC(SUM(I155:I158))</f>
        <v>63</v>
      </c>
      <c r="J159" s="224"/>
      <c r="K159" s="224">
        <f>TRUNC(SUM(K155:K158))</f>
        <v>2129</v>
      </c>
      <c r="L159" s="224"/>
      <c r="M159" s="224">
        <f>TRUNC(SUM(M155:M158))</f>
        <v>0</v>
      </c>
      <c r="N159" s="220" t="str">
        <f>IF((H159+J159+L159)=0, "", (H159+J159+L159))</f>
        <v/>
      </c>
      <c r="O159" s="220">
        <f>IF(SUM(I159,K159,M159)&lt;&gt;0,SUM(I159,K159,M159),"")</f>
        <v>2192</v>
      </c>
      <c r="P159" s="87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>
        <f>TRUNC(AD159*옵션!$B$36/100,1)</f>
        <v>63.8</v>
      </c>
      <c r="AC159" s="68">
        <f>TRUNC(SUM(K155:K157))</f>
        <v>2129</v>
      </c>
      <c r="AD159" s="68">
        <f>TRUNC(SUM(AD155:AD158))</f>
        <v>2129</v>
      </c>
    </row>
    <row r="160" spans="1:30" ht="23.25" customHeight="1">
      <c r="A160" s="81" t="s">
        <v>675</v>
      </c>
      <c r="B160" s="81" t="s">
        <v>218</v>
      </c>
      <c r="C160" s="73" t="s">
        <v>676</v>
      </c>
      <c r="D160" s="87" t="s">
        <v>689</v>
      </c>
      <c r="E160" s="87"/>
      <c r="F160" s="219"/>
      <c r="G160" s="220"/>
      <c r="H160" s="224"/>
      <c r="I160" s="224"/>
      <c r="J160" s="224"/>
      <c r="K160" s="224"/>
      <c r="L160" s="224"/>
      <c r="M160" s="224"/>
      <c r="N160" s="220"/>
      <c r="O160" s="220"/>
      <c r="P160" s="87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</row>
    <row r="161" spans="1:30" ht="23.25" customHeight="1">
      <c r="A161" s="81" t="s">
        <v>369</v>
      </c>
      <c r="B161" s="81" t="s">
        <v>677</v>
      </c>
      <c r="C161" s="73" t="s">
        <v>370</v>
      </c>
      <c r="D161" s="87" t="s">
        <v>156</v>
      </c>
      <c r="E161" s="87" t="s">
        <v>157</v>
      </c>
      <c r="F161" s="219" t="s">
        <v>64</v>
      </c>
      <c r="G161" s="220">
        <v>1</v>
      </c>
      <c r="H161" s="224">
        <f>합산자재!H25</f>
        <v>0</v>
      </c>
      <c r="I161" s="224" t="str">
        <f>IF(G161*H161&lt;&gt;0,TRUNC(G161*H161,1),"")</f>
        <v/>
      </c>
      <c r="J161" s="224">
        <f>합산자재!I25</f>
        <v>0</v>
      </c>
      <c r="K161" s="224" t="str">
        <f>IF(G161*J161&lt;&gt;0,TRUNC(G161*J161,1),"")</f>
        <v/>
      </c>
      <c r="L161" s="224">
        <f>합산자재!J25</f>
        <v>0</v>
      </c>
      <c r="M161" s="224" t="str">
        <f>IF(G161*L161&lt;&gt;0,TRUNC(G161*L161,1),"")</f>
        <v/>
      </c>
      <c r="N161" s="220" t="str">
        <f>IF((H161+J161+L161)=0,"",(H161+J161+L161))</f>
        <v/>
      </c>
      <c r="O161" s="220" t="str">
        <f>IF(SUM(I161,K161,M161)&lt;&gt;0,SUM(I161,K161,M161),"")</f>
        <v/>
      </c>
      <c r="P161" s="87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</row>
    <row r="162" spans="1:30" ht="23.25" customHeight="1">
      <c r="A162" s="81" t="s">
        <v>690</v>
      </c>
      <c r="B162" s="81" t="s">
        <v>677</v>
      </c>
      <c r="C162" s="73" t="s">
        <v>690</v>
      </c>
      <c r="D162" s="87" t="s">
        <v>234</v>
      </c>
      <c r="E162" s="87" t="s">
        <v>691</v>
      </c>
      <c r="F162" s="219" t="s">
        <v>236</v>
      </c>
      <c r="G162" s="220">
        <v>0.32400000000000001</v>
      </c>
      <c r="H162" s="224">
        <f>합산자재!H36</f>
        <v>0</v>
      </c>
      <c r="I162" s="224" t="str">
        <f>IF(G162*H162&lt;&gt;0,TRUNC(G162*H162,1),"")</f>
        <v/>
      </c>
      <c r="J162" s="224">
        <f>합산자재!I36</f>
        <v>294135</v>
      </c>
      <c r="K162" s="224">
        <f>INT(G162*J162)</f>
        <v>95299</v>
      </c>
      <c r="L162" s="224">
        <f>합산자재!J36</f>
        <v>0</v>
      </c>
      <c r="M162" s="224" t="str">
        <f>IF(G162*L162&lt;&gt;0,TRUNC(G162*L162,1),"")</f>
        <v/>
      </c>
      <c r="N162" s="220">
        <f>IF((H162+J162+L162)=0,"",(H162+J162+L162))</f>
        <v>294135</v>
      </c>
      <c r="O162" s="220">
        <f>IF(SUM(I162,K162,M162)&lt;&gt;0,SUM(I162,K162,M162),"")</f>
        <v>95299</v>
      </c>
      <c r="P162" s="87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</row>
    <row r="163" spans="1:30" ht="23.25" customHeight="1">
      <c r="A163" s="81" t="s">
        <v>232</v>
      </c>
      <c r="B163" s="81" t="s">
        <v>677</v>
      </c>
      <c r="C163" s="73" t="s">
        <v>233</v>
      </c>
      <c r="D163" s="87" t="s">
        <v>234</v>
      </c>
      <c r="E163" s="87" t="s">
        <v>235</v>
      </c>
      <c r="F163" s="219" t="s">
        <v>236</v>
      </c>
      <c r="G163" s="220">
        <v>0.32400000000000001</v>
      </c>
      <c r="H163" s="224">
        <f>합산자재!H30</f>
        <v>0</v>
      </c>
      <c r="I163" s="224" t="str">
        <f>IF(G163*H163&lt;&gt;0,TRUNC(G163*H163,1),"")</f>
        <v/>
      </c>
      <c r="J163" s="224">
        <f>합산자재!I30</f>
        <v>273676</v>
      </c>
      <c r="K163" s="224">
        <f>INT(G163*J163)</f>
        <v>88671</v>
      </c>
      <c r="L163" s="224">
        <f>합산자재!J30</f>
        <v>0</v>
      </c>
      <c r="M163" s="224" t="str">
        <f>IF(G163*L163&lt;&gt;0,TRUNC(G163*L163,1),"")</f>
        <v/>
      </c>
      <c r="N163" s="220">
        <f>IF((H163+J163+L163)=0,"",(H163+J163+L163))</f>
        <v>273676</v>
      </c>
      <c r="O163" s="220">
        <f>IF(SUM(I163,K163,M163)&lt;&gt;0,SUM(I163,K163,M163),"")</f>
        <v>88671</v>
      </c>
      <c r="P163" s="87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</row>
    <row r="164" spans="1:30" ht="23.25" customHeight="1">
      <c r="A164" s="81" t="s">
        <v>685</v>
      </c>
      <c r="B164" s="81" t="s">
        <v>677</v>
      </c>
      <c r="C164" s="73" t="s">
        <v>686</v>
      </c>
      <c r="D164" s="87" t="s">
        <v>234</v>
      </c>
      <c r="E164" s="87" t="s">
        <v>687</v>
      </c>
      <c r="F164" s="219" t="s">
        <v>236</v>
      </c>
      <c r="G164" s="220">
        <v>0.32400000000000001</v>
      </c>
      <c r="H164" s="224">
        <f>합산자재!H35</f>
        <v>0</v>
      </c>
      <c r="I164" s="224" t="str">
        <f>IF(G164*H164&lt;&gt;0,TRUNC(G164*H164,1),"")</f>
        <v/>
      </c>
      <c r="J164" s="224">
        <f>합산자재!I35</f>
        <v>172068</v>
      </c>
      <c r="K164" s="224">
        <f>INT(G164*J164)</f>
        <v>55750</v>
      </c>
      <c r="L164" s="224">
        <f>합산자재!J35</f>
        <v>0</v>
      </c>
      <c r="M164" s="224" t="str">
        <f>IF(G164*L164&lt;&gt;0,TRUNC(G164*L164,1),"")</f>
        <v/>
      </c>
      <c r="N164" s="220">
        <f>IF((H164+J164+L164)=0,"",(H164+J164+L164))</f>
        <v>172068</v>
      </c>
      <c r="O164" s="220">
        <f>IF(SUM(I164,K164,M164)&lt;&gt;0,SUM(I164,K164,M164),"")</f>
        <v>55750</v>
      </c>
      <c r="P164" s="87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</row>
    <row r="165" spans="1:30" ht="23.25" customHeight="1">
      <c r="A165" s="81" t="s">
        <v>237</v>
      </c>
      <c r="B165" s="81" t="s">
        <v>677</v>
      </c>
      <c r="C165" s="73" t="s">
        <v>238</v>
      </c>
      <c r="D165" s="87" t="s">
        <v>239</v>
      </c>
      <c r="E165" s="87" t="s">
        <v>688</v>
      </c>
      <c r="F165" s="219" t="s">
        <v>64</v>
      </c>
      <c r="G165" s="220">
        <v>1</v>
      </c>
      <c r="H165" s="224">
        <f>INT(K164*0.03)</f>
        <v>1672</v>
      </c>
      <c r="I165" s="224">
        <f>INT(G165*H165)</f>
        <v>1672</v>
      </c>
      <c r="J165" s="224"/>
      <c r="K165" s="224"/>
      <c r="L165" s="224"/>
      <c r="M165" s="224"/>
      <c r="N165" s="220">
        <f>H165</f>
        <v>1672</v>
      </c>
      <c r="O165" s="220">
        <f>I165</f>
        <v>1672</v>
      </c>
      <c r="P165" s="87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</row>
    <row r="166" spans="1:30" ht="23.25" customHeight="1">
      <c r="A166" s="81"/>
      <c r="B166" s="81" t="s">
        <v>154</v>
      </c>
      <c r="C166" s="73"/>
      <c r="D166" s="87" t="s">
        <v>67</v>
      </c>
      <c r="E166" s="87"/>
      <c r="F166" s="219"/>
      <c r="G166" s="220"/>
      <c r="H166" s="224"/>
      <c r="I166" s="224">
        <f>TRUNC(SUM(I160:I165))</f>
        <v>1672</v>
      </c>
      <c r="J166" s="224"/>
      <c r="K166" s="224">
        <f>TRUNC(SUM(K160:K165))</f>
        <v>239720</v>
      </c>
      <c r="L166" s="224"/>
      <c r="M166" s="224">
        <f>TRUNC(SUM(M160:M165))</f>
        <v>0</v>
      </c>
      <c r="N166" s="220"/>
      <c r="O166" s="220">
        <f>IF(SUM(I166,K166,M166)&lt;&gt;0,SUM(I166,K166,M166),"")</f>
        <v>241392</v>
      </c>
      <c r="P166" s="87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>
        <f>TRUNC(SUM(K162:K164)*옵션!$B$36/100,1)</f>
        <v>7191.6</v>
      </c>
      <c r="AC166" s="68">
        <f>TRUNC(SUM(K162:K164))</f>
        <v>239720</v>
      </c>
      <c r="AD166" s="68">
        <f>TRUNC(SUM(K162:K164))</f>
        <v>239720</v>
      </c>
    </row>
    <row r="167" spans="1:30" ht="23.25" customHeight="1">
      <c r="A167" s="81" t="s">
        <v>678</v>
      </c>
      <c r="B167" s="81" t="s">
        <v>218</v>
      </c>
      <c r="C167" s="73" t="s">
        <v>679</v>
      </c>
      <c r="D167" s="87" t="s">
        <v>692</v>
      </c>
      <c r="E167" s="87"/>
      <c r="F167" s="219"/>
      <c r="G167" s="220"/>
      <c r="H167" s="224"/>
      <c r="I167" s="224"/>
      <c r="J167" s="224"/>
      <c r="K167" s="224"/>
      <c r="L167" s="224"/>
      <c r="M167" s="224"/>
      <c r="N167" s="220"/>
      <c r="O167" s="220"/>
      <c r="P167" s="87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</row>
    <row r="168" spans="1:30" ht="23.25" customHeight="1">
      <c r="A168" s="81" t="s">
        <v>371</v>
      </c>
      <c r="B168" s="81" t="s">
        <v>680</v>
      </c>
      <c r="C168" s="73" t="s">
        <v>372</v>
      </c>
      <c r="D168" s="87" t="s">
        <v>169</v>
      </c>
      <c r="E168" s="87" t="s">
        <v>170</v>
      </c>
      <c r="F168" s="219" t="s">
        <v>116</v>
      </c>
      <c r="G168" s="220">
        <v>1</v>
      </c>
      <c r="H168" s="224">
        <f>합산자재!H26</f>
        <v>0</v>
      </c>
      <c r="I168" s="224" t="str">
        <f>IF(G168*H168&lt;&gt;0,TRUNC(G168*H168,1),"")</f>
        <v/>
      </c>
      <c r="J168" s="224">
        <f>합산자재!I26</f>
        <v>0</v>
      </c>
      <c r="K168" s="224" t="str">
        <f>IF(G168*J168&lt;&gt;0,TRUNC(G168*J168,1),"")</f>
        <v/>
      </c>
      <c r="L168" s="224">
        <f>합산자재!J26</f>
        <v>0</v>
      </c>
      <c r="M168" s="224" t="str">
        <f>IF(G168*L168&lt;&gt;0,TRUNC(G168*L168,1),"")</f>
        <v/>
      </c>
      <c r="N168" s="220" t="str">
        <f>IF((H168+J168+L168)=0,"",(H168+J168+L168))</f>
        <v/>
      </c>
      <c r="O168" s="220" t="str">
        <f>IF(SUM(I168,K168,M168)&lt;&gt;0,SUM(I168,K168,M168),"")</f>
        <v/>
      </c>
      <c r="P168" s="87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</row>
    <row r="169" spans="1:30" ht="23.25" customHeight="1">
      <c r="A169" s="81" t="s">
        <v>289</v>
      </c>
      <c r="B169" s="81" t="s">
        <v>680</v>
      </c>
      <c r="C169" s="73" t="s">
        <v>290</v>
      </c>
      <c r="D169" s="87" t="s">
        <v>234</v>
      </c>
      <c r="E169" s="87" t="s">
        <v>291</v>
      </c>
      <c r="F169" s="219" t="s">
        <v>236</v>
      </c>
      <c r="G169" s="220">
        <v>0.28799999999999998</v>
      </c>
      <c r="H169" s="224">
        <f>합산자재!H33</f>
        <v>0</v>
      </c>
      <c r="I169" s="224" t="str">
        <f>IF(G169*H169&lt;&gt;0,TRUNC(G169*H169,1),"")</f>
        <v/>
      </c>
      <c r="J169" s="224">
        <f>합산자재!I33</f>
        <v>315528</v>
      </c>
      <c r="K169" s="224">
        <f>INT(G169*J169)</f>
        <v>90872</v>
      </c>
      <c r="L169" s="224">
        <f>합산자재!J33</f>
        <v>0</v>
      </c>
      <c r="M169" s="224" t="str">
        <f>IF(G169*L169&lt;&gt;0,TRUNC(G169*L169,1),"")</f>
        <v/>
      </c>
      <c r="N169" s="220">
        <f>IF((H169+J169+L169)=0,"",(H169+J169+L169))</f>
        <v>315528</v>
      </c>
      <c r="O169" s="220">
        <f>IF(SUM(I169,K169,M169)&lt;&gt;0,SUM(I169,K169,M169),"")</f>
        <v>90872</v>
      </c>
      <c r="P169" s="87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>
        <f>K169</f>
        <v>90872</v>
      </c>
    </row>
    <row r="170" spans="1:30" ht="23.25" customHeight="1">
      <c r="A170" s="81" t="s">
        <v>237</v>
      </c>
      <c r="B170" s="81" t="s">
        <v>680</v>
      </c>
      <c r="C170" s="73" t="s">
        <v>238</v>
      </c>
      <c r="D170" s="87" t="s">
        <v>239</v>
      </c>
      <c r="E170" s="87" t="s">
        <v>688</v>
      </c>
      <c r="F170" s="219" t="s">
        <v>64</v>
      </c>
      <c r="G170" s="220">
        <v>1</v>
      </c>
      <c r="H170" s="224">
        <f>INT(K169*0.03)</f>
        <v>2726</v>
      </c>
      <c r="I170" s="224">
        <f>INT(G170*H170)</f>
        <v>2726</v>
      </c>
      <c r="J170" s="224"/>
      <c r="K170" s="224"/>
      <c r="L170" s="224"/>
      <c r="M170" s="224"/>
      <c r="N170" s="220">
        <f>H170</f>
        <v>2726</v>
      </c>
      <c r="O170" s="220">
        <f>I170</f>
        <v>2726</v>
      </c>
      <c r="P170" s="87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</row>
    <row r="171" spans="1:30" ht="23.25" customHeight="1">
      <c r="A171" s="81"/>
      <c r="B171" s="81" t="s">
        <v>154</v>
      </c>
      <c r="C171" s="73"/>
      <c r="D171" s="87" t="s">
        <v>67</v>
      </c>
      <c r="E171" s="87"/>
      <c r="F171" s="219"/>
      <c r="G171" s="220"/>
      <c r="H171" s="224"/>
      <c r="I171" s="224">
        <f>TRUNC(SUM(I167:I170))</f>
        <v>2726</v>
      </c>
      <c r="J171" s="224"/>
      <c r="K171" s="224">
        <f>TRUNC(SUM(K167:K170))</f>
        <v>90872</v>
      </c>
      <c r="L171" s="224"/>
      <c r="M171" s="224">
        <f>TRUNC(SUM(M167:M170))</f>
        <v>0</v>
      </c>
      <c r="N171" s="220"/>
      <c r="O171" s="220">
        <f>IF(SUM(I171,K171,M171)&lt;&gt;0,SUM(I171,K171,M171),"")</f>
        <v>93598</v>
      </c>
      <c r="P171" s="87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>
        <f>TRUNC(K169*옵션!$B$36/100,1)</f>
        <v>2726.1</v>
      </c>
      <c r="AC171" s="68">
        <f>TRUNC(K169)</f>
        <v>90872</v>
      </c>
      <c r="AD171" s="68">
        <f>TRUNC(K169)</f>
        <v>90872</v>
      </c>
    </row>
    <row r="172" spans="1:30" ht="23.25" customHeight="1">
      <c r="A172" s="81" t="s">
        <v>681</v>
      </c>
      <c r="B172" s="81" t="s">
        <v>218</v>
      </c>
      <c r="C172" s="73" t="s">
        <v>682</v>
      </c>
      <c r="D172" s="87" t="s">
        <v>693</v>
      </c>
      <c r="E172" s="87"/>
      <c r="F172" s="219"/>
      <c r="G172" s="220"/>
      <c r="H172" s="224"/>
      <c r="I172" s="224"/>
      <c r="J172" s="224"/>
      <c r="K172" s="224"/>
      <c r="L172" s="224"/>
      <c r="M172" s="224"/>
      <c r="N172" s="220"/>
      <c r="O172" s="220"/>
      <c r="P172" s="87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</row>
    <row r="173" spans="1:30" ht="23.25" customHeight="1">
      <c r="A173" s="81" t="s">
        <v>373</v>
      </c>
      <c r="B173" s="81" t="s">
        <v>683</v>
      </c>
      <c r="C173" s="73" t="s">
        <v>374</v>
      </c>
      <c r="D173" s="87" t="s">
        <v>171</v>
      </c>
      <c r="E173" s="87" t="s">
        <v>170</v>
      </c>
      <c r="F173" s="219" t="s">
        <v>116</v>
      </c>
      <c r="G173" s="220">
        <v>1</v>
      </c>
      <c r="H173" s="224">
        <f>합산자재!H27</f>
        <v>0</v>
      </c>
      <c r="I173" s="224" t="str">
        <f>IF(G173*H173&lt;&gt;0,TRUNC(G173*H173,1),"")</f>
        <v/>
      </c>
      <c r="J173" s="224">
        <f>합산자재!I27</f>
        <v>0</v>
      </c>
      <c r="K173" s="224">
        <f>INT(G173*J173)</f>
        <v>0</v>
      </c>
      <c r="L173" s="224">
        <f>합산자재!J27</f>
        <v>0</v>
      </c>
      <c r="M173" s="224" t="str">
        <f>IF(G173*L173&lt;&gt;0,TRUNC(G173*L173,1),"")</f>
        <v/>
      </c>
      <c r="N173" s="220" t="str">
        <f>IF((H173+J173+L173)=0,"",(H173+J173+L173))</f>
        <v/>
      </c>
      <c r="O173" s="220" t="str">
        <f>IF(SUM(I173,K173,M173)&lt;&gt;0,SUM(I173,K173,M173),"")</f>
        <v/>
      </c>
      <c r="P173" s="87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</row>
    <row r="174" spans="1:30" ht="23.25" customHeight="1">
      <c r="A174" s="81" t="s">
        <v>289</v>
      </c>
      <c r="B174" s="81" t="s">
        <v>683</v>
      </c>
      <c r="C174" s="73" t="s">
        <v>290</v>
      </c>
      <c r="D174" s="87" t="s">
        <v>234</v>
      </c>
      <c r="E174" s="87" t="s">
        <v>291</v>
      </c>
      <c r="F174" s="219" t="s">
        <v>236</v>
      </c>
      <c r="G174" s="220">
        <v>0.46800000000000003</v>
      </c>
      <c r="H174" s="224">
        <f>합산자재!H33</f>
        <v>0</v>
      </c>
      <c r="I174" s="224" t="str">
        <f>IF(G174*H174&lt;&gt;0,TRUNC(G174*H174,1),"")</f>
        <v/>
      </c>
      <c r="J174" s="224">
        <f>합산자재!I33</f>
        <v>315528</v>
      </c>
      <c r="K174" s="224">
        <f>INT(G174*J174)</f>
        <v>147667</v>
      </c>
      <c r="L174" s="224">
        <f>합산자재!J33</f>
        <v>0</v>
      </c>
      <c r="M174" s="224" t="str">
        <f>IF(G174*L174&lt;&gt;0,TRUNC(G174*L174,1),"")</f>
        <v/>
      </c>
      <c r="N174" s="220">
        <f>IF((H174+J174+L174)=0,"",(H174+J174+L174))</f>
        <v>315528</v>
      </c>
      <c r="O174" s="220">
        <f>IF(SUM(I174,K174,M174)&lt;&gt;0,SUM(I174,K174,M174),"")</f>
        <v>147667</v>
      </c>
      <c r="P174" s="87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>
        <f>K174</f>
        <v>147667</v>
      </c>
    </row>
    <row r="175" spans="1:30" ht="23.25" customHeight="1">
      <c r="A175" s="81" t="s">
        <v>237</v>
      </c>
      <c r="B175" s="81" t="s">
        <v>683</v>
      </c>
      <c r="C175" s="73" t="s">
        <v>238</v>
      </c>
      <c r="D175" s="87" t="s">
        <v>239</v>
      </c>
      <c r="E175" s="87" t="s">
        <v>688</v>
      </c>
      <c r="F175" s="219" t="s">
        <v>64</v>
      </c>
      <c r="G175" s="220">
        <v>1</v>
      </c>
      <c r="H175" s="224">
        <f>INT(K174*0.03)</f>
        <v>4430</v>
      </c>
      <c r="I175" s="224">
        <f>INT(G175*H175)</f>
        <v>4430</v>
      </c>
      <c r="J175" s="224"/>
      <c r="K175" s="224">
        <f>INT(G175*J175)</f>
        <v>0</v>
      </c>
      <c r="L175" s="224"/>
      <c r="M175" s="224"/>
      <c r="N175" s="220">
        <f>H175</f>
        <v>4430</v>
      </c>
      <c r="O175" s="220">
        <f>I175</f>
        <v>4430</v>
      </c>
      <c r="P175" s="87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</row>
    <row r="176" spans="1:30" ht="23.25" customHeight="1">
      <c r="A176" s="81"/>
      <c r="B176" s="81" t="s">
        <v>154</v>
      </c>
      <c r="C176" s="73"/>
      <c r="D176" s="87" t="s">
        <v>67</v>
      </c>
      <c r="E176" s="87"/>
      <c r="F176" s="219"/>
      <c r="G176" s="220"/>
      <c r="H176" s="224"/>
      <c r="I176" s="224">
        <f>TRUNC(SUM(I172:I175))</f>
        <v>4430</v>
      </c>
      <c r="J176" s="224"/>
      <c r="K176" s="224">
        <f>TRUNC(SUM(K172:K175))</f>
        <v>147667</v>
      </c>
      <c r="L176" s="224"/>
      <c r="M176" s="224">
        <f>TRUNC(SUM(M172:M175))</f>
        <v>0</v>
      </c>
      <c r="N176" s="220"/>
      <c r="O176" s="220">
        <f>IF(SUM(I176,K176,M176)&lt;&gt;0,SUM(I176,K176,M176),"")</f>
        <v>152097</v>
      </c>
      <c r="P176" s="87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>
        <f>TRUNC(K174*옵션!$B$36/100,1)</f>
        <v>4430</v>
      </c>
      <c r="AC176" s="68">
        <f>TRUNC(K174)</f>
        <v>147667</v>
      </c>
      <c r="AD176" s="68">
        <f>TRUNC(K174)</f>
        <v>147667</v>
      </c>
    </row>
    <row r="177" spans="1:30" ht="23.25" customHeight="1">
      <c r="A177" s="81"/>
      <c r="B177" s="81"/>
      <c r="C177" s="73"/>
      <c r="D177" s="258" t="s">
        <v>3945</v>
      </c>
      <c r="E177" s="259"/>
      <c r="F177" s="219"/>
      <c r="G177" s="220"/>
      <c r="H177" s="224"/>
      <c r="I177" s="224"/>
      <c r="J177" s="224"/>
      <c r="K177" s="224"/>
      <c r="L177" s="224"/>
      <c r="M177" s="224"/>
      <c r="N177" s="220"/>
      <c r="O177" s="220"/>
      <c r="P177" s="87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</row>
    <row r="178" spans="1:30" ht="23.25" customHeight="1">
      <c r="A178" s="81"/>
      <c r="B178" s="81"/>
      <c r="C178" s="73"/>
      <c r="D178" s="205" t="s">
        <v>3941</v>
      </c>
      <c r="E178" s="87"/>
      <c r="F178" s="219" t="s">
        <v>236</v>
      </c>
      <c r="G178" s="220">
        <v>0.125</v>
      </c>
      <c r="H178" s="224"/>
      <c r="I178" s="224"/>
      <c r="J178" s="224">
        <f>합산자재!I37</f>
        <v>209640</v>
      </c>
      <c r="K178" s="224">
        <f>INT(G178*J178)</f>
        <v>26205</v>
      </c>
      <c r="L178" s="224"/>
      <c r="M178" s="224"/>
      <c r="N178" s="220"/>
      <c r="O178" s="220">
        <f>IF(SUM(I178,K178,M178)&lt;&gt;0,SUM(I178,K178,M178),"")</f>
        <v>26205</v>
      </c>
      <c r="P178" s="87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</row>
    <row r="179" spans="1:30" ht="23.25" customHeight="1">
      <c r="A179" s="81"/>
      <c r="B179" s="81"/>
      <c r="C179" s="73"/>
      <c r="D179" s="206" t="s">
        <v>3944</v>
      </c>
      <c r="E179" s="87"/>
      <c r="F179" s="219" t="s">
        <v>64</v>
      </c>
      <c r="G179" s="220">
        <v>1</v>
      </c>
      <c r="H179" s="224"/>
      <c r="I179" s="224"/>
      <c r="J179" s="224"/>
      <c r="K179" s="224"/>
      <c r="L179" s="224">
        <f>K178</f>
        <v>26205</v>
      </c>
      <c r="M179" s="224">
        <f>IF(G179*L179&lt;&gt;0,TRUNC(G179*L179,1),"")</f>
        <v>26205</v>
      </c>
      <c r="N179" s="220"/>
      <c r="O179" s="220">
        <f>IF(SUM(I179,K179,M179)&lt;&gt;0,SUM(I179,K179,M179),"")</f>
        <v>26205</v>
      </c>
      <c r="P179" s="87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</row>
    <row r="180" spans="1:30" ht="23.25" customHeight="1">
      <c r="A180" s="81"/>
      <c r="B180" s="81"/>
      <c r="C180" s="73"/>
      <c r="D180" s="87" t="s">
        <v>67</v>
      </c>
      <c r="E180" s="87"/>
      <c r="F180" s="219"/>
      <c r="G180" s="220"/>
      <c r="H180" s="224"/>
      <c r="I180" s="224"/>
      <c r="J180" s="224"/>
      <c r="K180" s="224"/>
      <c r="L180" s="224"/>
      <c r="M180" s="224">
        <f>TRUNC(SUM(M176:M179))</f>
        <v>26205</v>
      </c>
      <c r="N180" s="220"/>
      <c r="O180" s="220">
        <f>IF(SUM(I180,K180,M180)&lt;&gt;0,SUM(I180,K180,M180),"")</f>
        <v>26205</v>
      </c>
      <c r="P180" s="87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</row>
    <row r="181" spans="1:30" ht="23.25" customHeight="1">
      <c r="A181" s="81"/>
      <c r="B181" s="81"/>
      <c r="C181" s="73"/>
      <c r="D181" s="87"/>
      <c r="E181" s="87"/>
      <c r="F181" s="219"/>
      <c r="G181" s="220"/>
      <c r="H181" s="224"/>
      <c r="I181" s="224"/>
      <c r="J181" s="224"/>
      <c r="K181" s="224"/>
      <c r="L181" s="224"/>
      <c r="M181" s="224"/>
      <c r="N181" s="220"/>
      <c r="O181" s="220"/>
      <c r="P181" s="87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</row>
    <row r="182" spans="1:30" ht="23.25" customHeight="1">
      <c r="A182" s="81"/>
      <c r="B182" s="81"/>
      <c r="C182" s="73"/>
      <c r="D182" s="87"/>
      <c r="E182" s="87"/>
      <c r="F182" s="219"/>
      <c r="G182" s="220"/>
      <c r="H182" s="224"/>
      <c r="I182" s="224"/>
      <c r="J182" s="224"/>
      <c r="K182" s="224"/>
      <c r="L182" s="224"/>
      <c r="M182" s="224"/>
      <c r="N182" s="220"/>
      <c r="O182" s="220"/>
      <c r="P182" s="87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</row>
    <row r="183" spans="1:30" ht="23.25" customHeight="1">
      <c r="A183" s="81"/>
      <c r="B183" s="81"/>
      <c r="C183" s="73"/>
      <c r="D183" s="87"/>
      <c r="E183" s="87"/>
      <c r="F183" s="219"/>
      <c r="G183" s="220"/>
      <c r="H183" s="224"/>
      <c r="I183" s="224"/>
      <c r="J183" s="224"/>
      <c r="K183" s="224"/>
      <c r="L183" s="224"/>
      <c r="M183" s="224"/>
      <c r="N183" s="220"/>
      <c r="O183" s="220"/>
      <c r="P183" s="87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</row>
    <row r="184" spans="1:30" ht="23.25" customHeight="1">
      <c r="A184" s="81"/>
      <c r="B184" s="81"/>
      <c r="C184" s="73"/>
      <c r="D184" s="87"/>
      <c r="E184" s="87"/>
      <c r="F184" s="219"/>
      <c r="G184" s="220"/>
      <c r="H184" s="224"/>
      <c r="I184" s="224"/>
      <c r="J184" s="224"/>
      <c r="K184" s="224"/>
      <c r="L184" s="224"/>
      <c r="M184" s="224"/>
      <c r="N184" s="220"/>
      <c r="O184" s="220"/>
      <c r="P184" s="87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</row>
    <row r="185" spans="1:30" ht="23.25" customHeight="1">
      <c r="A185" s="81"/>
      <c r="B185" s="81"/>
      <c r="C185" s="73"/>
      <c r="D185" s="87"/>
      <c r="E185" s="87"/>
      <c r="F185" s="219"/>
      <c r="G185" s="220"/>
      <c r="H185" s="224"/>
      <c r="I185" s="224"/>
      <c r="J185" s="224"/>
      <c r="K185" s="224"/>
      <c r="L185" s="224"/>
      <c r="M185" s="224"/>
      <c r="N185" s="220"/>
      <c r="O185" s="220"/>
      <c r="P185" s="87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</row>
    <row r="186" spans="1:30" ht="23.25" customHeight="1">
      <c r="A186" s="81"/>
      <c r="B186" s="81"/>
      <c r="C186" s="73"/>
      <c r="D186" s="81"/>
      <c r="E186" s="81"/>
      <c r="F186" s="221"/>
      <c r="G186" s="217"/>
      <c r="H186" s="225"/>
      <c r="I186" s="225"/>
      <c r="J186" s="225"/>
      <c r="K186" s="225"/>
      <c r="L186" s="225"/>
      <c r="M186" s="225"/>
      <c r="N186" s="217"/>
      <c r="O186" s="217"/>
      <c r="P186" s="81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</row>
    <row r="187" spans="1:30" ht="23.25" customHeight="1">
      <c r="A187" s="81"/>
      <c r="B187" s="81"/>
      <c r="C187" s="73"/>
      <c r="D187" s="81"/>
      <c r="E187" s="81"/>
      <c r="F187" s="221"/>
      <c r="G187" s="217"/>
      <c r="H187" s="225"/>
      <c r="I187" s="225"/>
      <c r="J187" s="225"/>
      <c r="K187" s="225"/>
      <c r="L187" s="225"/>
      <c r="M187" s="225"/>
      <c r="N187" s="217"/>
      <c r="O187" s="217"/>
      <c r="P187" s="81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</row>
    <row r="188" spans="1:30" ht="23.25" customHeight="1">
      <c r="A188" s="81"/>
      <c r="B188" s="81"/>
      <c r="C188" s="73"/>
      <c r="D188" s="81"/>
      <c r="E188" s="81"/>
      <c r="F188" s="221"/>
      <c r="G188" s="217"/>
      <c r="H188" s="225"/>
      <c r="I188" s="225"/>
      <c r="J188" s="225"/>
      <c r="K188" s="225"/>
      <c r="L188" s="225"/>
      <c r="M188" s="225"/>
      <c r="N188" s="217"/>
      <c r="O188" s="217"/>
      <c r="P188" s="81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</row>
    <row r="189" spans="1:30" ht="23.25" customHeight="1">
      <c r="A189" s="81"/>
      <c r="B189" s="81"/>
      <c r="C189" s="73"/>
      <c r="D189" s="81"/>
      <c r="E189" s="81"/>
      <c r="F189" s="221"/>
      <c r="G189" s="217"/>
      <c r="H189" s="225"/>
      <c r="I189" s="225"/>
      <c r="J189" s="225"/>
      <c r="K189" s="225"/>
      <c r="L189" s="225"/>
      <c r="M189" s="225"/>
      <c r="N189" s="217"/>
      <c r="O189" s="217"/>
      <c r="P189" s="81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</row>
    <row r="190" spans="1:30" ht="23.25" customHeight="1">
      <c r="A190" s="81"/>
      <c r="B190" s="81"/>
      <c r="C190" s="73"/>
      <c r="D190" s="81"/>
      <c r="E190" s="81"/>
      <c r="F190" s="221"/>
      <c r="G190" s="217"/>
      <c r="H190" s="225"/>
      <c r="I190" s="225"/>
      <c r="J190" s="225"/>
      <c r="K190" s="225"/>
      <c r="L190" s="225"/>
      <c r="M190" s="225"/>
      <c r="N190" s="217"/>
      <c r="O190" s="217"/>
      <c r="P190" s="81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</row>
    <row r="191" spans="1:30" ht="23.25" customHeight="1">
      <c r="A191" s="81"/>
      <c r="B191" s="81"/>
      <c r="C191" s="73"/>
      <c r="D191" s="81"/>
      <c r="E191" s="81"/>
      <c r="F191" s="221"/>
      <c r="G191" s="217"/>
      <c r="H191" s="225"/>
      <c r="I191" s="225"/>
      <c r="J191" s="225"/>
      <c r="K191" s="225"/>
      <c r="L191" s="225"/>
      <c r="M191" s="225"/>
      <c r="N191" s="217"/>
      <c r="O191" s="217"/>
      <c r="P191" s="81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</row>
    <row r="192" spans="1:30" ht="23.25" customHeight="1">
      <c r="A192" s="81"/>
      <c r="B192" s="81"/>
      <c r="C192" s="73"/>
      <c r="D192" s="81"/>
      <c r="E192" s="81"/>
      <c r="F192" s="221"/>
      <c r="G192" s="217"/>
      <c r="H192" s="225"/>
      <c r="I192" s="225"/>
      <c r="J192" s="225"/>
      <c r="K192" s="225"/>
      <c r="L192" s="225"/>
      <c r="M192" s="225"/>
      <c r="N192" s="217"/>
      <c r="O192" s="217"/>
      <c r="P192" s="81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</row>
    <row r="193" spans="1:30" ht="23.25" customHeight="1">
      <c r="A193" s="81"/>
      <c r="B193" s="81"/>
      <c r="C193" s="73"/>
      <c r="D193" s="81"/>
      <c r="E193" s="81"/>
      <c r="F193" s="221"/>
      <c r="G193" s="217"/>
      <c r="H193" s="225"/>
      <c r="I193" s="225"/>
      <c r="J193" s="225"/>
      <c r="K193" s="225"/>
      <c r="L193" s="225"/>
      <c r="M193" s="225"/>
      <c r="N193" s="217"/>
      <c r="O193" s="217"/>
      <c r="P193" s="81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</row>
    <row r="194" spans="1:30" ht="23.25" customHeight="1">
      <c r="A194" s="81"/>
      <c r="B194" s="81"/>
      <c r="C194" s="73"/>
      <c r="D194" s="81"/>
      <c r="E194" s="81"/>
      <c r="F194" s="221"/>
      <c r="G194" s="217"/>
      <c r="H194" s="225"/>
      <c r="I194" s="225"/>
      <c r="J194" s="225"/>
      <c r="K194" s="225"/>
      <c r="L194" s="225"/>
      <c r="M194" s="225"/>
      <c r="N194" s="217"/>
      <c r="O194" s="217"/>
      <c r="P194" s="81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</row>
    <row r="195" spans="1:30" ht="23.25" customHeight="1">
      <c r="A195" s="81"/>
      <c r="B195" s="81"/>
      <c r="C195" s="73"/>
      <c r="D195" s="81"/>
      <c r="E195" s="81"/>
      <c r="F195" s="221"/>
      <c r="G195" s="217"/>
      <c r="H195" s="225"/>
      <c r="I195" s="225"/>
      <c r="J195" s="225"/>
      <c r="K195" s="225"/>
      <c r="L195" s="225"/>
      <c r="M195" s="225"/>
      <c r="N195" s="217"/>
      <c r="O195" s="217"/>
      <c r="P195" s="81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</row>
    <row r="196" spans="1:30" ht="23.25" customHeight="1">
      <c r="A196" s="81"/>
      <c r="B196" s="81"/>
      <c r="C196" s="73"/>
      <c r="D196" s="81"/>
      <c r="E196" s="81"/>
      <c r="F196" s="221"/>
      <c r="G196" s="217"/>
      <c r="H196" s="225"/>
      <c r="I196" s="225"/>
      <c r="J196" s="225"/>
      <c r="K196" s="225"/>
      <c r="L196" s="225"/>
      <c r="M196" s="225"/>
      <c r="N196" s="217"/>
      <c r="O196" s="217"/>
      <c r="P196" s="81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</row>
    <row r="197" spans="1:30" ht="23.25" customHeight="1">
      <c r="A197" s="81"/>
      <c r="B197" s="81"/>
      <c r="C197" s="73"/>
      <c r="D197" s="81"/>
      <c r="E197" s="81"/>
      <c r="F197" s="221"/>
      <c r="G197" s="217"/>
      <c r="H197" s="225"/>
      <c r="I197" s="225"/>
      <c r="J197" s="225"/>
      <c r="K197" s="225"/>
      <c r="L197" s="225"/>
      <c r="M197" s="225"/>
      <c r="N197" s="217"/>
      <c r="O197" s="217"/>
      <c r="P197" s="81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</row>
    <row r="198" spans="1:30" ht="23.25" customHeight="1">
      <c r="A198" s="81"/>
      <c r="B198" s="81"/>
      <c r="C198" s="73"/>
      <c r="D198" s="81"/>
      <c r="E198" s="81"/>
      <c r="F198" s="221"/>
      <c r="G198" s="217"/>
      <c r="H198" s="225"/>
      <c r="I198" s="225"/>
      <c r="J198" s="225"/>
      <c r="K198" s="225"/>
      <c r="L198" s="225"/>
      <c r="M198" s="225"/>
      <c r="N198" s="217"/>
      <c r="O198" s="217"/>
      <c r="P198" s="81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</row>
    <row r="199" spans="1:30" ht="23.25" customHeight="1">
      <c r="A199" s="81"/>
      <c r="B199" s="81"/>
      <c r="C199" s="73"/>
      <c r="D199" s="81"/>
      <c r="E199" s="81"/>
      <c r="F199" s="221"/>
      <c r="G199" s="217"/>
      <c r="H199" s="225"/>
      <c r="I199" s="225"/>
      <c r="J199" s="225"/>
      <c r="K199" s="225"/>
      <c r="L199" s="225"/>
      <c r="M199" s="225"/>
      <c r="N199" s="217"/>
      <c r="O199" s="217"/>
      <c r="P199" s="81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</row>
    <row r="200" spans="1:30" ht="23.25" customHeight="1">
      <c r="A200" s="81"/>
      <c r="B200" s="81"/>
      <c r="C200" s="73"/>
      <c r="D200" s="81"/>
      <c r="E200" s="81"/>
      <c r="F200" s="221"/>
      <c r="G200" s="217"/>
      <c r="H200" s="225"/>
      <c r="I200" s="225"/>
      <c r="J200" s="225"/>
      <c r="K200" s="225"/>
      <c r="L200" s="225"/>
      <c r="M200" s="225"/>
      <c r="N200" s="217"/>
      <c r="O200" s="217"/>
      <c r="P200" s="81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</row>
    <row r="201" spans="1:30" ht="23.25" customHeight="1">
      <c r="A201" s="81"/>
      <c r="B201" s="81"/>
      <c r="C201" s="73"/>
      <c r="D201" s="81"/>
      <c r="E201" s="81"/>
      <c r="F201" s="221"/>
      <c r="G201" s="217"/>
      <c r="H201" s="225"/>
      <c r="I201" s="225"/>
      <c r="J201" s="225"/>
      <c r="K201" s="225"/>
      <c r="L201" s="225"/>
      <c r="M201" s="225"/>
      <c r="N201" s="217"/>
      <c r="O201" s="217"/>
      <c r="P201" s="81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</row>
    <row r="202" spans="1:30" ht="23.25" customHeight="1">
      <c r="A202" s="81"/>
      <c r="B202" s="81"/>
      <c r="C202" s="73"/>
      <c r="D202" s="81"/>
      <c r="E202" s="81"/>
      <c r="F202" s="221"/>
      <c r="G202" s="217"/>
      <c r="H202" s="225"/>
      <c r="I202" s="225"/>
      <c r="J202" s="225"/>
      <c r="K202" s="225"/>
      <c r="L202" s="225"/>
      <c r="M202" s="225"/>
      <c r="N202" s="217"/>
      <c r="O202" s="217"/>
      <c r="P202" s="81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</row>
    <row r="203" spans="1:30" ht="23.25" customHeight="1">
      <c r="A203" s="81"/>
      <c r="B203" s="81"/>
      <c r="C203" s="73"/>
      <c r="D203" s="81"/>
      <c r="E203" s="81"/>
      <c r="F203" s="221"/>
      <c r="G203" s="217"/>
      <c r="H203" s="225"/>
      <c r="I203" s="225"/>
      <c r="J203" s="225"/>
      <c r="K203" s="225"/>
      <c r="L203" s="225"/>
      <c r="M203" s="225"/>
      <c r="N203" s="217"/>
      <c r="O203" s="217"/>
      <c r="P203" s="81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</row>
    <row r="204" spans="1:30" ht="23.25" customHeight="1">
      <c r="A204" s="81"/>
      <c r="B204" s="81"/>
      <c r="C204" s="73"/>
      <c r="D204" s="81"/>
      <c r="E204" s="81"/>
      <c r="F204" s="221"/>
      <c r="G204" s="217"/>
      <c r="H204" s="225"/>
      <c r="I204" s="225"/>
      <c r="J204" s="225"/>
      <c r="K204" s="225"/>
      <c r="L204" s="225"/>
      <c r="M204" s="225"/>
      <c r="N204" s="217"/>
      <c r="O204" s="217"/>
      <c r="P204" s="81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</row>
    <row r="205" spans="1:30" ht="23.25" customHeight="1">
      <c r="A205" s="81"/>
      <c r="B205" s="81"/>
      <c r="C205" s="73"/>
      <c r="D205" s="81"/>
      <c r="E205" s="81"/>
      <c r="F205" s="221"/>
      <c r="G205" s="217"/>
      <c r="H205" s="225"/>
      <c r="I205" s="225"/>
      <c r="J205" s="225"/>
      <c r="K205" s="225"/>
      <c r="L205" s="225"/>
      <c r="M205" s="225"/>
      <c r="N205" s="217"/>
      <c r="O205" s="217"/>
      <c r="P205" s="81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</row>
    <row r="206" spans="1:30" ht="23.25" customHeight="1">
      <c r="A206" s="81"/>
      <c r="B206" s="81"/>
      <c r="C206" s="73"/>
      <c r="D206" s="81"/>
      <c r="E206" s="81"/>
      <c r="F206" s="221"/>
      <c r="G206" s="217"/>
      <c r="H206" s="225"/>
      <c r="I206" s="225"/>
      <c r="J206" s="225"/>
      <c r="K206" s="225"/>
      <c r="L206" s="225"/>
      <c r="M206" s="225"/>
      <c r="N206" s="217"/>
      <c r="O206" s="217"/>
      <c r="P206" s="81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</row>
    <row r="207" spans="1:30" ht="23.25" customHeight="1">
      <c r="A207" s="81"/>
      <c r="B207" s="81"/>
      <c r="C207" s="73"/>
      <c r="D207" s="81"/>
      <c r="E207" s="81"/>
      <c r="F207" s="221"/>
      <c r="G207" s="217"/>
      <c r="H207" s="225"/>
      <c r="I207" s="225"/>
      <c r="J207" s="225"/>
      <c r="K207" s="225"/>
      <c r="L207" s="225"/>
      <c r="M207" s="225"/>
      <c r="N207" s="217"/>
      <c r="O207" s="217"/>
      <c r="P207" s="81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</row>
    <row r="208" spans="1:30" ht="23.25" customHeight="1">
      <c r="A208" s="81"/>
      <c r="B208" s="81"/>
      <c r="C208" s="73"/>
      <c r="D208" s="81"/>
      <c r="E208" s="81"/>
      <c r="F208" s="221"/>
      <c r="G208" s="217"/>
      <c r="H208" s="225"/>
      <c r="I208" s="225"/>
      <c r="J208" s="225"/>
      <c r="K208" s="225"/>
      <c r="L208" s="225"/>
      <c r="M208" s="225"/>
      <c r="N208" s="217"/>
      <c r="O208" s="217"/>
      <c r="P208" s="81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</row>
    <row r="209" spans="1:30" ht="23.25" customHeight="1">
      <c r="A209" s="81"/>
      <c r="B209" s="81"/>
      <c r="C209" s="73"/>
      <c r="D209" s="81"/>
      <c r="E209" s="81"/>
      <c r="F209" s="221"/>
      <c r="G209" s="217"/>
      <c r="H209" s="225"/>
      <c r="I209" s="225"/>
      <c r="J209" s="225"/>
      <c r="K209" s="225"/>
      <c r="L209" s="225"/>
      <c r="M209" s="225"/>
      <c r="N209" s="217"/>
      <c r="O209" s="217"/>
      <c r="P209" s="81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</row>
    <row r="210" spans="1:30" ht="23.25" customHeight="1">
      <c r="A210" s="81"/>
      <c r="B210" s="81"/>
      <c r="C210" s="73"/>
      <c r="D210" s="81"/>
      <c r="E210" s="81"/>
      <c r="F210" s="221"/>
      <c r="G210" s="217"/>
      <c r="H210" s="225"/>
      <c r="I210" s="225"/>
      <c r="J210" s="225"/>
      <c r="K210" s="225"/>
      <c r="L210" s="225"/>
      <c r="M210" s="225"/>
      <c r="N210" s="217"/>
      <c r="O210" s="217"/>
      <c r="P210" s="81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</row>
    <row r="211" spans="1:30" ht="23.25" customHeight="1">
      <c r="A211" s="81"/>
      <c r="B211" s="81"/>
      <c r="C211" s="73"/>
      <c r="D211" s="81"/>
      <c r="E211" s="81"/>
      <c r="F211" s="221"/>
      <c r="G211" s="217"/>
      <c r="H211" s="225"/>
      <c r="I211" s="225"/>
      <c r="J211" s="225"/>
      <c r="K211" s="225"/>
      <c r="L211" s="225"/>
      <c r="M211" s="225"/>
      <c r="N211" s="217"/>
      <c r="O211" s="217"/>
      <c r="P211" s="81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</row>
    <row r="212" spans="1:30" ht="23.25" customHeight="1">
      <c r="A212" s="81"/>
      <c r="B212" s="81"/>
      <c r="C212" s="73"/>
      <c r="D212" s="81"/>
      <c r="E212" s="81"/>
      <c r="F212" s="221"/>
      <c r="G212" s="217"/>
      <c r="H212" s="225"/>
      <c r="I212" s="225"/>
      <c r="J212" s="225"/>
      <c r="K212" s="225"/>
      <c r="L212" s="225"/>
      <c r="M212" s="225"/>
      <c r="N212" s="217"/>
      <c r="O212" s="217"/>
      <c r="P212" s="81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</row>
    <row r="213" spans="1:30" ht="23.25" customHeight="1">
      <c r="A213" s="81"/>
      <c r="B213" s="81"/>
      <c r="C213" s="73"/>
      <c r="D213" s="81"/>
      <c r="E213" s="81"/>
      <c r="F213" s="221"/>
      <c r="G213" s="217"/>
      <c r="H213" s="225"/>
      <c r="I213" s="225"/>
      <c r="J213" s="225"/>
      <c r="K213" s="225"/>
      <c r="L213" s="225"/>
      <c r="M213" s="225"/>
      <c r="N213" s="217"/>
      <c r="O213" s="217"/>
      <c r="P213" s="81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</row>
    <row r="214" spans="1:30" ht="23.25" customHeight="1">
      <c r="A214" s="81"/>
      <c r="B214" s="81"/>
      <c r="C214" s="73"/>
      <c r="D214" s="81"/>
      <c r="E214" s="81"/>
      <c r="F214" s="221"/>
      <c r="G214" s="217"/>
      <c r="H214" s="225"/>
      <c r="I214" s="225"/>
      <c r="J214" s="225"/>
      <c r="K214" s="225"/>
      <c r="L214" s="225"/>
      <c r="M214" s="225"/>
      <c r="N214" s="217"/>
      <c r="O214" s="217"/>
      <c r="P214" s="81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</row>
    <row r="215" spans="1:30" ht="23.25" customHeight="1">
      <c r="A215" s="81"/>
      <c r="B215" s="81"/>
      <c r="C215" s="73"/>
      <c r="D215" s="81"/>
      <c r="E215" s="81"/>
      <c r="F215" s="221"/>
      <c r="G215" s="217"/>
      <c r="H215" s="225"/>
      <c r="I215" s="225"/>
      <c r="J215" s="225"/>
      <c r="K215" s="225"/>
      <c r="L215" s="225"/>
      <c r="M215" s="225"/>
      <c r="N215" s="217"/>
      <c r="O215" s="217"/>
      <c r="P215" s="81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</row>
    <row r="216" spans="1:30" ht="23.25" customHeight="1">
      <c r="A216" s="81"/>
      <c r="B216" s="81"/>
      <c r="C216" s="73"/>
      <c r="D216" s="81"/>
      <c r="E216" s="81"/>
      <c r="F216" s="221"/>
      <c r="G216" s="217"/>
      <c r="H216" s="225"/>
      <c r="I216" s="225"/>
      <c r="J216" s="225"/>
      <c r="K216" s="225"/>
      <c r="L216" s="225"/>
      <c r="M216" s="225"/>
      <c r="N216" s="217"/>
      <c r="O216" s="217"/>
      <c r="P216" s="81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</row>
    <row r="217" spans="1:30" ht="23.25" customHeight="1">
      <c r="A217" s="81"/>
      <c r="B217" s="81"/>
      <c r="C217" s="73"/>
      <c r="D217" s="81"/>
      <c r="E217" s="81"/>
      <c r="F217" s="221"/>
      <c r="G217" s="217"/>
      <c r="H217" s="225"/>
      <c r="I217" s="225"/>
      <c r="J217" s="225"/>
      <c r="K217" s="225"/>
      <c r="L217" s="225"/>
      <c r="M217" s="225"/>
      <c r="N217" s="217"/>
      <c r="O217" s="217"/>
      <c r="P217" s="81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</row>
    <row r="218" spans="1:30" ht="23.25" customHeight="1">
      <c r="A218" s="81"/>
      <c r="B218" s="81"/>
      <c r="C218" s="73"/>
      <c r="D218" s="81"/>
      <c r="E218" s="81"/>
      <c r="F218" s="221"/>
      <c r="G218" s="217"/>
      <c r="H218" s="225"/>
      <c r="I218" s="225"/>
      <c r="J218" s="225"/>
      <c r="K218" s="225"/>
      <c r="L218" s="225"/>
      <c r="M218" s="225"/>
      <c r="N218" s="217"/>
      <c r="O218" s="217"/>
      <c r="P218" s="81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</row>
    <row r="219" spans="1:30" ht="23.25" customHeight="1">
      <c r="A219" s="81"/>
      <c r="B219" s="81"/>
      <c r="C219" s="73"/>
      <c r="D219" s="81"/>
      <c r="E219" s="81"/>
      <c r="F219" s="221"/>
      <c r="G219" s="217"/>
      <c r="H219" s="225"/>
      <c r="I219" s="225"/>
      <c r="J219" s="225"/>
      <c r="K219" s="225"/>
      <c r="L219" s="225"/>
      <c r="M219" s="225"/>
      <c r="N219" s="217"/>
      <c r="O219" s="217"/>
      <c r="P219" s="81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</row>
    <row r="220" spans="1:30" ht="23.25" customHeight="1">
      <c r="A220" s="81"/>
      <c r="B220" s="81"/>
      <c r="C220" s="73"/>
      <c r="D220" s="81"/>
      <c r="E220" s="81"/>
      <c r="F220" s="221"/>
      <c r="G220" s="217"/>
      <c r="H220" s="225"/>
      <c r="I220" s="225"/>
      <c r="J220" s="225"/>
      <c r="K220" s="225"/>
      <c r="L220" s="225"/>
      <c r="M220" s="225"/>
      <c r="N220" s="217"/>
      <c r="O220" s="217"/>
      <c r="P220" s="81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</row>
    <row r="221" spans="1:30" ht="23.25" customHeight="1">
      <c r="A221" s="81"/>
      <c r="B221" s="81"/>
      <c r="C221" s="73"/>
      <c r="D221" s="81"/>
      <c r="E221" s="81"/>
      <c r="F221" s="221"/>
      <c r="G221" s="217"/>
      <c r="H221" s="225"/>
      <c r="I221" s="225"/>
      <c r="J221" s="225"/>
      <c r="K221" s="225"/>
      <c r="L221" s="225"/>
      <c r="M221" s="225"/>
      <c r="N221" s="217"/>
      <c r="O221" s="217"/>
      <c r="P221" s="81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</row>
    <row r="222" spans="1:30" ht="23.25" customHeight="1">
      <c r="A222" s="81"/>
      <c r="B222" s="81"/>
      <c r="C222" s="73"/>
      <c r="D222" s="81"/>
      <c r="E222" s="81"/>
      <c r="F222" s="221"/>
      <c r="G222" s="217"/>
      <c r="H222" s="225"/>
      <c r="I222" s="225"/>
      <c r="J222" s="225"/>
      <c r="K222" s="225"/>
      <c r="L222" s="225"/>
      <c r="M222" s="225"/>
      <c r="N222" s="217"/>
      <c r="O222" s="217"/>
      <c r="P222" s="81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</row>
    <row r="223" spans="1:30" ht="23.25" customHeight="1">
      <c r="A223" s="81"/>
      <c r="B223" s="81"/>
      <c r="C223" s="73"/>
      <c r="D223" s="81"/>
      <c r="E223" s="81"/>
      <c r="F223" s="221"/>
      <c r="G223" s="217"/>
      <c r="H223" s="225"/>
      <c r="I223" s="225"/>
      <c r="J223" s="225"/>
      <c r="K223" s="225"/>
      <c r="L223" s="225"/>
      <c r="M223" s="225"/>
      <c r="N223" s="217"/>
      <c r="O223" s="217"/>
      <c r="P223" s="81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</row>
    <row r="224" spans="1:30" ht="23.25" customHeight="1">
      <c r="A224" s="81"/>
      <c r="B224" s="81"/>
      <c r="C224" s="73"/>
      <c r="D224" s="81"/>
      <c r="E224" s="81"/>
      <c r="F224" s="221"/>
      <c r="G224" s="217"/>
      <c r="H224" s="225"/>
      <c r="I224" s="225"/>
      <c r="J224" s="225"/>
      <c r="K224" s="225"/>
      <c r="L224" s="225"/>
      <c r="M224" s="225"/>
      <c r="N224" s="217"/>
      <c r="O224" s="217"/>
      <c r="P224" s="81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</row>
    <row r="225" spans="1:30" ht="23.25" customHeight="1">
      <c r="A225" s="81"/>
      <c r="B225" s="81"/>
      <c r="C225" s="73"/>
      <c r="D225" s="81"/>
      <c r="E225" s="81"/>
      <c r="F225" s="221"/>
      <c r="G225" s="217"/>
      <c r="H225" s="225"/>
      <c r="I225" s="225"/>
      <c r="J225" s="225"/>
      <c r="K225" s="225"/>
      <c r="L225" s="225"/>
      <c r="M225" s="225"/>
      <c r="N225" s="217"/>
      <c r="O225" s="217"/>
      <c r="P225" s="81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</row>
    <row r="226" spans="1:30" ht="23.25" customHeight="1">
      <c r="A226" s="81"/>
      <c r="B226" s="81"/>
      <c r="C226" s="73"/>
      <c r="D226" s="81"/>
      <c r="E226" s="81"/>
      <c r="F226" s="221"/>
      <c r="G226" s="217"/>
      <c r="H226" s="225"/>
      <c r="I226" s="225"/>
      <c r="J226" s="225"/>
      <c r="K226" s="225"/>
      <c r="L226" s="225"/>
      <c r="M226" s="225"/>
      <c r="N226" s="217"/>
      <c r="O226" s="217"/>
      <c r="P226" s="81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</row>
    <row r="227" spans="1:30" ht="23.25" customHeight="1">
      <c r="A227" s="81"/>
      <c r="B227" s="81"/>
      <c r="C227" s="73"/>
      <c r="D227" s="81"/>
      <c r="E227" s="81"/>
      <c r="F227" s="221"/>
      <c r="G227" s="217"/>
      <c r="H227" s="225"/>
      <c r="I227" s="225"/>
      <c r="J227" s="225"/>
      <c r="K227" s="225"/>
      <c r="L227" s="225"/>
      <c r="M227" s="225"/>
      <c r="N227" s="217"/>
      <c r="O227" s="217"/>
      <c r="P227" s="81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</row>
    <row r="228" spans="1:30" ht="23.25" customHeight="1">
      <c r="A228" s="81"/>
      <c r="B228" s="81"/>
      <c r="C228" s="73"/>
      <c r="D228" s="81"/>
      <c r="E228" s="81"/>
      <c r="F228" s="221"/>
      <c r="G228" s="217"/>
      <c r="H228" s="225"/>
      <c r="I228" s="225"/>
      <c r="J228" s="225"/>
      <c r="K228" s="225"/>
      <c r="L228" s="225"/>
      <c r="M228" s="225"/>
      <c r="N228" s="217"/>
      <c r="O228" s="217"/>
      <c r="P228" s="81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</row>
    <row r="229" spans="1:30" ht="23.25" customHeight="1">
      <c r="A229" s="81"/>
      <c r="B229" s="81"/>
      <c r="C229" s="73"/>
      <c r="D229" s="81"/>
      <c r="E229" s="81"/>
      <c r="F229" s="221"/>
      <c r="G229" s="217"/>
      <c r="H229" s="225"/>
      <c r="I229" s="225"/>
      <c r="J229" s="225"/>
      <c r="K229" s="225"/>
      <c r="L229" s="225"/>
      <c r="M229" s="225"/>
      <c r="N229" s="217"/>
      <c r="O229" s="217"/>
      <c r="P229" s="81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</row>
    <row r="230" spans="1:30" ht="23.25" customHeight="1">
      <c r="A230" s="81"/>
      <c r="B230" s="81"/>
      <c r="C230" s="73"/>
      <c r="D230" s="81"/>
      <c r="E230" s="81"/>
      <c r="F230" s="221"/>
      <c r="G230" s="217"/>
      <c r="H230" s="225"/>
      <c r="I230" s="225"/>
      <c r="J230" s="225"/>
      <c r="K230" s="225"/>
      <c r="L230" s="225"/>
      <c r="M230" s="225"/>
      <c r="N230" s="217"/>
      <c r="O230" s="217"/>
      <c r="P230" s="81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</row>
    <row r="231" spans="1:30" ht="23.25" customHeight="1">
      <c r="A231" s="81"/>
      <c r="B231" s="81"/>
      <c r="C231" s="73"/>
      <c r="D231" s="81"/>
      <c r="E231" s="81"/>
      <c r="F231" s="221"/>
      <c r="G231" s="217"/>
      <c r="H231" s="225"/>
      <c r="I231" s="225"/>
      <c r="J231" s="225"/>
      <c r="K231" s="225"/>
      <c r="L231" s="225"/>
      <c r="M231" s="225"/>
      <c r="N231" s="217"/>
      <c r="O231" s="217"/>
      <c r="P231" s="81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</row>
    <row r="232" spans="1:30" ht="23.25" customHeight="1">
      <c r="A232" s="81"/>
      <c r="B232" s="81"/>
      <c r="C232" s="73"/>
      <c r="D232" s="81"/>
      <c r="E232" s="81"/>
      <c r="F232" s="221"/>
      <c r="G232" s="217"/>
      <c r="H232" s="225"/>
      <c r="I232" s="225"/>
      <c r="J232" s="225"/>
      <c r="K232" s="225"/>
      <c r="L232" s="225"/>
      <c r="M232" s="225"/>
      <c r="N232" s="217"/>
      <c r="O232" s="217"/>
      <c r="P232" s="81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</row>
    <row r="233" spans="1:30" ht="23.25" customHeight="1">
      <c r="A233" s="81"/>
      <c r="B233" s="81"/>
      <c r="C233" s="73"/>
      <c r="D233" s="81"/>
      <c r="E233" s="81"/>
      <c r="F233" s="221"/>
      <c r="G233" s="217"/>
      <c r="H233" s="225"/>
      <c r="I233" s="225"/>
      <c r="J233" s="225"/>
      <c r="K233" s="225"/>
      <c r="L233" s="225"/>
      <c r="M233" s="225"/>
      <c r="N233" s="217"/>
      <c r="O233" s="217"/>
      <c r="P233" s="81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</row>
    <row r="234" spans="1:30" ht="23.25" customHeight="1">
      <c r="A234" s="81"/>
      <c r="B234" s="81"/>
      <c r="C234" s="73"/>
      <c r="D234" s="81"/>
      <c r="E234" s="81"/>
      <c r="F234" s="221"/>
      <c r="G234" s="217"/>
      <c r="H234" s="225"/>
      <c r="I234" s="225"/>
      <c r="J234" s="225"/>
      <c r="K234" s="225"/>
      <c r="L234" s="225"/>
      <c r="M234" s="225"/>
      <c r="N234" s="217"/>
      <c r="O234" s="217"/>
      <c r="P234" s="81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</row>
    <row r="235" spans="1:30" ht="23.25" customHeight="1">
      <c r="A235" s="81"/>
      <c r="B235" s="81"/>
      <c r="C235" s="73"/>
      <c r="D235" s="81"/>
      <c r="E235" s="81"/>
      <c r="F235" s="221"/>
      <c r="G235" s="217"/>
      <c r="H235" s="225"/>
      <c r="I235" s="225"/>
      <c r="J235" s="225"/>
      <c r="K235" s="225"/>
      <c r="L235" s="225"/>
      <c r="M235" s="225"/>
      <c r="N235" s="217"/>
      <c r="O235" s="217"/>
      <c r="P235" s="81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</row>
    <row r="236" spans="1:30" ht="23.25" customHeight="1">
      <c r="A236" s="81"/>
      <c r="B236" s="81"/>
      <c r="C236" s="73"/>
      <c r="D236" s="81"/>
      <c r="E236" s="81"/>
      <c r="F236" s="221"/>
      <c r="G236" s="217"/>
      <c r="H236" s="225"/>
      <c r="I236" s="225"/>
      <c r="J236" s="225"/>
      <c r="K236" s="225"/>
      <c r="L236" s="225"/>
      <c r="M236" s="225"/>
      <c r="N236" s="217"/>
      <c r="O236" s="217"/>
      <c r="P236" s="81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</row>
    <row r="237" spans="1:30" ht="23.25" customHeight="1">
      <c r="A237" s="81"/>
      <c r="B237" s="81"/>
      <c r="C237" s="73"/>
      <c r="D237" s="81"/>
      <c r="E237" s="81"/>
      <c r="F237" s="221"/>
      <c r="G237" s="217"/>
      <c r="H237" s="225"/>
      <c r="I237" s="225"/>
      <c r="J237" s="225"/>
      <c r="K237" s="225"/>
      <c r="L237" s="225"/>
      <c r="M237" s="225"/>
      <c r="N237" s="217"/>
      <c r="O237" s="217"/>
      <c r="P237" s="81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</row>
    <row r="238" spans="1:30" ht="23.25" customHeight="1">
      <c r="A238" s="81"/>
      <c r="B238" s="81"/>
      <c r="C238" s="73"/>
      <c r="D238" s="81"/>
      <c r="E238" s="81"/>
      <c r="F238" s="221"/>
      <c r="G238" s="217"/>
      <c r="H238" s="225"/>
      <c r="I238" s="225"/>
      <c r="J238" s="225"/>
      <c r="K238" s="225"/>
      <c r="L238" s="225"/>
      <c r="M238" s="225"/>
      <c r="N238" s="217"/>
      <c r="O238" s="217"/>
      <c r="P238" s="81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</row>
    <row r="239" spans="1:30" ht="23.25" customHeight="1">
      <c r="A239" s="81"/>
      <c r="B239" s="81"/>
      <c r="C239" s="73"/>
      <c r="D239" s="81"/>
      <c r="E239" s="81"/>
      <c r="F239" s="221"/>
      <c r="G239" s="217"/>
      <c r="H239" s="225"/>
      <c r="I239" s="225"/>
      <c r="J239" s="225"/>
      <c r="K239" s="225"/>
      <c r="L239" s="225"/>
      <c r="M239" s="225"/>
      <c r="N239" s="217"/>
      <c r="O239" s="217"/>
      <c r="P239" s="81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</row>
    <row r="240" spans="1:30" ht="23.25" customHeight="1">
      <c r="A240" s="81"/>
      <c r="B240" s="81"/>
      <c r="C240" s="73"/>
      <c r="D240" s="81"/>
      <c r="E240" s="81"/>
      <c r="F240" s="221"/>
      <c r="G240" s="217"/>
      <c r="H240" s="225"/>
      <c r="I240" s="225"/>
      <c r="J240" s="225"/>
      <c r="K240" s="225"/>
      <c r="L240" s="225"/>
      <c r="M240" s="225"/>
      <c r="N240" s="217"/>
      <c r="O240" s="217"/>
      <c r="P240" s="81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</row>
    <row r="241" spans="1:30" ht="23.25" customHeight="1">
      <c r="A241" s="81"/>
      <c r="B241" s="81"/>
      <c r="C241" s="73"/>
      <c r="D241" s="81"/>
      <c r="E241" s="81"/>
      <c r="F241" s="221"/>
      <c r="G241" s="217"/>
      <c r="H241" s="225"/>
      <c r="I241" s="225"/>
      <c r="J241" s="225"/>
      <c r="K241" s="225"/>
      <c r="L241" s="225"/>
      <c r="M241" s="225"/>
      <c r="N241" s="217"/>
      <c r="O241" s="217"/>
      <c r="P241" s="81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</row>
    <row r="242" spans="1:30" ht="23.25" customHeight="1">
      <c r="A242" s="81"/>
      <c r="B242" s="81"/>
      <c r="C242" s="73"/>
      <c r="D242" s="81"/>
      <c r="E242" s="81"/>
      <c r="F242" s="221"/>
      <c r="G242" s="217"/>
      <c r="H242" s="225"/>
      <c r="I242" s="225"/>
      <c r="J242" s="225"/>
      <c r="K242" s="225"/>
      <c r="L242" s="225"/>
      <c r="M242" s="225"/>
      <c r="N242" s="217"/>
      <c r="O242" s="217"/>
      <c r="P242" s="81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</row>
    <row r="243" spans="1:30" ht="23.25" customHeight="1">
      <c r="A243" s="81"/>
      <c r="B243" s="81"/>
      <c r="C243" s="73"/>
      <c r="D243" s="81"/>
      <c r="E243" s="81"/>
      <c r="F243" s="221"/>
      <c r="G243" s="217"/>
      <c r="H243" s="225"/>
      <c r="I243" s="225"/>
      <c r="J243" s="225"/>
      <c r="K243" s="225"/>
      <c r="L243" s="225"/>
      <c r="M243" s="225"/>
      <c r="N243" s="217"/>
      <c r="O243" s="217"/>
      <c r="P243" s="81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</row>
    <row r="244" spans="1:30" ht="23.25" customHeight="1">
      <c r="A244" s="81"/>
      <c r="B244" s="81"/>
      <c r="C244" s="73"/>
      <c r="D244" s="81"/>
      <c r="E244" s="81"/>
      <c r="F244" s="221"/>
      <c r="G244" s="217"/>
      <c r="H244" s="225"/>
      <c r="I244" s="225"/>
      <c r="J244" s="225"/>
      <c r="K244" s="225"/>
      <c r="L244" s="225"/>
      <c r="M244" s="225"/>
      <c r="N244" s="217"/>
      <c r="O244" s="217"/>
      <c r="P244" s="81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</row>
    <row r="245" spans="1:30" ht="23.25" customHeight="1">
      <c r="A245" s="81"/>
      <c r="B245" s="81"/>
      <c r="C245" s="73"/>
      <c r="D245" s="81"/>
      <c r="E245" s="81"/>
      <c r="F245" s="221"/>
      <c r="G245" s="217"/>
      <c r="H245" s="225"/>
      <c r="I245" s="225"/>
      <c r="J245" s="225"/>
      <c r="K245" s="225"/>
      <c r="L245" s="225"/>
      <c r="M245" s="225"/>
      <c r="N245" s="217"/>
      <c r="O245" s="217"/>
      <c r="P245" s="81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</row>
    <row r="246" spans="1:30" ht="23.25" customHeight="1">
      <c r="A246" s="81"/>
      <c r="B246" s="81"/>
      <c r="C246" s="73"/>
      <c r="D246" s="81"/>
      <c r="E246" s="81"/>
      <c r="F246" s="221"/>
      <c r="G246" s="217"/>
      <c r="H246" s="225"/>
      <c r="I246" s="225"/>
      <c r="J246" s="225"/>
      <c r="K246" s="225"/>
      <c r="L246" s="225"/>
      <c r="M246" s="225"/>
      <c r="N246" s="217"/>
      <c r="O246" s="217"/>
      <c r="P246" s="81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</row>
    <row r="247" spans="1:30" ht="23.25" customHeight="1">
      <c r="A247" s="81"/>
      <c r="B247" s="81"/>
      <c r="C247" s="73"/>
      <c r="D247" s="81"/>
      <c r="E247" s="81"/>
      <c r="F247" s="221"/>
      <c r="G247" s="217"/>
      <c r="H247" s="225"/>
      <c r="I247" s="225"/>
      <c r="J247" s="225"/>
      <c r="K247" s="225"/>
      <c r="L247" s="225"/>
      <c r="M247" s="225"/>
      <c r="N247" s="217"/>
      <c r="O247" s="217"/>
      <c r="P247" s="81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</row>
    <row r="248" spans="1:30" ht="23.25" customHeight="1">
      <c r="A248" s="81"/>
      <c r="B248" s="81"/>
      <c r="C248" s="73"/>
      <c r="D248" s="81"/>
      <c r="E248" s="81"/>
      <c r="F248" s="221"/>
      <c r="G248" s="217"/>
      <c r="H248" s="225"/>
      <c r="I248" s="225"/>
      <c r="J248" s="225"/>
      <c r="K248" s="225"/>
      <c r="L248" s="225"/>
      <c r="M248" s="225"/>
      <c r="N248" s="217"/>
      <c r="O248" s="217"/>
      <c r="P248" s="81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</row>
    <row r="249" spans="1:30" ht="23.25" customHeight="1">
      <c r="A249" s="81"/>
      <c r="B249" s="81"/>
      <c r="C249" s="73"/>
      <c r="D249" s="81"/>
      <c r="E249" s="81"/>
      <c r="F249" s="221"/>
      <c r="G249" s="217"/>
      <c r="H249" s="225"/>
      <c r="I249" s="225"/>
      <c r="J249" s="225"/>
      <c r="K249" s="225"/>
      <c r="L249" s="225"/>
      <c r="M249" s="225"/>
      <c r="N249" s="217"/>
      <c r="O249" s="217"/>
      <c r="P249" s="81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</row>
    <row r="250" spans="1:30" ht="23.25" customHeight="1">
      <c r="A250" s="81"/>
      <c r="B250" s="81"/>
      <c r="C250" s="73"/>
      <c r="D250" s="81"/>
      <c r="E250" s="81"/>
      <c r="F250" s="221"/>
      <c r="G250" s="217"/>
      <c r="H250" s="225"/>
      <c r="I250" s="225"/>
      <c r="J250" s="225"/>
      <c r="K250" s="225"/>
      <c r="L250" s="225"/>
      <c r="M250" s="225"/>
      <c r="N250" s="217"/>
      <c r="O250" s="217"/>
      <c r="P250" s="81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</row>
    <row r="251" spans="1:30" ht="23.25" customHeight="1">
      <c r="A251" s="81"/>
      <c r="B251" s="81"/>
      <c r="C251" s="73"/>
      <c r="D251" s="81"/>
      <c r="E251" s="81"/>
      <c r="F251" s="221"/>
      <c r="G251" s="217"/>
      <c r="H251" s="225"/>
      <c r="I251" s="225"/>
      <c r="J251" s="225"/>
      <c r="K251" s="225"/>
      <c r="L251" s="225"/>
      <c r="M251" s="225"/>
      <c r="N251" s="217"/>
      <c r="O251" s="217"/>
      <c r="P251" s="81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</row>
    <row r="252" spans="1:30" ht="23.25" customHeight="1">
      <c r="A252" s="81"/>
      <c r="B252" s="81"/>
      <c r="C252" s="73"/>
      <c r="D252" s="81"/>
      <c r="E252" s="81"/>
      <c r="F252" s="221"/>
      <c r="G252" s="217"/>
      <c r="H252" s="225"/>
      <c r="I252" s="225"/>
      <c r="J252" s="225"/>
      <c r="K252" s="225"/>
      <c r="L252" s="225"/>
      <c r="M252" s="225"/>
      <c r="N252" s="217"/>
      <c r="O252" s="217"/>
      <c r="P252" s="81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</row>
    <row r="253" spans="1:30" ht="23.25" customHeight="1">
      <c r="A253" s="81"/>
      <c r="B253" s="81"/>
      <c r="C253" s="73"/>
      <c r="D253" s="81"/>
      <c r="E253" s="81"/>
      <c r="F253" s="221"/>
      <c r="G253" s="217"/>
      <c r="H253" s="225"/>
      <c r="I253" s="225"/>
      <c r="J253" s="225"/>
      <c r="K253" s="225"/>
      <c r="L253" s="225"/>
      <c r="M253" s="225"/>
      <c r="N253" s="217"/>
      <c r="O253" s="217"/>
      <c r="P253" s="81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</row>
    <row r="254" spans="1:30" ht="23.25" customHeight="1">
      <c r="A254" s="81"/>
      <c r="B254" s="81"/>
      <c r="C254" s="73"/>
      <c r="D254" s="81"/>
      <c r="E254" s="81"/>
      <c r="F254" s="221"/>
      <c r="G254" s="217"/>
      <c r="H254" s="225"/>
      <c r="I254" s="225"/>
      <c r="J254" s="225"/>
      <c r="K254" s="225"/>
      <c r="L254" s="225"/>
      <c r="M254" s="225"/>
      <c r="N254" s="217"/>
      <c r="O254" s="217"/>
      <c r="P254" s="81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</row>
    <row r="255" spans="1:30" ht="23.25" customHeight="1">
      <c r="A255" s="81"/>
      <c r="B255" s="81"/>
      <c r="C255" s="73"/>
      <c r="D255" s="81"/>
      <c r="E255" s="81"/>
      <c r="F255" s="221"/>
      <c r="G255" s="217"/>
      <c r="H255" s="225"/>
      <c r="I255" s="225"/>
      <c r="J255" s="225"/>
      <c r="K255" s="225"/>
      <c r="L255" s="225"/>
      <c r="M255" s="225"/>
      <c r="N255" s="217"/>
      <c r="O255" s="217"/>
      <c r="P255" s="81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</row>
    <row r="256" spans="1:30" ht="23.25" customHeight="1">
      <c r="A256" s="81"/>
      <c r="B256" s="81"/>
      <c r="C256" s="73"/>
      <c r="D256" s="81"/>
      <c r="E256" s="81"/>
      <c r="F256" s="221"/>
      <c r="G256" s="217"/>
      <c r="H256" s="225"/>
      <c r="I256" s="225"/>
      <c r="J256" s="225"/>
      <c r="K256" s="225"/>
      <c r="L256" s="225"/>
      <c r="M256" s="225"/>
      <c r="N256" s="217"/>
      <c r="O256" s="217"/>
      <c r="P256" s="81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</row>
    <row r="257" spans="1:30" ht="23.25" customHeight="1">
      <c r="A257" s="81"/>
      <c r="B257" s="81"/>
      <c r="C257" s="73"/>
      <c r="D257" s="81"/>
      <c r="E257" s="81"/>
      <c r="F257" s="221"/>
      <c r="G257" s="217"/>
      <c r="H257" s="225"/>
      <c r="I257" s="225"/>
      <c r="J257" s="225"/>
      <c r="K257" s="225"/>
      <c r="L257" s="225"/>
      <c r="M257" s="225"/>
      <c r="N257" s="217"/>
      <c r="O257" s="217"/>
      <c r="P257" s="81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</row>
    <row r="258" spans="1:30" ht="23.25" customHeight="1">
      <c r="A258" s="81"/>
      <c r="B258" s="81"/>
      <c r="C258" s="73"/>
      <c r="D258" s="81"/>
      <c r="E258" s="81"/>
      <c r="F258" s="221"/>
      <c r="G258" s="217"/>
      <c r="H258" s="225"/>
      <c r="I258" s="225"/>
      <c r="J258" s="225"/>
      <c r="K258" s="225"/>
      <c r="L258" s="225"/>
      <c r="M258" s="225"/>
      <c r="N258" s="217"/>
      <c r="O258" s="217"/>
      <c r="P258" s="81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</row>
    <row r="259" spans="1:30" ht="23.25" customHeight="1">
      <c r="A259" s="81"/>
      <c r="B259" s="81"/>
      <c r="C259" s="73"/>
      <c r="D259" s="81"/>
      <c r="E259" s="81"/>
      <c r="F259" s="221"/>
      <c r="G259" s="217"/>
      <c r="H259" s="225"/>
      <c r="I259" s="225"/>
      <c r="J259" s="225"/>
      <c r="K259" s="225"/>
      <c r="L259" s="225"/>
      <c r="M259" s="225"/>
      <c r="N259" s="217"/>
      <c r="O259" s="217"/>
      <c r="P259" s="81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</row>
    <row r="260" spans="1:30" ht="23.25" customHeight="1">
      <c r="A260" s="81"/>
      <c r="B260" s="81"/>
      <c r="C260" s="73"/>
      <c r="D260" s="81"/>
      <c r="E260" s="81"/>
      <c r="F260" s="221"/>
      <c r="G260" s="217"/>
      <c r="H260" s="225"/>
      <c r="I260" s="225"/>
      <c r="J260" s="225"/>
      <c r="K260" s="225"/>
      <c r="L260" s="225"/>
      <c r="M260" s="225"/>
      <c r="N260" s="217"/>
      <c r="O260" s="217"/>
      <c r="P260" s="81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</row>
    <row r="261" spans="1:30" ht="23.25" customHeight="1">
      <c r="A261" s="81"/>
      <c r="B261" s="81"/>
      <c r="C261" s="73"/>
      <c r="D261" s="81"/>
      <c r="E261" s="81"/>
      <c r="F261" s="221"/>
      <c r="G261" s="217"/>
      <c r="H261" s="225"/>
      <c r="I261" s="225"/>
      <c r="J261" s="225"/>
      <c r="K261" s="225"/>
      <c r="L261" s="225"/>
      <c r="M261" s="225"/>
      <c r="N261" s="217"/>
      <c r="O261" s="217"/>
      <c r="P261" s="81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</row>
    <row r="262" spans="1:30" ht="23.25" customHeight="1">
      <c r="A262" s="81"/>
      <c r="B262" s="81"/>
      <c r="C262" s="73"/>
      <c r="D262" s="81"/>
      <c r="E262" s="81"/>
      <c r="F262" s="221"/>
      <c r="G262" s="217"/>
      <c r="H262" s="225"/>
      <c r="I262" s="225"/>
      <c r="J262" s="225"/>
      <c r="K262" s="225"/>
      <c r="L262" s="225"/>
      <c r="M262" s="225"/>
      <c r="N262" s="217"/>
      <c r="O262" s="217"/>
      <c r="P262" s="81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</row>
    <row r="263" spans="1:30" ht="23.25" customHeight="1">
      <c r="A263" s="81"/>
      <c r="B263" s="81"/>
      <c r="C263" s="73"/>
      <c r="D263" s="81"/>
      <c r="E263" s="81"/>
      <c r="F263" s="221"/>
      <c r="G263" s="217"/>
      <c r="H263" s="225"/>
      <c r="I263" s="225"/>
      <c r="J263" s="225"/>
      <c r="K263" s="225"/>
      <c r="L263" s="225"/>
      <c r="M263" s="225"/>
      <c r="N263" s="217"/>
      <c r="O263" s="217"/>
      <c r="P263" s="81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</row>
    <row r="264" spans="1:30" ht="23.25" customHeight="1">
      <c r="A264" s="81"/>
      <c r="B264" s="81"/>
      <c r="C264" s="73"/>
      <c r="D264" s="81"/>
      <c r="E264" s="81"/>
      <c r="F264" s="221"/>
      <c r="G264" s="217"/>
      <c r="H264" s="225"/>
      <c r="I264" s="225"/>
      <c r="J264" s="225"/>
      <c r="K264" s="225"/>
      <c r="L264" s="225"/>
      <c r="M264" s="225"/>
      <c r="N264" s="217"/>
      <c r="O264" s="217"/>
      <c r="P264" s="81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</row>
    <row r="265" spans="1:30" ht="23.25" customHeight="1">
      <c r="A265" s="81"/>
      <c r="B265" s="81"/>
      <c r="C265" s="73"/>
      <c r="D265" s="81"/>
      <c r="E265" s="81"/>
      <c r="F265" s="221"/>
      <c r="G265" s="217"/>
      <c r="H265" s="225"/>
      <c r="I265" s="225"/>
      <c r="J265" s="225"/>
      <c r="K265" s="225"/>
      <c r="L265" s="225"/>
      <c r="M265" s="225"/>
      <c r="N265" s="217"/>
      <c r="O265" s="217"/>
      <c r="P265" s="81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</row>
    <row r="266" spans="1:30" ht="23.25" customHeight="1">
      <c r="A266" s="81"/>
      <c r="B266" s="81"/>
      <c r="C266" s="73"/>
      <c r="D266" s="81"/>
      <c r="E266" s="81"/>
      <c r="F266" s="221"/>
      <c r="G266" s="217"/>
      <c r="H266" s="225"/>
      <c r="I266" s="225"/>
      <c r="J266" s="225"/>
      <c r="K266" s="225"/>
      <c r="L266" s="225"/>
      <c r="M266" s="225"/>
      <c r="N266" s="217"/>
      <c r="O266" s="217"/>
      <c r="P266" s="81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</row>
    <row r="267" spans="1:30" ht="23.25" customHeight="1">
      <c r="A267" s="81"/>
      <c r="B267" s="81"/>
      <c r="C267" s="73"/>
      <c r="D267" s="81"/>
      <c r="E267" s="81"/>
      <c r="F267" s="221"/>
      <c r="G267" s="217"/>
      <c r="H267" s="225"/>
      <c r="I267" s="225"/>
      <c r="J267" s="225"/>
      <c r="K267" s="225"/>
      <c r="L267" s="225"/>
      <c r="M267" s="225"/>
      <c r="N267" s="217"/>
      <c r="O267" s="217"/>
      <c r="P267" s="81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</row>
    <row r="268" spans="1:30" ht="23.25" customHeight="1">
      <c r="A268" s="81"/>
      <c r="B268" s="81"/>
      <c r="C268" s="73"/>
      <c r="D268" s="81"/>
      <c r="E268" s="81"/>
      <c r="F268" s="221"/>
      <c r="G268" s="217"/>
      <c r="H268" s="225"/>
      <c r="I268" s="225"/>
      <c r="J268" s="225"/>
      <c r="K268" s="225"/>
      <c r="L268" s="225"/>
      <c r="M268" s="225"/>
      <c r="N268" s="217"/>
      <c r="O268" s="217"/>
      <c r="P268" s="81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</row>
    <row r="269" spans="1:30" ht="23.25" customHeight="1">
      <c r="A269" s="81"/>
      <c r="B269" s="81"/>
      <c r="C269" s="73"/>
      <c r="D269" s="81"/>
      <c r="E269" s="81"/>
      <c r="F269" s="221"/>
      <c r="G269" s="217"/>
      <c r="H269" s="225"/>
      <c r="I269" s="225"/>
      <c r="J269" s="225"/>
      <c r="K269" s="225"/>
      <c r="L269" s="225"/>
      <c r="M269" s="225"/>
      <c r="N269" s="217"/>
      <c r="O269" s="217"/>
      <c r="P269" s="81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</row>
    <row r="270" spans="1:30" ht="23.25" customHeight="1">
      <c r="A270" s="81"/>
      <c r="B270" s="81"/>
      <c r="C270" s="73"/>
      <c r="D270" s="81"/>
      <c r="E270" s="81"/>
      <c r="F270" s="221"/>
      <c r="G270" s="217"/>
      <c r="H270" s="225"/>
      <c r="I270" s="225"/>
      <c r="J270" s="225"/>
      <c r="K270" s="225"/>
      <c r="L270" s="225"/>
      <c r="M270" s="225"/>
      <c r="N270" s="217"/>
      <c r="O270" s="217"/>
      <c r="P270" s="81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</row>
    <row r="271" spans="1:30" ht="23.25" customHeight="1">
      <c r="A271" s="81"/>
      <c r="B271" s="81"/>
      <c r="C271" s="73"/>
      <c r="D271" s="81"/>
      <c r="E271" s="81"/>
      <c r="F271" s="221"/>
      <c r="G271" s="217"/>
      <c r="H271" s="225"/>
      <c r="I271" s="225"/>
      <c r="J271" s="225"/>
      <c r="K271" s="225"/>
      <c r="L271" s="225"/>
      <c r="M271" s="225"/>
      <c r="N271" s="217"/>
      <c r="O271" s="217"/>
      <c r="P271" s="81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</row>
    <row r="272" spans="1:30" ht="23.25" customHeight="1">
      <c r="A272" s="81"/>
      <c r="B272" s="81"/>
      <c r="C272" s="73"/>
      <c r="D272" s="81"/>
      <c r="E272" s="81"/>
      <c r="F272" s="221"/>
      <c r="G272" s="217"/>
      <c r="H272" s="225"/>
      <c r="I272" s="225"/>
      <c r="J272" s="225"/>
      <c r="K272" s="225"/>
      <c r="L272" s="225"/>
      <c r="M272" s="225"/>
      <c r="N272" s="217"/>
      <c r="O272" s="217"/>
      <c r="P272" s="81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</row>
    <row r="273" spans="1:30" ht="23.25" customHeight="1">
      <c r="A273" s="81"/>
      <c r="B273" s="81"/>
      <c r="C273" s="73"/>
      <c r="D273" s="81"/>
      <c r="E273" s="81"/>
      <c r="F273" s="221"/>
      <c r="G273" s="217"/>
      <c r="H273" s="225"/>
      <c r="I273" s="225"/>
      <c r="J273" s="225"/>
      <c r="K273" s="225"/>
      <c r="L273" s="225"/>
      <c r="M273" s="225"/>
      <c r="N273" s="217"/>
      <c r="O273" s="217"/>
      <c r="P273" s="81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</row>
    <row r="274" spans="1:30" ht="23.25" customHeight="1">
      <c r="A274" s="81"/>
      <c r="B274" s="81"/>
      <c r="C274" s="73"/>
      <c r="D274" s="81"/>
      <c r="E274" s="81"/>
      <c r="F274" s="221"/>
      <c r="G274" s="217"/>
      <c r="H274" s="225"/>
      <c r="I274" s="225"/>
      <c r="J274" s="225"/>
      <c r="K274" s="225"/>
      <c r="L274" s="225"/>
      <c r="M274" s="225"/>
      <c r="N274" s="217"/>
      <c r="O274" s="217"/>
      <c r="P274" s="81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</row>
    <row r="275" spans="1:30" ht="23.25" customHeight="1">
      <c r="A275" s="81"/>
      <c r="B275" s="81"/>
      <c r="C275" s="73"/>
      <c r="D275" s="81"/>
      <c r="E275" s="81"/>
      <c r="F275" s="221"/>
      <c r="G275" s="217"/>
      <c r="H275" s="225"/>
      <c r="I275" s="225"/>
      <c r="J275" s="225"/>
      <c r="K275" s="225"/>
      <c r="L275" s="225"/>
      <c r="M275" s="225"/>
      <c r="N275" s="217"/>
      <c r="O275" s="217"/>
      <c r="P275" s="81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</row>
    <row r="276" spans="1:30" ht="23.25" customHeight="1">
      <c r="A276" s="81"/>
      <c r="B276" s="81"/>
      <c r="C276" s="73"/>
      <c r="D276" s="81"/>
      <c r="E276" s="81"/>
      <c r="F276" s="221"/>
      <c r="G276" s="217"/>
      <c r="H276" s="225"/>
      <c r="I276" s="225"/>
      <c r="J276" s="225"/>
      <c r="K276" s="225"/>
      <c r="L276" s="225"/>
      <c r="M276" s="225"/>
      <c r="N276" s="217"/>
      <c r="O276" s="217"/>
      <c r="P276" s="81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</row>
    <row r="277" spans="1:30" ht="23.25" customHeight="1">
      <c r="A277" s="81"/>
      <c r="B277" s="81"/>
      <c r="C277" s="73"/>
      <c r="D277" s="81"/>
      <c r="E277" s="81"/>
      <c r="F277" s="221"/>
      <c r="G277" s="217"/>
      <c r="H277" s="225"/>
      <c r="I277" s="225"/>
      <c r="J277" s="225"/>
      <c r="K277" s="225"/>
      <c r="L277" s="225"/>
      <c r="M277" s="225"/>
      <c r="N277" s="217"/>
      <c r="O277" s="217"/>
      <c r="P277" s="81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</row>
    <row r="278" spans="1:30" ht="23.25" customHeight="1">
      <c r="A278" s="81"/>
      <c r="B278" s="81"/>
      <c r="C278" s="73"/>
      <c r="D278" s="81"/>
      <c r="E278" s="81"/>
      <c r="F278" s="221"/>
      <c r="G278" s="217"/>
      <c r="H278" s="225"/>
      <c r="I278" s="225"/>
      <c r="J278" s="225"/>
      <c r="K278" s="225"/>
      <c r="L278" s="225"/>
      <c r="M278" s="225"/>
      <c r="N278" s="217"/>
      <c r="O278" s="217"/>
      <c r="P278" s="81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</row>
    <row r="279" spans="1:30" ht="23.25" customHeight="1">
      <c r="A279" s="81"/>
      <c r="B279" s="81"/>
      <c r="C279" s="73"/>
      <c r="D279" s="81"/>
      <c r="E279" s="81"/>
      <c r="F279" s="221"/>
      <c r="G279" s="217"/>
      <c r="H279" s="225"/>
      <c r="I279" s="225"/>
      <c r="J279" s="225"/>
      <c r="K279" s="225"/>
      <c r="L279" s="225"/>
      <c r="M279" s="225"/>
      <c r="N279" s="217"/>
      <c r="O279" s="217"/>
      <c r="P279" s="81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</row>
    <row r="280" spans="1:30" ht="23.25" customHeight="1">
      <c r="A280" s="81"/>
      <c r="B280" s="81"/>
      <c r="C280" s="73"/>
      <c r="D280" s="81"/>
      <c r="E280" s="81"/>
      <c r="F280" s="221"/>
      <c r="G280" s="217"/>
      <c r="H280" s="225"/>
      <c r="I280" s="225"/>
      <c r="J280" s="225"/>
      <c r="K280" s="225"/>
      <c r="L280" s="225"/>
      <c r="M280" s="225"/>
      <c r="N280" s="217"/>
      <c r="O280" s="217"/>
      <c r="P280" s="81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</row>
    <row r="281" spans="1:30" ht="23.25" customHeight="1">
      <c r="A281" s="81"/>
      <c r="B281" s="81"/>
      <c r="C281" s="73"/>
      <c r="D281" s="81"/>
      <c r="E281" s="81"/>
      <c r="F281" s="221"/>
      <c r="G281" s="217"/>
      <c r="H281" s="225"/>
      <c r="I281" s="225"/>
      <c r="J281" s="225"/>
      <c r="K281" s="225"/>
      <c r="L281" s="225"/>
      <c r="M281" s="225"/>
      <c r="N281" s="217"/>
      <c r="O281" s="217"/>
      <c r="P281" s="81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</row>
    <row r="282" spans="1:30" ht="23.25" customHeight="1">
      <c r="A282" s="81"/>
      <c r="B282" s="81"/>
      <c r="C282" s="73"/>
      <c r="D282" s="81"/>
      <c r="E282" s="81"/>
      <c r="F282" s="221"/>
      <c r="G282" s="217"/>
      <c r="H282" s="225"/>
      <c r="I282" s="225"/>
      <c r="J282" s="225"/>
      <c r="K282" s="225"/>
      <c r="L282" s="225"/>
      <c r="M282" s="225"/>
      <c r="N282" s="217"/>
      <c r="O282" s="217"/>
      <c r="P282" s="81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</row>
    <row r="283" spans="1:30" ht="23.25" customHeight="1">
      <c r="A283" s="81"/>
      <c r="B283" s="81"/>
      <c r="C283" s="73"/>
      <c r="D283" s="81"/>
      <c r="E283" s="81"/>
      <c r="F283" s="221"/>
      <c r="G283" s="217"/>
      <c r="H283" s="225"/>
      <c r="I283" s="225"/>
      <c r="J283" s="225"/>
      <c r="K283" s="225"/>
      <c r="L283" s="225"/>
      <c r="M283" s="225"/>
      <c r="N283" s="217"/>
      <c r="O283" s="217"/>
      <c r="P283" s="81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</row>
    <row r="284" spans="1:30" ht="23.25" customHeight="1">
      <c r="A284" s="81"/>
      <c r="B284" s="81"/>
      <c r="C284" s="73"/>
      <c r="D284" s="81"/>
      <c r="E284" s="81"/>
      <c r="F284" s="221"/>
      <c r="G284" s="217"/>
      <c r="H284" s="225"/>
      <c r="I284" s="225"/>
      <c r="J284" s="225"/>
      <c r="K284" s="225"/>
      <c r="L284" s="225"/>
      <c r="M284" s="225"/>
      <c r="N284" s="217"/>
      <c r="O284" s="217"/>
      <c r="P284" s="81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</row>
    <row r="285" spans="1:30" ht="23.25" customHeight="1">
      <c r="A285" s="81"/>
      <c r="B285" s="81"/>
      <c r="C285" s="73"/>
      <c r="D285" s="81"/>
      <c r="E285" s="81"/>
      <c r="F285" s="221"/>
      <c r="G285" s="217"/>
      <c r="H285" s="225"/>
      <c r="I285" s="225"/>
      <c r="J285" s="225"/>
      <c r="K285" s="225"/>
      <c r="L285" s="225"/>
      <c r="M285" s="225"/>
      <c r="N285" s="217"/>
      <c r="O285" s="217"/>
      <c r="P285" s="81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</row>
    <row r="286" spans="1:30" ht="23.25" customHeight="1">
      <c r="A286" s="81"/>
      <c r="B286" s="81"/>
      <c r="C286" s="73"/>
      <c r="D286" s="81"/>
      <c r="E286" s="81"/>
      <c r="F286" s="221"/>
      <c r="G286" s="217"/>
      <c r="H286" s="225"/>
      <c r="I286" s="225"/>
      <c r="J286" s="225"/>
      <c r="K286" s="225"/>
      <c r="L286" s="225"/>
      <c r="M286" s="225"/>
      <c r="N286" s="217"/>
      <c r="O286" s="217"/>
      <c r="P286" s="81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</row>
    <row r="287" spans="1:30" ht="23.25" customHeight="1">
      <c r="A287" s="81"/>
      <c r="B287" s="81"/>
      <c r="C287" s="73"/>
      <c r="D287" s="81"/>
      <c r="E287" s="81"/>
      <c r="F287" s="221"/>
      <c r="G287" s="217"/>
      <c r="H287" s="225"/>
      <c r="I287" s="225"/>
      <c r="J287" s="225"/>
      <c r="K287" s="225"/>
      <c r="L287" s="225"/>
      <c r="M287" s="225"/>
      <c r="N287" s="217"/>
      <c r="O287" s="217"/>
      <c r="P287" s="81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</row>
    <row r="288" spans="1:30" ht="23.25" customHeight="1">
      <c r="A288" s="81"/>
      <c r="B288" s="81"/>
      <c r="C288" s="73"/>
      <c r="D288" s="81"/>
      <c r="E288" s="81"/>
      <c r="F288" s="221"/>
      <c r="G288" s="217"/>
      <c r="H288" s="225"/>
      <c r="I288" s="225"/>
      <c r="J288" s="225"/>
      <c r="K288" s="225"/>
      <c r="L288" s="225"/>
      <c r="M288" s="225"/>
      <c r="N288" s="217"/>
      <c r="O288" s="217"/>
      <c r="P288" s="81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</row>
    <row r="289" spans="1:30" ht="23.25" customHeight="1">
      <c r="A289" s="81"/>
      <c r="B289" s="81"/>
      <c r="C289" s="73"/>
      <c r="D289" s="81"/>
      <c r="E289" s="81"/>
      <c r="F289" s="221"/>
      <c r="G289" s="217"/>
      <c r="H289" s="225"/>
      <c r="I289" s="225"/>
      <c r="J289" s="225"/>
      <c r="K289" s="225"/>
      <c r="L289" s="225"/>
      <c r="M289" s="225"/>
      <c r="N289" s="217"/>
      <c r="O289" s="217"/>
      <c r="P289" s="81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</row>
    <row r="290" spans="1:30" ht="23.25" customHeight="1">
      <c r="A290" s="81"/>
      <c r="B290" s="81"/>
      <c r="C290" s="73"/>
      <c r="D290" s="81"/>
      <c r="E290" s="81"/>
      <c r="F290" s="221"/>
      <c r="G290" s="217"/>
      <c r="H290" s="225"/>
      <c r="I290" s="225"/>
      <c r="J290" s="225"/>
      <c r="K290" s="225"/>
      <c r="L290" s="225"/>
      <c r="M290" s="225"/>
      <c r="N290" s="217"/>
      <c r="O290" s="217"/>
      <c r="P290" s="81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</row>
    <row r="291" spans="1:30" ht="23.25" customHeight="1">
      <c r="A291" s="81"/>
      <c r="B291" s="81"/>
      <c r="C291" s="73"/>
      <c r="D291" s="81"/>
      <c r="E291" s="81"/>
      <c r="F291" s="221"/>
      <c r="G291" s="217"/>
      <c r="H291" s="225"/>
      <c r="I291" s="225"/>
      <c r="J291" s="225"/>
      <c r="K291" s="225"/>
      <c r="L291" s="225"/>
      <c r="M291" s="225"/>
      <c r="N291" s="217"/>
      <c r="O291" s="217"/>
      <c r="P291" s="81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</row>
    <row r="292" spans="1:30" ht="23.25" customHeight="1">
      <c r="A292" s="81"/>
      <c r="B292" s="81"/>
      <c r="C292" s="73"/>
      <c r="D292" s="81"/>
      <c r="E292" s="81"/>
      <c r="F292" s="221"/>
      <c r="G292" s="217"/>
      <c r="H292" s="225"/>
      <c r="I292" s="225"/>
      <c r="J292" s="225"/>
      <c r="K292" s="225"/>
      <c r="L292" s="225"/>
      <c r="M292" s="225"/>
      <c r="N292" s="217"/>
      <c r="O292" s="217"/>
      <c r="P292" s="81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</row>
    <row r="293" spans="1:30" ht="23.25" customHeight="1">
      <c r="A293" s="81"/>
      <c r="B293" s="81"/>
      <c r="C293" s="73"/>
      <c r="D293" s="81"/>
      <c r="E293" s="81"/>
      <c r="F293" s="221"/>
      <c r="G293" s="217"/>
      <c r="H293" s="225"/>
      <c r="I293" s="225"/>
      <c r="J293" s="225"/>
      <c r="K293" s="225"/>
      <c r="L293" s="225"/>
      <c r="M293" s="225"/>
      <c r="N293" s="217"/>
      <c r="O293" s="217"/>
      <c r="P293" s="81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</row>
    <row r="294" spans="1:30" ht="23.25" customHeight="1">
      <c r="A294" s="81"/>
      <c r="B294" s="81"/>
      <c r="C294" s="73"/>
      <c r="D294" s="81"/>
      <c r="E294" s="81"/>
      <c r="F294" s="221"/>
      <c r="G294" s="217"/>
      <c r="H294" s="225"/>
      <c r="I294" s="225"/>
      <c r="J294" s="225"/>
      <c r="K294" s="225"/>
      <c r="L294" s="225"/>
      <c r="M294" s="225"/>
      <c r="N294" s="217"/>
      <c r="O294" s="217"/>
      <c r="P294" s="81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</row>
    <row r="295" spans="1:30" ht="23.25" customHeight="1">
      <c r="A295" s="81"/>
      <c r="B295" s="81"/>
      <c r="C295" s="73"/>
      <c r="D295" s="81"/>
      <c r="E295" s="81"/>
      <c r="F295" s="221"/>
      <c r="G295" s="217"/>
      <c r="H295" s="225"/>
      <c r="I295" s="225"/>
      <c r="J295" s="225"/>
      <c r="K295" s="225"/>
      <c r="L295" s="225"/>
      <c r="M295" s="225"/>
      <c r="N295" s="217"/>
      <c r="O295" s="217"/>
      <c r="P295" s="81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</row>
    <row r="296" spans="1:30" ht="23.25" customHeight="1">
      <c r="A296" s="81"/>
      <c r="B296" s="81"/>
      <c r="C296" s="73"/>
      <c r="D296" s="81"/>
      <c r="E296" s="81"/>
      <c r="F296" s="221"/>
      <c r="G296" s="217"/>
      <c r="H296" s="225"/>
      <c r="I296" s="225"/>
      <c r="J296" s="225"/>
      <c r="K296" s="225"/>
      <c r="L296" s="225"/>
      <c r="M296" s="225"/>
      <c r="N296" s="217"/>
      <c r="O296" s="217"/>
      <c r="P296" s="81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</row>
    <row r="297" spans="1:30" ht="23.25" customHeight="1">
      <c r="A297" s="81"/>
      <c r="B297" s="81"/>
      <c r="C297" s="73"/>
      <c r="D297" s="81"/>
      <c r="E297" s="81"/>
      <c r="F297" s="221"/>
      <c r="G297" s="217"/>
      <c r="H297" s="225"/>
      <c r="I297" s="225"/>
      <c r="J297" s="225"/>
      <c r="K297" s="225"/>
      <c r="L297" s="225"/>
      <c r="M297" s="225"/>
      <c r="N297" s="217"/>
      <c r="O297" s="217"/>
      <c r="P297" s="81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</row>
    <row r="298" spans="1:30" ht="23.25" customHeight="1">
      <c r="A298" s="81"/>
      <c r="B298" s="81"/>
      <c r="C298" s="73"/>
      <c r="D298" s="81"/>
      <c r="E298" s="81"/>
      <c r="F298" s="221"/>
      <c r="G298" s="217"/>
      <c r="H298" s="225"/>
      <c r="I298" s="225"/>
      <c r="J298" s="225"/>
      <c r="K298" s="225"/>
      <c r="L298" s="225"/>
      <c r="M298" s="225"/>
      <c r="N298" s="217"/>
      <c r="O298" s="217"/>
      <c r="P298" s="81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</row>
    <row r="299" spans="1:30" ht="23.25" customHeight="1">
      <c r="A299" s="81"/>
      <c r="B299" s="81"/>
      <c r="C299" s="73"/>
      <c r="D299" s="81"/>
      <c r="E299" s="81"/>
      <c r="F299" s="221"/>
      <c r="G299" s="217"/>
      <c r="H299" s="225"/>
      <c r="I299" s="225"/>
      <c r="J299" s="225"/>
      <c r="K299" s="225"/>
      <c r="L299" s="225"/>
      <c r="M299" s="225"/>
      <c r="N299" s="217"/>
      <c r="O299" s="217"/>
      <c r="P299" s="81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</row>
    <row r="300" spans="1:30" ht="23.25" customHeight="1">
      <c r="A300" s="81"/>
      <c r="B300" s="81"/>
      <c r="C300" s="73"/>
      <c r="D300" s="81"/>
      <c r="E300" s="81"/>
      <c r="F300" s="221"/>
      <c r="G300" s="217"/>
      <c r="H300" s="225"/>
      <c r="I300" s="225"/>
      <c r="J300" s="225"/>
      <c r="K300" s="225"/>
      <c r="L300" s="225"/>
      <c r="M300" s="225"/>
      <c r="N300" s="217"/>
      <c r="O300" s="217"/>
      <c r="P300" s="81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</row>
    <row r="301" spans="1:30" ht="23.25" customHeight="1">
      <c r="A301" s="81"/>
      <c r="B301" s="81"/>
      <c r="C301" s="73"/>
      <c r="D301" s="81"/>
      <c r="E301" s="81"/>
      <c r="F301" s="221"/>
      <c r="G301" s="217"/>
      <c r="H301" s="225"/>
      <c r="I301" s="225"/>
      <c r="J301" s="225"/>
      <c r="K301" s="225"/>
      <c r="L301" s="225"/>
      <c r="M301" s="225"/>
      <c r="N301" s="217"/>
      <c r="O301" s="217"/>
      <c r="P301" s="81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</row>
    <row r="302" spans="1:30" ht="23.25" customHeight="1">
      <c r="A302" s="81"/>
      <c r="B302" s="81"/>
      <c r="C302" s="73"/>
      <c r="D302" s="81"/>
      <c r="E302" s="81"/>
      <c r="F302" s="221"/>
      <c r="G302" s="217"/>
      <c r="H302" s="225"/>
      <c r="I302" s="225"/>
      <c r="J302" s="225"/>
      <c r="K302" s="225"/>
      <c r="L302" s="225"/>
      <c r="M302" s="225"/>
      <c r="N302" s="217"/>
      <c r="O302" s="217"/>
      <c r="P302" s="81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</row>
    <row r="303" spans="1:30" ht="23.25" customHeight="1">
      <c r="A303" s="81"/>
      <c r="B303" s="81"/>
      <c r="C303" s="73"/>
      <c r="D303" s="81"/>
      <c r="E303" s="81"/>
      <c r="F303" s="221"/>
      <c r="G303" s="217"/>
      <c r="H303" s="225"/>
      <c r="I303" s="225"/>
      <c r="J303" s="225"/>
      <c r="K303" s="225"/>
      <c r="L303" s="225"/>
      <c r="M303" s="225"/>
      <c r="N303" s="217"/>
      <c r="O303" s="217"/>
      <c r="P303" s="81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</row>
    <row r="304" spans="1:30" ht="23.25" customHeight="1">
      <c r="A304" s="81"/>
      <c r="B304" s="81"/>
      <c r="C304" s="73"/>
      <c r="D304" s="81"/>
      <c r="E304" s="81"/>
      <c r="F304" s="221"/>
      <c r="G304" s="217"/>
      <c r="H304" s="225"/>
      <c r="I304" s="225"/>
      <c r="J304" s="225"/>
      <c r="K304" s="225"/>
      <c r="L304" s="225"/>
      <c r="M304" s="225"/>
      <c r="N304" s="217"/>
      <c r="O304" s="217"/>
      <c r="P304" s="81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</row>
    <row r="305" spans="1:30" ht="23.25" customHeight="1">
      <c r="A305" s="81"/>
      <c r="B305" s="81"/>
      <c r="C305" s="73"/>
      <c r="D305" s="81"/>
      <c r="E305" s="81"/>
      <c r="F305" s="221"/>
      <c r="G305" s="217"/>
      <c r="H305" s="225"/>
      <c r="I305" s="225"/>
      <c r="J305" s="225"/>
      <c r="K305" s="225"/>
      <c r="L305" s="225"/>
      <c r="M305" s="225"/>
      <c r="N305" s="217"/>
      <c r="O305" s="217"/>
      <c r="P305" s="81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</row>
    <row r="306" spans="1:30" ht="23.25" customHeight="1">
      <c r="A306" s="81"/>
      <c r="B306" s="81"/>
      <c r="C306" s="73"/>
      <c r="D306" s="81"/>
      <c r="E306" s="81"/>
      <c r="F306" s="221"/>
      <c r="G306" s="217"/>
      <c r="H306" s="225"/>
      <c r="I306" s="225"/>
      <c r="J306" s="225"/>
      <c r="K306" s="225"/>
      <c r="L306" s="225"/>
      <c r="M306" s="225"/>
      <c r="N306" s="217"/>
      <c r="O306" s="217"/>
      <c r="P306" s="81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</row>
    <row r="307" spans="1:30" ht="23.25" customHeight="1">
      <c r="A307" s="81"/>
      <c r="B307" s="81"/>
      <c r="C307" s="73"/>
      <c r="D307" s="81"/>
      <c r="E307" s="81"/>
      <c r="F307" s="221"/>
      <c r="G307" s="217"/>
      <c r="H307" s="225"/>
      <c r="I307" s="225"/>
      <c r="J307" s="225"/>
      <c r="K307" s="225"/>
      <c r="L307" s="225"/>
      <c r="M307" s="225"/>
      <c r="N307" s="217"/>
      <c r="O307" s="217"/>
      <c r="P307" s="81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</row>
    <row r="308" spans="1:30" ht="23.25" customHeight="1">
      <c r="A308" s="81"/>
      <c r="B308" s="81"/>
      <c r="C308" s="73"/>
      <c r="D308" s="81"/>
      <c r="E308" s="81"/>
      <c r="F308" s="221"/>
      <c r="G308" s="217"/>
      <c r="H308" s="225"/>
      <c r="I308" s="225"/>
      <c r="J308" s="225"/>
      <c r="K308" s="225"/>
      <c r="L308" s="225"/>
      <c r="M308" s="225"/>
      <c r="N308" s="217"/>
      <c r="O308" s="217"/>
      <c r="P308" s="81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</row>
    <row r="309" spans="1:30" ht="23.25" customHeight="1">
      <c r="A309" s="81"/>
      <c r="B309" s="81"/>
      <c r="C309" s="73"/>
      <c r="D309" s="81"/>
      <c r="E309" s="81"/>
      <c r="F309" s="221"/>
      <c r="G309" s="217"/>
      <c r="H309" s="225"/>
      <c r="I309" s="225"/>
      <c r="J309" s="225"/>
      <c r="K309" s="225"/>
      <c r="L309" s="225"/>
      <c r="M309" s="225"/>
      <c r="N309" s="217"/>
      <c r="O309" s="217"/>
      <c r="P309" s="81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</row>
    <row r="310" spans="1:30" ht="23.25" customHeight="1">
      <c r="A310" s="81"/>
      <c r="B310" s="81"/>
      <c r="C310" s="73"/>
      <c r="D310" s="81"/>
      <c r="E310" s="81"/>
      <c r="F310" s="221"/>
      <c r="G310" s="217"/>
      <c r="H310" s="225"/>
      <c r="I310" s="225"/>
      <c r="J310" s="225"/>
      <c r="K310" s="225"/>
      <c r="L310" s="225"/>
      <c r="M310" s="225"/>
      <c r="N310" s="217"/>
      <c r="O310" s="217"/>
      <c r="P310" s="81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</row>
    <row r="311" spans="1:30" ht="23.25" customHeight="1">
      <c r="A311" s="81"/>
      <c r="B311" s="81"/>
      <c r="C311" s="73"/>
      <c r="D311" s="81"/>
      <c r="E311" s="81"/>
      <c r="F311" s="221"/>
      <c r="G311" s="217"/>
      <c r="H311" s="225"/>
      <c r="I311" s="225"/>
      <c r="J311" s="225"/>
      <c r="K311" s="225"/>
      <c r="L311" s="225"/>
      <c r="M311" s="225"/>
      <c r="N311" s="217"/>
      <c r="O311" s="217"/>
      <c r="P311" s="81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</row>
    <row r="312" spans="1:30" ht="23.25" customHeight="1">
      <c r="A312" s="81"/>
      <c r="B312" s="81"/>
      <c r="C312" s="73"/>
      <c r="D312" s="81"/>
      <c r="E312" s="81"/>
      <c r="F312" s="221"/>
      <c r="G312" s="217"/>
      <c r="H312" s="225"/>
      <c r="I312" s="225"/>
      <c r="J312" s="225"/>
      <c r="K312" s="225"/>
      <c r="L312" s="225"/>
      <c r="M312" s="225"/>
      <c r="N312" s="217"/>
      <c r="O312" s="217"/>
      <c r="P312" s="81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</row>
    <row r="313" spans="1:30" ht="23.25" customHeight="1">
      <c r="A313" s="81"/>
      <c r="B313" s="81"/>
      <c r="C313" s="73"/>
      <c r="D313" s="81"/>
      <c r="E313" s="81"/>
      <c r="F313" s="221"/>
      <c r="G313" s="217"/>
      <c r="H313" s="225"/>
      <c r="I313" s="225"/>
      <c r="J313" s="225"/>
      <c r="K313" s="225"/>
      <c r="L313" s="225"/>
      <c r="M313" s="225"/>
      <c r="N313" s="217"/>
      <c r="O313" s="217"/>
      <c r="P313" s="81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</row>
    <row r="314" spans="1:30" ht="23.25" customHeight="1">
      <c r="A314" s="81"/>
      <c r="B314" s="81"/>
      <c r="C314" s="73"/>
      <c r="D314" s="81"/>
      <c r="E314" s="81"/>
      <c r="F314" s="221"/>
      <c r="G314" s="217"/>
      <c r="H314" s="225"/>
      <c r="I314" s="225"/>
      <c r="J314" s="225"/>
      <c r="K314" s="225"/>
      <c r="L314" s="225"/>
      <c r="M314" s="225"/>
      <c r="N314" s="217"/>
      <c r="O314" s="217"/>
      <c r="P314" s="81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</row>
    <row r="315" spans="1:30" ht="23.25" customHeight="1">
      <c r="A315" s="81"/>
      <c r="B315" s="81"/>
      <c r="C315" s="73"/>
      <c r="D315" s="81"/>
      <c r="E315" s="81"/>
      <c r="F315" s="221"/>
      <c r="G315" s="217"/>
      <c r="H315" s="225"/>
      <c r="I315" s="225"/>
      <c r="J315" s="225"/>
      <c r="K315" s="225"/>
      <c r="L315" s="225"/>
      <c r="M315" s="225"/>
      <c r="N315" s="217"/>
      <c r="O315" s="217"/>
      <c r="P315" s="81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</row>
    <row r="316" spans="1:30" ht="23.25" customHeight="1">
      <c r="A316" s="81"/>
      <c r="B316" s="81"/>
      <c r="C316" s="73"/>
      <c r="D316" s="81"/>
      <c r="E316" s="81"/>
      <c r="F316" s="221"/>
      <c r="G316" s="217"/>
      <c r="H316" s="225"/>
      <c r="I316" s="225"/>
      <c r="J316" s="225"/>
      <c r="K316" s="225"/>
      <c r="L316" s="225"/>
      <c r="M316" s="225"/>
      <c r="N316" s="217"/>
      <c r="O316" s="217"/>
      <c r="P316" s="81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</row>
    <row r="317" spans="1:30" ht="23.25" customHeight="1">
      <c r="A317" s="81"/>
      <c r="B317" s="81"/>
      <c r="C317" s="73"/>
      <c r="D317" s="81"/>
      <c r="E317" s="81"/>
      <c r="F317" s="221"/>
      <c r="G317" s="217"/>
      <c r="H317" s="225"/>
      <c r="I317" s="225"/>
      <c r="J317" s="225"/>
      <c r="K317" s="225"/>
      <c r="L317" s="225"/>
      <c r="M317" s="225"/>
      <c r="N317" s="217"/>
      <c r="O317" s="217"/>
      <c r="P317" s="81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</row>
    <row r="318" spans="1:30" ht="23.25" customHeight="1">
      <c r="A318" s="81"/>
      <c r="B318" s="81"/>
      <c r="C318" s="73"/>
      <c r="D318" s="81"/>
      <c r="E318" s="81"/>
      <c r="F318" s="221"/>
      <c r="G318" s="217"/>
      <c r="H318" s="225"/>
      <c r="I318" s="225"/>
      <c r="J318" s="225"/>
      <c r="K318" s="225"/>
      <c r="L318" s="225"/>
      <c r="M318" s="225"/>
      <c r="N318" s="217"/>
      <c r="O318" s="217"/>
      <c r="P318" s="81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</row>
    <row r="319" spans="1:30" ht="23.25" customHeight="1">
      <c r="A319" s="81"/>
      <c r="B319" s="81"/>
      <c r="C319" s="73"/>
      <c r="D319" s="81"/>
      <c r="E319" s="81"/>
      <c r="F319" s="221"/>
      <c r="G319" s="217"/>
      <c r="H319" s="225"/>
      <c r="I319" s="225"/>
      <c r="J319" s="225"/>
      <c r="K319" s="225"/>
      <c r="L319" s="225"/>
      <c r="M319" s="225"/>
      <c r="N319" s="217"/>
      <c r="O319" s="217"/>
      <c r="P319" s="81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</row>
    <row r="320" spans="1:30" ht="23.25" customHeight="1">
      <c r="A320" s="81"/>
      <c r="B320" s="81"/>
      <c r="C320" s="73"/>
      <c r="D320" s="81"/>
      <c r="E320" s="81"/>
      <c r="F320" s="221"/>
      <c r="G320" s="217"/>
      <c r="H320" s="225"/>
      <c r="I320" s="225"/>
      <c r="J320" s="225"/>
      <c r="K320" s="225"/>
      <c r="L320" s="225"/>
      <c r="M320" s="225"/>
      <c r="N320" s="217"/>
      <c r="O320" s="217"/>
      <c r="P320" s="81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</row>
    <row r="321" spans="1:30" ht="23.25" customHeight="1">
      <c r="A321" s="81"/>
      <c r="B321" s="81"/>
      <c r="C321" s="73"/>
      <c r="D321" s="81"/>
      <c r="E321" s="81"/>
      <c r="F321" s="221"/>
      <c r="G321" s="217"/>
      <c r="H321" s="225"/>
      <c r="I321" s="225"/>
      <c r="J321" s="225"/>
      <c r="K321" s="225"/>
      <c r="L321" s="225"/>
      <c r="M321" s="225"/>
      <c r="N321" s="217"/>
      <c r="O321" s="217"/>
      <c r="P321" s="81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</row>
    <row r="322" spans="1:30" ht="23.25" customHeight="1">
      <c r="A322" s="81"/>
      <c r="B322" s="81"/>
      <c r="C322" s="73"/>
      <c r="D322" s="81"/>
      <c r="E322" s="81"/>
      <c r="F322" s="221"/>
      <c r="G322" s="217"/>
      <c r="H322" s="225"/>
      <c r="I322" s="225"/>
      <c r="J322" s="225"/>
      <c r="K322" s="225"/>
      <c r="L322" s="225"/>
      <c r="M322" s="225"/>
      <c r="N322" s="217"/>
      <c r="O322" s="217"/>
      <c r="P322" s="81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</row>
    <row r="323" spans="1:30" ht="23.25" customHeight="1">
      <c r="A323" s="81"/>
      <c r="B323" s="81"/>
      <c r="C323" s="73"/>
      <c r="D323" s="81"/>
      <c r="E323" s="81"/>
      <c r="F323" s="221"/>
      <c r="G323" s="217"/>
      <c r="H323" s="225"/>
      <c r="I323" s="225"/>
      <c r="J323" s="225"/>
      <c r="K323" s="225"/>
      <c r="L323" s="225"/>
      <c r="M323" s="225"/>
      <c r="N323" s="217"/>
      <c r="O323" s="217"/>
      <c r="P323" s="81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</row>
    <row r="324" spans="1:30" ht="23.25" customHeight="1">
      <c r="A324" s="81"/>
      <c r="B324" s="81"/>
      <c r="C324" s="73"/>
      <c r="D324" s="81"/>
      <c r="E324" s="81"/>
      <c r="F324" s="221"/>
      <c r="G324" s="217"/>
      <c r="H324" s="225"/>
      <c r="I324" s="225"/>
      <c r="J324" s="225"/>
      <c r="K324" s="225"/>
      <c r="L324" s="225"/>
      <c r="M324" s="225"/>
      <c r="N324" s="217"/>
      <c r="O324" s="217"/>
      <c r="P324" s="81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</row>
    <row r="325" spans="1:30" ht="23.25" customHeight="1">
      <c r="A325" s="81"/>
      <c r="B325" s="81"/>
      <c r="C325" s="73"/>
      <c r="D325" s="81"/>
      <c r="E325" s="81"/>
      <c r="F325" s="221"/>
      <c r="G325" s="217"/>
      <c r="H325" s="225"/>
      <c r="I325" s="225"/>
      <c r="J325" s="225"/>
      <c r="K325" s="225"/>
      <c r="L325" s="225"/>
      <c r="M325" s="225"/>
      <c r="N325" s="217"/>
      <c r="O325" s="217"/>
      <c r="P325" s="81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</row>
    <row r="326" spans="1:30" ht="23.25" customHeight="1">
      <c r="A326" s="81"/>
      <c r="B326" s="81"/>
      <c r="C326" s="73"/>
      <c r="D326" s="81"/>
      <c r="E326" s="81"/>
      <c r="F326" s="221"/>
      <c r="G326" s="217"/>
      <c r="H326" s="225"/>
      <c r="I326" s="225"/>
      <c r="J326" s="225"/>
      <c r="K326" s="225"/>
      <c r="L326" s="225"/>
      <c r="M326" s="225"/>
      <c r="N326" s="217"/>
      <c r="O326" s="217"/>
      <c r="P326" s="81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</row>
    <row r="327" spans="1:30" ht="23.25" customHeight="1">
      <c r="A327" s="81"/>
      <c r="B327" s="81"/>
      <c r="C327" s="73"/>
      <c r="D327" s="81"/>
      <c r="E327" s="81"/>
      <c r="F327" s="221"/>
      <c r="G327" s="217"/>
      <c r="H327" s="225"/>
      <c r="I327" s="225"/>
      <c r="J327" s="225"/>
      <c r="K327" s="225"/>
      <c r="L327" s="225"/>
      <c r="M327" s="225"/>
      <c r="N327" s="217"/>
      <c r="O327" s="217"/>
      <c r="P327" s="81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</row>
    <row r="328" spans="1:30" ht="23.25" customHeight="1">
      <c r="A328" s="81"/>
      <c r="B328" s="81"/>
      <c r="C328" s="73"/>
      <c r="D328" s="81"/>
      <c r="E328" s="81"/>
      <c r="F328" s="221"/>
      <c r="G328" s="217"/>
      <c r="H328" s="225"/>
      <c r="I328" s="225"/>
      <c r="J328" s="225"/>
      <c r="K328" s="225"/>
      <c r="L328" s="225"/>
      <c r="M328" s="225"/>
      <c r="N328" s="217"/>
      <c r="O328" s="217"/>
      <c r="P328" s="81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</row>
    <row r="329" spans="1:30" ht="23.25" customHeight="1">
      <c r="A329" s="81"/>
      <c r="B329" s="81"/>
      <c r="C329" s="73"/>
      <c r="D329" s="81"/>
      <c r="E329" s="81"/>
      <c r="F329" s="221"/>
      <c r="G329" s="217"/>
      <c r="H329" s="225"/>
      <c r="I329" s="225"/>
      <c r="J329" s="225"/>
      <c r="K329" s="225"/>
      <c r="L329" s="225"/>
      <c r="M329" s="225"/>
      <c r="N329" s="217"/>
      <c r="O329" s="217"/>
      <c r="P329" s="81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</row>
    <row r="330" spans="1:30" ht="23.25" customHeight="1">
      <c r="A330" s="81"/>
      <c r="B330" s="81"/>
      <c r="C330" s="73"/>
      <c r="D330" s="81"/>
      <c r="E330" s="81"/>
      <c r="F330" s="221"/>
      <c r="G330" s="217"/>
      <c r="H330" s="225"/>
      <c r="I330" s="225"/>
      <c r="J330" s="225"/>
      <c r="K330" s="225"/>
      <c r="L330" s="225"/>
      <c r="M330" s="225"/>
      <c r="N330" s="217"/>
      <c r="O330" s="217"/>
      <c r="P330" s="81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</row>
    <row r="331" spans="1:30" ht="23.25" customHeight="1">
      <c r="A331" s="81"/>
      <c r="B331" s="81"/>
      <c r="C331" s="73"/>
      <c r="D331" s="81"/>
      <c r="E331" s="81"/>
      <c r="F331" s="221"/>
      <c r="G331" s="217"/>
      <c r="H331" s="225"/>
      <c r="I331" s="225"/>
      <c r="J331" s="225"/>
      <c r="K331" s="225"/>
      <c r="L331" s="225"/>
      <c r="M331" s="225"/>
      <c r="N331" s="217"/>
      <c r="O331" s="217"/>
      <c r="P331" s="81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</row>
    <row r="332" spans="1:30" ht="23.25" customHeight="1">
      <c r="A332" s="81"/>
      <c r="B332" s="81"/>
      <c r="C332" s="73"/>
      <c r="D332" s="81"/>
      <c r="E332" s="81"/>
      <c r="F332" s="221"/>
      <c r="G332" s="217"/>
      <c r="H332" s="225"/>
      <c r="I332" s="225"/>
      <c r="J332" s="225"/>
      <c r="K332" s="225"/>
      <c r="L332" s="225"/>
      <c r="M332" s="225"/>
      <c r="N332" s="217"/>
      <c r="O332" s="217"/>
      <c r="P332" s="81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</row>
    <row r="333" spans="1:30" ht="23.25" customHeight="1">
      <c r="A333" s="81"/>
      <c r="B333" s="81"/>
      <c r="C333" s="73"/>
      <c r="D333" s="81"/>
      <c r="E333" s="81"/>
      <c r="F333" s="221"/>
      <c r="G333" s="217"/>
      <c r="H333" s="225"/>
      <c r="I333" s="225"/>
      <c r="J333" s="225"/>
      <c r="K333" s="225"/>
      <c r="L333" s="225"/>
      <c r="M333" s="225"/>
      <c r="N333" s="217"/>
      <c r="O333" s="217"/>
      <c r="P333" s="81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</row>
    <row r="334" spans="1:30" ht="23.25" customHeight="1">
      <c r="A334" s="81"/>
      <c r="B334" s="81"/>
      <c r="C334" s="73"/>
      <c r="D334" s="81"/>
      <c r="E334" s="81"/>
      <c r="F334" s="221"/>
      <c r="G334" s="217"/>
      <c r="H334" s="225"/>
      <c r="I334" s="225"/>
      <c r="J334" s="225"/>
      <c r="K334" s="225"/>
      <c r="L334" s="225"/>
      <c r="M334" s="225"/>
      <c r="N334" s="217"/>
      <c r="O334" s="217"/>
      <c r="P334" s="81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</row>
    <row r="335" spans="1:30" ht="23.25" customHeight="1">
      <c r="A335" s="81"/>
      <c r="B335" s="81"/>
      <c r="C335" s="73"/>
      <c r="D335" s="81"/>
      <c r="E335" s="81"/>
      <c r="F335" s="221"/>
      <c r="G335" s="217"/>
      <c r="H335" s="225"/>
      <c r="I335" s="225"/>
      <c r="J335" s="225"/>
      <c r="K335" s="225"/>
      <c r="L335" s="225"/>
      <c r="M335" s="225"/>
      <c r="N335" s="217"/>
      <c r="O335" s="217"/>
      <c r="P335" s="81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</row>
    <row r="336" spans="1:30" ht="23.25" customHeight="1">
      <c r="A336" s="81"/>
      <c r="B336" s="81"/>
      <c r="C336" s="73"/>
      <c r="D336" s="81"/>
      <c r="E336" s="81"/>
      <c r="F336" s="221"/>
      <c r="G336" s="217"/>
      <c r="H336" s="225"/>
      <c r="I336" s="225"/>
      <c r="J336" s="225"/>
      <c r="K336" s="225"/>
      <c r="L336" s="225"/>
      <c r="M336" s="225"/>
      <c r="N336" s="217"/>
      <c r="O336" s="217"/>
      <c r="P336" s="81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</row>
    <row r="337" spans="1:30" ht="23.25" customHeight="1">
      <c r="A337" s="81"/>
      <c r="B337" s="81"/>
      <c r="C337" s="73"/>
      <c r="D337" s="81"/>
      <c r="E337" s="81"/>
      <c r="F337" s="221"/>
      <c r="G337" s="217"/>
      <c r="H337" s="225"/>
      <c r="I337" s="225"/>
      <c r="J337" s="225"/>
      <c r="K337" s="225"/>
      <c r="L337" s="225"/>
      <c r="M337" s="225"/>
      <c r="N337" s="217"/>
      <c r="O337" s="217"/>
      <c r="P337" s="81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</row>
    <row r="338" spans="1:30" ht="23.25" customHeight="1">
      <c r="A338" s="81"/>
      <c r="B338" s="81"/>
      <c r="C338" s="73"/>
      <c r="D338" s="81"/>
      <c r="E338" s="81"/>
      <c r="F338" s="221"/>
      <c r="G338" s="217"/>
      <c r="H338" s="225"/>
      <c r="I338" s="225"/>
      <c r="J338" s="225"/>
      <c r="K338" s="225"/>
      <c r="L338" s="225"/>
      <c r="M338" s="225"/>
      <c r="N338" s="217"/>
      <c r="O338" s="217"/>
      <c r="P338" s="81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</row>
    <row r="339" spans="1:30" ht="23.25" customHeight="1">
      <c r="A339" s="81"/>
      <c r="B339" s="81"/>
      <c r="C339" s="73"/>
      <c r="D339" s="81"/>
      <c r="E339" s="81"/>
      <c r="F339" s="221"/>
      <c r="G339" s="217"/>
      <c r="H339" s="225"/>
      <c r="I339" s="225"/>
      <c r="J339" s="225"/>
      <c r="K339" s="225"/>
      <c r="L339" s="225"/>
      <c r="M339" s="225"/>
      <c r="N339" s="217"/>
      <c r="O339" s="217"/>
      <c r="P339" s="81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</row>
    <row r="340" spans="1:30" ht="23.25" customHeight="1">
      <c r="A340" s="81"/>
      <c r="B340" s="81"/>
      <c r="C340" s="73"/>
      <c r="D340" s="81"/>
      <c r="E340" s="81"/>
      <c r="F340" s="221"/>
      <c r="G340" s="217"/>
      <c r="H340" s="225"/>
      <c r="I340" s="225"/>
      <c r="J340" s="225"/>
      <c r="K340" s="225"/>
      <c r="L340" s="225"/>
      <c r="M340" s="225"/>
      <c r="N340" s="217"/>
      <c r="O340" s="217"/>
      <c r="P340" s="81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</row>
    <row r="341" spans="1:30" ht="23.25" customHeight="1">
      <c r="A341" s="81"/>
      <c r="B341" s="81"/>
      <c r="C341" s="73"/>
      <c r="D341" s="81"/>
      <c r="E341" s="81"/>
      <c r="F341" s="221"/>
      <c r="G341" s="217"/>
      <c r="H341" s="225"/>
      <c r="I341" s="225"/>
      <c r="J341" s="225"/>
      <c r="K341" s="225"/>
      <c r="L341" s="225"/>
      <c r="M341" s="225"/>
      <c r="N341" s="217"/>
      <c r="O341" s="217"/>
      <c r="P341" s="81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</row>
    <row r="342" spans="1:30" ht="23.25" customHeight="1">
      <c r="A342" s="81"/>
      <c r="B342" s="81"/>
      <c r="C342" s="73"/>
      <c r="D342" s="81"/>
      <c r="E342" s="81"/>
      <c r="F342" s="221"/>
      <c r="G342" s="217"/>
      <c r="H342" s="225"/>
      <c r="I342" s="225"/>
      <c r="J342" s="225"/>
      <c r="K342" s="225"/>
      <c r="L342" s="225"/>
      <c r="M342" s="225"/>
      <c r="N342" s="217"/>
      <c r="O342" s="217"/>
      <c r="P342" s="81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</row>
    <row r="343" spans="1:30" ht="23.25" customHeight="1">
      <c r="A343" s="81"/>
      <c r="B343" s="81"/>
      <c r="C343" s="73"/>
      <c r="D343" s="81"/>
      <c r="E343" s="81"/>
      <c r="F343" s="221"/>
      <c r="G343" s="217"/>
      <c r="H343" s="225"/>
      <c r="I343" s="225"/>
      <c r="J343" s="225"/>
      <c r="K343" s="225"/>
      <c r="L343" s="225"/>
      <c r="M343" s="225"/>
      <c r="N343" s="217"/>
      <c r="O343" s="217"/>
      <c r="P343" s="81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</row>
    <row r="344" spans="1:30" ht="23.25" customHeight="1">
      <c r="A344" s="81"/>
      <c r="B344" s="81"/>
      <c r="C344" s="73"/>
      <c r="D344" s="81"/>
      <c r="E344" s="81"/>
      <c r="F344" s="221"/>
      <c r="G344" s="217"/>
      <c r="H344" s="225"/>
      <c r="I344" s="225"/>
      <c r="J344" s="225"/>
      <c r="K344" s="225"/>
      <c r="L344" s="225"/>
      <c r="M344" s="225"/>
      <c r="N344" s="217"/>
      <c r="O344" s="217"/>
      <c r="P344" s="81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</row>
    <row r="345" spans="1:30" ht="23.25" customHeight="1">
      <c r="A345" s="81"/>
      <c r="B345" s="81"/>
      <c r="C345" s="73"/>
      <c r="D345" s="81"/>
      <c r="E345" s="81"/>
      <c r="F345" s="221"/>
      <c r="G345" s="217"/>
      <c r="H345" s="225"/>
      <c r="I345" s="225"/>
      <c r="J345" s="225"/>
      <c r="K345" s="225"/>
      <c r="L345" s="225"/>
      <c r="M345" s="225"/>
      <c r="N345" s="217"/>
      <c r="O345" s="217"/>
      <c r="P345" s="81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</row>
    <row r="346" spans="1:30" ht="23.25" customHeight="1">
      <c r="A346" s="81"/>
      <c r="B346" s="81"/>
      <c r="C346" s="73"/>
      <c r="D346" s="81"/>
      <c r="E346" s="81"/>
      <c r="F346" s="221"/>
      <c r="G346" s="217"/>
      <c r="H346" s="225"/>
      <c r="I346" s="225"/>
      <c r="J346" s="225"/>
      <c r="K346" s="225"/>
      <c r="L346" s="225"/>
      <c r="M346" s="225"/>
      <c r="N346" s="217"/>
      <c r="O346" s="217"/>
      <c r="P346" s="81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</row>
    <row r="347" spans="1:30" ht="23.25" customHeight="1">
      <c r="A347" s="81"/>
      <c r="B347" s="81"/>
      <c r="C347" s="73"/>
      <c r="D347" s="81"/>
      <c r="E347" s="81"/>
      <c r="F347" s="221"/>
      <c r="G347" s="217"/>
      <c r="H347" s="225"/>
      <c r="I347" s="225"/>
      <c r="J347" s="225"/>
      <c r="K347" s="225"/>
      <c r="L347" s="225"/>
      <c r="M347" s="225"/>
      <c r="N347" s="217"/>
      <c r="O347" s="217"/>
      <c r="P347" s="81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</row>
    <row r="348" spans="1:30" ht="23.25" customHeight="1">
      <c r="A348" s="81"/>
      <c r="B348" s="81"/>
      <c r="C348" s="73"/>
      <c r="D348" s="81"/>
      <c r="E348" s="81"/>
      <c r="F348" s="221"/>
      <c r="G348" s="217"/>
      <c r="H348" s="225"/>
      <c r="I348" s="225"/>
      <c r="J348" s="225"/>
      <c r="K348" s="225"/>
      <c r="L348" s="225"/>
      <c r="M348" s="225"/>
      <c r="N348" s="217"/>
      <c r="O348" s="217"/>
      <c r="P348" s="81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</row>
    <row r="349" spans="1:30" ht="23.25" customHeight="1">
      <c r="A349" s="81"/>
      <c r="B349" s="81"/>
      <c r="C349" s="73"/>
      <c r="D349" s="81"/>
      <c r="E349" s="81"/>
      <c r="F349" s="221"/>
      <c r="G349" s="217"/>
      <c r="H349" s="225"/>
      <c r="I349" s="225"/>
      <c r="J349" s="225"/>
      <c r="K349" s="225"/>
      <c r="L349" s="225"/>
      <c r="M349" s="225"/>
      <c r="N349" s="217"/>
      <c r="O349" s="217"/>
      <c r="P349" s="81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</row>
    <row r="350" spans="1:30" ht="23.25" customHeight="1">
      <c r="A350" s="81"/>
      <c r="B350" s="81"/>
      <c r="C350" s="73"/>
      <c r="D350" s="81"/>
      <c r="E350" s="81"/>
      <c r="F350" s="221"/>
      <c r="G350" s="217"/>
      <c r="H350" s="225"/>
      <c r="I350" s="225"/>
      <c r="J350" s="225"/>
      <c r="K350" s="225"/>
      <c r="L350" s="225"/>
      <c r="M350" s="225"/>
      <c r="N350" s="217"/>
      <c r="O350" s="217"/>
      <c r="P350" s="81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</row>
    <row r="351" spans="1:30" ht="23.25" customHeight="1">
      <c r="A351" s="81"/>
      <c r="B351" s="81"/>
      <c r="C351" s="73"/>
      <c r="D351" s="81"/>
      <c r="E351" s="81"/>
      <c r="F351" s="221"/>
      <c r="G351" s="217"/>
      <c r="H351" s="225"/>
      <c r="I351" s="225"/>
      <c r="J351" s="225"/>
      <c r="K351" s="225"/>
      <c r="L351" s="225"/>
      <c r="M351" s="225"/>
      <c r="N351" s="217"/>
      <c r="O351" s="217"/>
      <c r="P351" s="81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</row>
    <row r="352" spans="1:30" ht="23.25" customHeight="1">
      <c r="A352" s="81"/>
      <c r="B352" s="81"/>
      <c r="C352" s="73"/>
      <c r="D352" s="81"/>
      <c r="E352" s="81"/>
      <c r="F352" s="221"/>
      <c r="G352" s="217"/>
      <c r="H352" s="225"/>
      <c r="I352" s="225"/>
      <c r="J352" s="225"/>
      <c r="K352" s="225"/>
      <c r="L352" s="225"/>
      <c r="M352" s="225"/>
      <c r="N352" s="217"/>
      <c r="O352" s="217"/>
      <c r="P352" s="81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</row>
    <row r="353" spans="1:30" ht="23.25" customHeight="1">
      <c r="A353" s="81"/>
      <c r="B353" s="81"/>
      <c r="C353" s="73"/>
      <c r="D353" s="81"/>
      <c r="E353" s="81"/>
      <c r="F353" s="221"/>
      <c r="G353" s="217"/>
      <c r="H353" s="225"/>
      <c r="I353" s="225"/>
      <c r="J353" s="225"/>
      <c r="K353" s="225"/>
      <c r="L353" s="225"/>
      <c r="M353" s="225"/>
      <c r="N353" s="217"/>
      <c r="O353" s="217"/>
      <c r="P353" s="81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</row>
    <row r="354" spans="1:30" ht="23.25" customHeight="1">
      <c r="A354" s="81"/>
      <c r="B354" s="81"/>
      <c r="C354" s="73"/>
      <c r="D354" s="81"/>
      <c r="E354" s="81"/>
      <c r="F354" s="221"/>
      <c r="G354" s="217"/>
      <c r="H354" s="225"/>
      <c r="I354" s="225"/>
      <c r="J354" s="225"/>
      <c r="K354" s="225"/>
      <c r="L354" s="225"/>
      <c r="M354" s="225"/>
      <c r="N354" s="217"/>
      <c r="O354" s="217"/>
      <c r="P354" s="81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</row>
    <row r="355" spans="1:30" ht="23.25" customHeight="1">
      <c r="A355" s="81"/>
      <c r="B355" s="81"/>
      <c r="C355" s="73"/>
      <c r="D355" s="81"/>
      <c r="E355" s="81"/>
      <c r="F355" s="221"/>
      <c r="G355" s="217"/>
      <c r="H355" s="225"/>
      <c r="I355" s="225"/>
      <c r="J355" s="225"/>
      <c r="K355" s="225"/>
      <c r="L355" s="225"/>
      <c r="M355" s="225"/>
      <c r="N355" s="217"/>
      <c r="O355" s="217"/>
      <c r="P355" s="81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</row>
    <row r="356" spans="1:30" ht="23.25" customHeight="1">
      <c r="A356" s="81"/>
      <c r="B356" s="81"/>
      <c r="C356" s="73"/>
      <c r="D356" s="81"/>
      <c r="E356" s="81"/>
      <c r="F356" s="221"/>
      <c r="G356" s="217"/>
      <c r="H356" s="225"/>
      <c r="I356" s="225"/>
      <c r="J356" s="225"/>
      <c r="K356" s="225"/>
      <c r="L356" s="225"/>
      <c r="M356" s="225"/>
      <c r="N356" s="217"/>
      <c r="O356" s="217"/>
      <c r="P356" s="81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</row>
    <row r="357" spans="1:30" ht="23.25" customHeight="1">
      <c r="A357" s="81"/>
      <c r="B357" s="81"/>
      <c r="C357" s="73"/>
      <c r="D357" s="81"/>
      <c r="E357" s="81"/>
      <c r="F357" s="221"/>
      <c r="G357" s="217"/>
      <c r="H357" s="225"/>
      <c r="I357" s="225"/>
      <c r="J357" s="225"/>
      <c r="K357" s="225"/>
      <c r="L357" s="225"/>
      <c r="M357" s="225"/>
      <c r="N357" s="217"/>
      <c r="O357" s="217"/>
      <c r="P357" s="81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</row>
    <row r="358" spans="1:30" ht="23.25" customHeight="1">
      <c r="A358" s="81"/>
      <c r="B358" s="81"/>
      <c r="C358" s="73"/>
      <c r="D358" s="81"/>
      <c r="E358" s="81"/>
      <c r="F358" s="221"/>
      <c r="G358" s="217"/>
      <c r="H358" s="225"/>
      <c r="I358" s="225"/>
      <c r="J358" s="225"/>
      <c r="K358" s="225"/>
      <c r="L358" s="225"/>
      <c r="M358" s="225"/>
      <c r="N358" s="217"/>
      <c r="O358" s="217"/>
      <c r="P358" s="81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</row>
    <row r="359" spans="1:30" ht="23.25" customHeight="1">
      <c r="A359" s="81"/>
      <c r="B359" s="81"/>
      <c r="C359" s="73"/>
      <c r="D359" s="81"/>
      <c r="E359" s="81"/>
      <c r="F359" s="221"/>
      <c r="G359" s="217"/>
      <c r="H359" s="225"/>
      <c r="I359" s="225"/>
      <c r="J359" s="225"/>
      <c r="K359" s="225"/>
      <c r="L359" s="225"/>
      <c r="M359" s="225"/>
      <c r="N359" s="217"/>
      <c r="O359" s="217"/>
      <c r="P359" s="81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</row>
    <row r="360" spans="1:30" ht="15.75" customHeight="1"/>
    <row r="361" spans="1:30" ht="15.75" customHeight="1"/>
    <row r="362" spans="1:30" ht="15.75" customHeight="1"/>
    <row r="363" spans="1:30" ht="15.75" customHeight="1"/>
    <row r="364" spans="1:30" ht="15.75" customHeight="1"/>
    <row r="365" spans="1:30" ht="15.75" customHeight="1"/>
    <row r="366" spans="1:30" ht="15.75" customHeight="1"/>
    <row r="367" spans="1:30" ht="15.75" customHeight="1"/>
    <row r="368" spans="1:30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D93:E93"/>
    <mergeCell ref="D143:E143"/>
    <mergeCell ref="D149:E149"/>
    <mergeCell ref="D155:E155"/>
    <mergeCell ref="D99:E99"/>
    <mergeCell ref="D105:E105"/>
    <mergeCell ref="D111:E111"/>
    <mergeCell ref="D118:E118"/>
    <mergeCell ref="D125:E125"/>
    <mergeCell ref="D131:E131"/>
    <mergeCell ref="D137:E137"/>
    <mergeCell ref="D55:E55"/>
    <mergeCell ref="D61:E61"/>
    <mergeCell ref="D69:E69"/>
    <mergeCell ref="D77:E77"/>
    <mergeCell ref="D85:E85"/>
    <mergeCell ref="D12:E12"/>
    <mergeCell ref="D20:E20"/>
    <mergeCell ref="D28:E28"/>
    <mergeCell ref="D37:E37"/>
    <mergeCell ref="D46:E46"/>
    <mergeCell ref="D177:E177"/>
    <mergeCell ref="V1:X1"/>
    <mergeCell ref="A2:A3"/>
    <mergeCell ref="B2:B3"/>
    <mergeCell ref="C2:C3"/>
    <mergeCell ref="D2:D3"/>
    <mergeCell ref="E2:E3"/>
    <mergeCell ref="P2:P3"/>
    <mergeCell ref="F2:F3"/>
    <mergeCell ref="G2:G3"/>
    <mergeCell ref="H2:I2"/>
    <mergeCell ref="J2:K2"/>
    <mergeCell ref="L2:M2"/>
    <mergeCell ref="O2:O3"/>
    <mergeCell ref="D1:M1"/>
    <mergeCell ref="D4:E4"/>
  </mergeCells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323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opLeftCell="D1" workbookViewId="0">
      <selection activeCell="D2" sqref="D2:D3"/>
    </sheetView>
  </sheetViews>
  <sheetFormatPr defaultColWidth="14.42578125" defaultRowHeight="15"/>
  <cols>
    <col min="1" max="1" width="4.7109375" style="3" hidden="1" customWidth="1"/>
    <col min="2" max="2" width="6.5703125" style="3" hidden="1" customWidth="1"/>
    <col min="3" max="3" width="10.7109375" style="3" hidden="1" customWidth="1"/>
    <col min="4" max="5" width="24.28515625" style="3" customWidth="1"/>
    <col min="6" max="6" width="4.5703125" style="3" customWidth="1"/>
    <col min="7" max="7" width="10.140625" style="3" customWidth="1"/>
    <col min="8" max="8" width="9.28515625" style="3" customWidth="1"/>
    <col min="9" max="9" width="10" style="3" customWidth="1"/>
    <col min="10" max="10" width="5.28515625" style="3" customWidth="1"/>
    <col min="11" max="11" width="4.7109375" style="3" hidden="1" customWidth="1"/>
    <col min="12" max="12" width="14.140625" style="3" customWidth="1"/>
    <col min="13" max="13" width="7.28515625" style="3" customWidth="1"/>
    <col min="14" max="14" width="5.42578125" style="3" customWidth="1"/>
    <col min="15" max="15" width="8.7109375" style="3" customWidth="1"/>
    <col min="16" max="16" width="2.42578125" style="3" hidden="1" customWidth="1"/>
    <col min="17" max="17" width="1.28515625" style="3" hidden="1" customWidth="1"/>
    <col min="18" max="18" width="5.140625" style="3" hidden="1" customWidth="1"/>
    <col min="19" max="19" width="9.28515625" style="3" customWidth="1"/>
    <col min="20" max="20" width="11.140625" style="3" customWidth="1"/>
    <col min="21" max="29" width="8.85546875" style="3" customWidth="1"/>
    <col min="30" max="31" width="11.7109375" style="3" customWidth="1"/>
    <col min="32" max="16384" width="14.42578125" style="3"/>
  </cols>
  <sheetData>
    <row r="1" spans="1:31" ht="21.75" customHeight="1">
      <c r="A1" s="68"/>
      <c r="B1" s="81" t="s">
        <v>324</v>
      </c>
      <c r="C1" s="81"/>
      <c r="D1" s="255" t="s">
        <v>3960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140"/>
      <c r="Q1" s="140"/>
      <c r="R1" s="140"/>
      <c r="S1" s="68"/>
      <c r="T1" s="68"/>
      <c r="U1" s="68"/>
      <c r="V1" s="68"/>
      <c r="W1" s="68"/>
      <c r="X1" s="68"/>
      <c r="Y1" s="68"/>
      <c r="Z1" s="68"/>
      <c r="AA1" s="68" t="s">
        <v>235</v>
      </c>
      <c r="AB1" s="68" t="s">
        <v>273</v>
      </c>
      <c r="AC1" s="68" t="s">
        <v>279</v>
      </c>
      <c r="AD1" s="68" t="s">
        <v>291</v>
      </c>
      <c r="AE1" s="68" t="s">
        <v>325</v>
      </c>
    </row>
    <row r="2" spans="1:31" ht="21.75" customHeight="1">
      <c r="A2" s="266" t="s">
        <v>46</v>
      </c>
      <c r="B2" s="252" t="s">
        <v>47</v>
      </c>
      <c r="C2" s="252" t="s">
        <v>85</v>
      </c>
      <c r="D2" s="249" t="s">
        <v>86</v>
      </c>
      <c r="E2" s="249" t="s">
        <v>87</v>
      </c>
      <c r="F2" s="254" t="s">
        <v>51</v>
      </c>
      <c r="G2" s="267" t="s">
        <v>52</v>
      </c>
      <c r="H2" s="236"/>
      <c r="I2" s="236"/>
      <c r="J2" s="237"/>
      <c r="K2" s="249" t="s">
        <v>85</v>
      </c>
      <c r="L2" s="267" t="s">
        <v>326</v>
      </c>
      <c r="M2" s="236"/>
      <c r="N2" s="236"/>
      <c r="O2" s="237"/>
      <c r="P2" s="267" t="s">
        <v>327</v>
      </c>
      <c r="Q2" s="236"/>
      <c r="R2" s="237"/>
      <c r="S2" s="254" t="s">
        <v>328</v>
      </c>
      <c r="T2" s="254" t="s">
        <v>57</v>
      </c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21.75" customHeight="1">
      <c r="A3" s="253"/>
      <c r="B3" s="253"/>
      <c r="C3" s="253"/>
      <c r="D3" s="248"/>
      <c r="E3" s="248"/>
      <c r="F3" s="248"/>
      <c r="G3" s="141" t="s">
        <v>329</v>
      </c>
      <c r="H3" s="141" t="s">
        <v>330</v>
      </c>
      <c r="I3" s="141" t="s">
        <v>331</v>
      </c>
      <c r="J3" s="141" t="s">
        <v>332</v>
      </c>
      <c r="K3" s="248"/>
      <c r="L3" s="141" t="s">
        <v>333</v>
      </c>
      <c r="M3" s="141" t="s">
        <v>334</v>
      </c>
      <c r="N3" s="141" t="s">
        <v>335</v>
      </c>
      <c r="O3" s="141" t="s">
        <v>336</v>
      </c>
      <c r="P3" s="141" t="s">
        <v>58</v>
      </c>
      <c r="Q3" s="141" t="s">
        <v>337</v>
      </c>
      <c r="R3" s="141" t="s">
        <v>338</v>
      </c>
      <c r="S3" s="248"/>
      <c r="T3" s="248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</row>
    <row r="4" spans="1:31" ht="21.75" customHeight="1">
      <c r="A4" s="68"/>
      <c r="B4" s="81" t="s">
        <v>60</v>
      </c>
      <c r="C4" s="81"/>
      <c r="D4" s="245" t="s">
        <v>339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7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1" ht="21.75" customHeight="1">
      <c r="A5" s="68"/>
      <c r="B5" s="81" t="s">
        <v>340</v>
      </c>
      <c r="C5" s="81" t="s">
        <v>229</v>
      </c>
      <c r="D5" s="87" t="s">
        <v>230</v>
      </c>
      <c r="E5" s="87" t="s">
        <v>231</v>
      </c>
      <c r="F5" s="77" t="s">
        <v>116</v>
      </c>
      <c r="G5" s="77">
        <v>1</v>
      </c>
      <c r="H5" s="77">
        <f>IF(I5&lt;&gt;0, G5-I5, "")</f>
        <v>0</v>
      </c>
      <c r="I5" s="77">
        <v>1</v>
      </c>
      <c r="J5" s="77"/>
      <c r="K5" s="87" t="s">
        <v>232</v>
      </c>
      <c r="L5" s="77" t="s">
        <v>235</v>
      </c>
      <c r="M5" s="77">
        <v>3.5999999999999997E-2</v>
      </c>
      <c r="N5" s="77">
        <v>100</v>
      </c>
      <c r="O5" s="77">
        <f t="shared" ref="O5:O6" si="0">IF(I5*M5=0, "", I5*M5*(N5/100))</f>
        <v>3.5999999999999997E-2</v>
      </c>
      <c r="P5" s="72"/>
      <c r="Q5" s="72">
        <f t="shared" ref="Q5:Q6" si="1">TRUNC(P5*M5*N5/100)</f>
        <v>0</v>
      </c>
      <c r="R5" s="72"/>
      <c r="S5" s="77" t="s">
        <v>341</v>
      </c>
      <c r="T5" s="77"/>
      <c r="U5" s="68"/>
      <c r="V5" s="68"/>
      <c r="W5" s="68"/>
      <c r="X5" s="68"/>
      <c r="Y5" s="68"/>
      <c r="Z5" s="68"/>
      <c r="AA5" s="68">
        <f>O5</f>
        <v>3.5999999999999997E-2</v>
      </c>
      <c r="AB5" s="68"/>
      <c r="AC5" s="68"/>
      <c r="AD5" s="68"/>
      <c r="AE5" s="68"/>
    </row>
    <row r="6" spans="1:31" ht="21.75" customHeight="1">
      <c r="A6" s="68"/>
      <c r="B6" s="81" t="s">
        <v>340</v>
      </c>
      <c r="C6" s="81" t="s">
        <v>233</v>
      </c>
      <c r="D6" s="87" t="s">
        <v>234</v>
      </c>
      <c r="E6" s="87" t="s">
        <v>235</v>
      </c>
      <c r="F6" s="77" t="s">
        <v>236</v>
      </c>
      <c r="G6" s="77">
        <f>IF(H6*I6/100+0.000005 &lt;1, TRUNC(H6*I6/100+0.000005, 옵션!$E$13), TRUNC(H6*I6/100+0.000005, 옵션!$E$13))</f>
        <v>3.5999999999999997E-2</v>
      </c>
      <c r="H6" s="77">
        <f>옵션!$B$13</f>
        <v>100</v>
      </c>
      <c r="I6" s="77">
        <f>SUM(AA5)</f>
        <v>3.5999999999999997E-2</v>
      </c>
      <c r="J6" s="77"/>
      <c r="K6" s="87"/>
      <c r="L6" s="77"/>
      <c r="M6" s="77"/>
      <c r="N6" s="77"/>
      <c r="O6" s="77" t="str">
        <f t="shared" si="0"/>
        <v/>
      </c>
      <c r="P6" s="72"/>
      <c r="Q6" s="72">
        <f t="shared" si="1"/>
        <v>0</v>
      </c>
      <c r="R6" s="72"/>
      <c r="S6" s="77"/>
      <c r="T6" s="77"/>
      <c r="U6" s="68"/>
      <c r="V6" s="68"/>
      <c r="W6" s="68"/>
      <c r="X6" s="68"/>
      <c r="Y6" s="68"/>
      <c r="Z6" s="68" t="s">
        <v>88</v>
      </c>
      <c r="AA6" s="68">
        <f>SUM(AA5)</f>
        <v>3.5999999999999997E-2</v>
      </c>
      <c r="AB6" s="68"/>
      <c r="AC6" s="68"/>
      <c r="AD6" s="68"/>
      <c r="AE6" s="68"/>
    </row>
    <row r="7" spans="1:31" ht="21.75" customHeight="1">
      <c r="A7" s="68"/>
      <c r="B7" s="81" t="s">
        <v>60</v>
      </c>
      <c r="C7" s="81"/>
      <c r="D7" s="245" t="s">
        <v>342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7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</row>
    <row r="8" spans="1:31" ht="21.75" customHeight="1">
      <c r="A8" s="68"/>
      <c r="B8" s="81" t="s">
        <v>340</v>
      </c>
      <c r="C8" s="81" t="s">
        <v>229</v>
      </c>
      <c r="D8" s="87" t="s">
        <v>230</v>
      </c>
      <c r="E8" s="87" t="s">
        <v>231</v>
      </c>
      <c r="F8" s="77" t="s">
        <v>116</v>
      </c>
      <c r="G8" s="77">
        <v>1</v>
      </c>
      <c r="H8" s="77">
        <f>IF(I8&lt;&gt;0, G8-I8, "")</f>
        <v>0</v>
      </c>
      <c r="I8" s="77">
        <v>1</v>
      </c>
      <c r="J8" s="77"/>
      <c r="K8" s="87" t="s">
        <v>232</v>
      </c>
      <c r="L8" s="77" t="s">
        <v>235</v>
      </c>
      <c r="M8" s="77">
        <v>3.5999999999999997E-2</v>
      </c>
      <c r="N8" s="77">
        <v>100</v>
      </c>
      <c r="O8" s="77">
        <f t="shared" ref="O8:O9" si="2">IF(I8*M8=0, "", I8*M8*(N8/100))</f>
        <v>3.5999999999999997E-2</v>
      </c>
      <c r="P8" s="72"/>
      <c r="Q8" s="72">
        <f t="shared" ref="Q8:Q9" si="3">TRUNC(P8*M8*N8/100)</f>
        <v>0</v>
      </c>
      <c r="R8" s="72"/>
      <c r="S8" s="77" t="s">
        <v>341</v>
      </c>
      <c r="T8" s="77"/>
      <c r="U8" s="68"/>
      <c r="V8" s="68"/>
      <c r="W8" s="68"/>
      <c r="X8" s="68"/>
      <c r="Y8" s="68"/>
      <c r="Z8" s="68"/>
      <c r="AA8" s="68">
        <f>O8</f>
        <v>3.5999999999999997E-2</v>
      </c>
      <c r="AB8" s="68"/>
      <c r="AC8" s="68"/>
      <c r="AD8" s="68"/>
      <c r="AE8" s="68"/>
    </row>
    <row r="9" spans="1:31" ht="21.75" customHeight="1">
      <c r="A9" s="68"/>
      <c r="B9" s="81" t="s">
        <v>340</v>
      </c>
      <c r="C9" s="81" t="s">
        <v>233</v>
      </c>
      <c r="D9" s="87" t="s">
        <v>234</v>
      </c>
      <c r="E9" s="87" t="s">
        <v>235</v>
      </c>
      <c r="F9" s="77" t="s">
        <v>236</v>
      </c>
      <c r="G9" s="77">
        <f>IF(H9*I9/100+0.000005 &lt;1, TRUNC(H9*I9/100+0.000005, 옵션!$E$13), TRUNC(H9*I9/100+0.000005, 옵션!$E$13))</f>
        <v>3.5999999999999997E-2</v>
      </c>
      <c r="H9" s="77">
        <f>옵션!$B$13</f>
        <v>100</v>
      </c>
      <c r="I9" s="77">
        <f>SUM(AA8)</f>
        <v>3.5999999999999997E-2</v>
      </c>
      <c r="J9" s="77"/>
      <c r="K9" s="87"/>
      <c r="L9" s="77"/>
      <c r="M9" s="77"/>
      <c r="N9" s="77"/>
      <c r="O9" s="77" t="str">
        <f t="shared" si="2"/>
        <v/>
      </c>
      <c r="P9" s="72"/>
      <c r="Q9" s="72">
        <f t="shared" si="3"/>
        <v>0</v>
      </c>
      <c r="R9" s="72"/>
      <c r="S9" s="77"/>
      <c r="T9" s="77"/>
      <c r="U9" s="68"/>
      <c r="V9" s="68"/>
      <c r="W9" s="68"/>
      <c r="X9" s="68"/>
      <c r="Y9" s="68"/>
      <c r="Z9" s="68" t="s">
        <v>88</v>
      </c>
      <c r="AA9" s="68">
        <f>SUM(AA8)</f>
        <v>3.5999999999999997E-2</v>
      </c>
      <c r="AB9" s="68"/>
      <c r="AC9" s="68"/>
      <c r="AD9" s="68"/>
      <c r="AE9" s="68"/>
    </row>
    <row r="10" spans="1:31" ht="21.75" customHeight="1">
      <c r="A10" s="68"/>
      <c r="B10" s="81" t="s">
        <v>60</v>
      </c>
      <c r="C10" s="81"/>
      <c r="D10" s="245" t="s">
        <v>343</v>
      </c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7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</row>
    <row r="11" spans="1:31" ht="21.75" customHeight="1">
      <c r="A11" s="68"/>
      <c r="B11" s="81" t="s">
        <v>340</v>
      </c>
      <c r="C11" s="81" t="s">
        <v>229</v>
      </c>
      <c r="D11" s="87" t="s">
        <v>230</v>
      </c>
      <c r="E11" s="87" t="s">
        <v>231</v>
      </c>
      <c r="F11" s="77" t="s">
        <v>116</v>
      </c>
      <c r="G11" s="77">
        <v>1</v>
      </c>
      <c r="H11" s="77">
        <f>IF(I11&lt;&gt;0, G11-I11, "")</f>
        <v>0</v>
      </c>
      <c r="I11" s="77">
        <v>1</v>
      </c>
      <c r="J11" s="77"/>
      <c r="K11" s="87" t="s">
        <v>232</v>
      </c>
      <c r="L11" s="77" t="s">
        <v>235</v>
      </c>
      <c r="M11" s="77">
        <v>3.5999999999999997E-2</v>
      </c>
      <c r="N11" s="77">
        <v>100</v>
      </c>
      <c r="O11" s="77">
        <f t="shared" ref="O11:O12" si="4">IF(I11*M11=0, "", I11*M11*(N11/100))</f>
        <v>3.5999999999999997E-2</v>
      </c>
      <c r="P11" s="72"/>
      <c r="Q11" s="72">
        <f t="shared" ref="Q11:Q12" si="5">TRUNC(P11*M11*N11/100)</f>
        <v>0</v>
      </c>
      <c r="R11" s="72"/>
      <c r="S11" s="77" t="s">
        <v>341</v>
      </c>
      <c r="T11" s="77"/>
      <c r="U11" s="68"/>
      <c r="V11" s="68"/>
      <c r="W11" s="68"/>
      <c r="X11" s="68"/>
      <c r="Y11" s="68"/>
      <c r="Z11" s="68"/>
      <c r="AA11" s="68">
        <f>O11</f>
        <v>3.5999999999999997E-2</v>
      </c>
      <c r="AB11" s="68"/>
      <c r="AC11" s="68"/>
      <c r="AD11" s="68"/>
      <c r="AE11" s="68"/>
    </row>
    <row r="12" spans="1:31" ht="21.75" customHeight="1">
      <c r="A12" s="68"/>
      <c r="B12" s="81" t="s">
        <v>340</v>
      </c>
      <c r="C12" s="81" t="s">
        <v>233</v>
      </c>
      <c r="D12" s="87" t="s">
        <v>234</v>
      </c>
      <c r="E12" s="87" t="s">
        <v>235</v>
      </c>
      <c r="F12" s="77" t="s">
        <v>236</v>
      </c>
      <c r="G12" s="77">
        <f>IF(H12*I12/100+0.000005 &lt;1, TRUNC(H12*I12/100+0.000005, 옵션!$E$13), TRUNC(H12*I12/100+0.000005, 옵션!$E$13))</f>
        <v>3.5999999999999997E-2</v>
      </c>
      <c r="H12" s="77">
        <f>옵션!$B$13</f>
        <v>100</v>
      </c>
      <c r="I12" s="77">
        <f>SUM(AA11)</f>
        <v>3.5999999999999997E-2</v>
      </c>
      <c r="J12" s="77"/>
      <c r="K12" s="87"/>
      <c r="L12" s="77"/>
      <c r="M12" s="77"/>
      <c r="N12" s="77"/>
      <c r="O12" s="77" t="str">
        <f t="shared" si="4"/>
        <v/>
      </c>
      <c r="P12" s="72"/>
      <c r="Q12" s="72">
        <f t="shared" si="5"/>
        <v>0</v>
      </c>
      <c r="R12" s="72"/>
      <c r="S12" s="77"/>
      <c r="T12" s="77"/>
      <c r="U12" s="68"/>
      <c r="V12" s="68"/>
      <c r="W12" s="68"/>
      <c r="X12" s="68"/>
      <c r="Y12" s="68"/>
      <c r="Z12" s="68" t="s">
        <v>88</v>
      </c>
      <c r="AA12" s="68">
        <f>SUM(AA11)</f>
        <v>3.5999999999999997E-2</v>
      </c>
      <c r="AB12" s="68"/>
      <c r="AC12" s="68"/>
      <c r="AD12" s="68"/>
      <c r="AE12" s="68"/>
    </row>
    <row r="13" spans="1:31" ht="21.75" customHeight="1">
      <c r="A13" s="68"/>
      <c r="B13" s="81" t="s">
        <v>60</v>
      </c>
      <c r="C13" s="81"/>
      <c r="D13" s="245" t="s">
        <v>344</v>
      </c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7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spans="1:31" ht="21.75" customHeight="1">
      <c r="A14" s="68"/>
      <c r="B14" s="81" t="s">
        <v>340</v>
      </c>
      <c r="C14" s="81" t="s">
        <v>248</v>
      </c>
      <c r="D14" s="87" t="s">
        <v>99</v>
      </c>
      <c r="E14" s="87" t="s">
        <v>100</v>
      </c>
      <c r="F14" s="77" t="s">
        <v>101</v>
      </c>
      <c r="G14" s="77">
        <v>1</v>
      </c>
      <c r="H14" s="77">
        <f>IF(I14&lt;&gt;0, G14-I14, "")</f>
        <v>0</v>
      </c>
      <c r="I14" s="77">
        <v>1</v>
      </c>
      <c r="J14" s="77"/>
      <c r="K14" s="87" t="s">
        <v>232</v>
      </c>
      <c r="L14" s="77" t="s">
        <v>235</v>
      </c>
      <c r="M14" s="77">
        <v>0.06</v>
      </c>
      <c r="N14" s="77">
        <v>120</v>
      </c>
      <c r="O14" s="77">
        <f t="shared" ref="O14:O15" si="6">IF(I14*M14=0, "", I14*M14*(N14/100))</f>
        <v>7.1999999999999995E-2</v>
      </c>
      <c r="P14" s="72"/>
      <c r="Q14" s="72">
        <f t="shared" ref="Q14:Q15" si="7">TRUNC(P14*M14*N14/100)</f>
        <v>0</v>
      </c>
      <c r="R14" s="72"/>
      <c r="S14" s="77" t="s">
        <v>345</v>
      </c>
      <c r="T14" s="77"/>
      <c r="U14" s="68"/>
      <c r="V14" s="68"/>
      <c r="W14" s="68"/>
      <c r="X14" s="68"/>
      <c r="Y14" s="68"/>
      <c r="Z14" s="68"/>
      <c r="AA14" s="68">
        <f>O14</f>
        <v>7.1999999999999995E-2</v>
      </c>
      <c r="AB14" s="68"/>
      <c r="AC14" s="68"/>
      <c r="AD14" s="68"/>
      <c r="AE14" s="68"/>
    </row>
    <row r="15" spans="1:31" ht="21.75" customHeight="1">
      <c r="A15" s="68"/>
      <c r="B15" s="81" t="s">
        <v>340</v>
      </c>
      <c r="C15" s="81" t="s">
        <v>233</v>
      </c>
      <c r="D15" s="87" t="s">
        <v>234</v>
      </c>
      <c r="E15" s="87" t="s">
        <v>235</v>
      </c>
      <c r="F15" s="77" t="s">
        <v>236</v>
      </c>
      <c r="G15" s="77">
        <f>IF(H15*I15/100+0.000005 &lt;1, TRUNC(H15*I15/100+0.000005, 옵션!$E$13), TRUNC(H15*I15/100+0.000005, 옵션!$E$13))</f>
        <v>7.1999999999999995E-2</v>
      </c>
      <c r="H15" s="77">
        <f>옵션!$B$13</f>
        <v>100</v>
      </c>
      <c r="I15" s="77">
        <f>SUM(AA14)</f>
        <v>7.1999999999999995E-2</v>
      </c>
      <c r="J15" s="77"/>
      <c r="K15" s="87"/>
      <c r="L15" s="77"/>
      <c r="M15" s="77"/>
      <c r="N15" s="77"/>
      <c r="O15" s="77" t="str">
        <f t="shared" si="6"/>
        <v/>
      </c>
      <c r="P15" s="72"/>
      <c r="Q15" s="72">
        <f t="shared" si="7"/>
        <v>0</v>
      </c>
      <c r="R15" s="72"/>
      <c r="S15" s="77"/>
      <c r="T15" s="77"/>
      <c r="U15" s="68"/>
      <c r="V15" s="68"/>
      <c r="W15" s="68"/>
      <c r="X15" s="68"/>
      <c r="Y15" s="68"/>
      <c r="Z15" s="68" t="s">
        <v>88</v>
      </c>
      <c r="AA15" s="68">
        <f>SUM(AA14)</f>
        <v>7.1999999999999995E-2</v>
      </c>
      <c r="AB15" s="68"/>
      <c r="AC15" s="68"/>
      <c r="AD15" s="68"/>
      <c r="AE15" s="68"/>
    </row>
    <row r="16" spans="1:31" ht="21.75" customHeight="1">
      <c r="A16" s="68"/>
      <c r="B16" s="81" t="s">
        <v>60</v>
      </c>
      <c r="C16" s="81"/>
      <c r="D16" s="245" t="s">
        <v>346</v>
      </c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7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1" ht="21.75" customHeight="1">
      <c r="A17" s="68"/>
      <c r="B17" s="81" t="s">
        <v>340</v>
      </c>
      <c r="C17" s="81" t="s">
        <v>260</v>
      </c>
      <c r="D17" s="87" t="s">
        <v>99</v>
      </c>
      <c r="E17" s="87" t="s">
        <v>105</v>
      </c>
      <c r="F17" s="77" t="s">
        <v>101</v>
      </c>
      <c r="G17" s="77">
        <v>1</v>
      </c>
      <c r="H17" s="77">
        <f>IF(I17&lt;&gt;0, G17-I17, "")</f>
        <v>0</v>
      </c>
      <c r="I17" s="77">
        <v>1</v>
      </c>
      <c r="J17" s="77"/>
      <c r="K17" s="87" t="s">
        <v>232</v>
      </c>
      <c r="L17" s="77" t="s">
        <v>235</v>
      </c>
      <c r="M17" s="77">
        <v>0.08</v>
      </c>
      <c r="N17" s="77">
        <v>120</v>
      </c>
      <c r="O17" s="77">
        <f t="shared" ref="O17:O18" si="8">IF(I17*M17=0, "", I17*M17*(N17/100))</f>
        <v>9.6000000000000002E-2</v>
      </c>
      <c r="P17" s="72"/>
      <c r="Q17" s="72">
        <f t="shared" ref="Q17:Q18" si="9">TRUNC(P17*M17*N17/100)</f>
        <v>0</v>
      </c>
      <c r="R17" s="72"/>
      <c r="S17" s="77" t="s">
        <v>345</v>
      </c>
      <c r="T17" s="77"/>
      <c r="U17" s="68"/>
      <c r="V17" s="68"/>
      <c r="W17" s="68"/>
      <c r="X17" s="68"/>
      <c r="Y17" s="68"/>
      <c r="Z17" s="68"/>
      <c r="AA17" s="68">
        <f>O17</f>
        <v>9.6000000000000002E-2</v>
      </c>
      <c r="AB17" s="68"/>
      <c r="AC17" s="68"/>
      <c r="AD17" s="68"/>
      <c r="AE17" s="68"/>
    </row>
    <row r="18" spans="1:31" ht="21.75" customHeight="1">
      <c r="A18" s="68"/>
      <c r="B18" s="81" t="s">
        <v>340</v>
      </c>
      <c r="C18" s="81" t="s">
        <v>233</v>
      </c>
      <c r="D18" s="87" t="s">
        <v>234</v>
      </c>
      <c r="E18" s="87" t="s">
        <v>235</v>
      </c>
      <c r="F18" s="77" t="s">
        <v>236</v>
      </c>
      <c r="G18" s="77">
        <f>IF(H18*I18/100+0.000005 &lt;1, TRUNC(H18*I18/100+0.000005, 옵션!$E$13), TRUNC(H18*I18/100+0.000005, 옵션!$E$13))</f>
        <v>9.6000000000000002E-2</v>
      </c>
      <c r="H18" s="77">
        <f>옵션!$B$13</f>
        <v>100</v>
      </c>
      <c r="I18" s="77">
        <f>SUM(AA17)</f>
        <v>9.6000000000000002E-2</v>
      </c>
      <c r="J18" s="77"/>
      <c r="K18" s="87"/>
      <c r="L18" s="77"/>
      <c r="M18" s="77"/>
      <c r="N18" s="77"/>
      <c r="O18" s="77" t="str">
        <f t="shared" si="8"/>
        <v/>
      </c>
      <c r="P18" s="72"/>
      <c r="Q18" s="72">
        <f t="shared" si="9"/>
        <v>0</v>
      </c>
      <c r="R18" s="72"/>
      <c r="S18" s="77"/>
      <c r="T18" s="77"/>
      <c r="U18" s="68"/>
      <c r="V18" s="68"/>
      <c r="W18" s="68"/>
      <c r="X18" s="68"/>
      <c r="Y18" s="68"/>
      <c r="Z18" s="68" t="s">
        <v>88</v>
      </c>
      <c r="AA18" s="68">
        <f>SUM(AA17)</f>
        <v>9.6000000000000002E-2</v>
      </c>
      <c r="AB18" s="68"/>
      <c r="AC18" s="68"/>
      <c r="AD18" s="68"/>
      <c r="AE18" s="68"/>
    </row>
    <row r="19" spans="1:31" ht="21.75" customHeight="1">
      <c r="A19" s="68"/>
      <c r="B19" s="81" t="s">
        <v>60</v>
      </c>
      <c r="C19" s="81"/>
      <c r="D19" s="245" t="s">
        <v>347</v>
      </c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7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21.75" customHeight="1">
      <c r="A20" s="68"/>
      <c r="B20" s="81" t="s">
        <v>340</v>
      </c>
      <c r="C20" s="81" t="s">
        <v>263</v>
      </c>
      <c r="D20" s="87" t="s">
        <v>109</v>
      </c>
      <c r="E20" s="87" t="s">
        <v>110</v>
      </c>
      <c r="F20" s="77" t="s">
        <v>101</v>
      </c>
      <c r="G20" s="77">
        <v>1</v>
      </c>
      <c r="H20" s="77">
        <f>IF(I20&lt;&gt;0, G20-I20, "")</f>
        <v>0</v>
      </c>
      <c r="I20" s="77">
        <v>1</v>
      </c>
      <c r="J20" s="77"/>
      <c r="K20" s="87" t="s">
        <v>232</v>
      </c>
      <c r="L20" s="77" t="s">
        <v>235</v>
      </c>
      <c r="M20" s="77">
        <v>5.8999999999999997E-2</v>
      </c>
      <c r="N20" s="77">
        <v>100</v>
      </c>
      <c r="O20" s="77">
        <f t="shared" ref="O20:O21" si="10">IF(I20*M20=0, "", I20*M20*(N20/100))</f>
        <v>5.8999999999999997E-2</v>
      </c>
      <c r="P20" s="72"/>
      <c r="Q20" s="72">
        <f t="shared" ref="Q20:Q21" si="11">TRUNC(P20*M20*N20/100)</f>
        <v>0</v>
      </c>
      <c r="R20" s="72"/>
      <c r="S20" s="77" t="s">
        <v>345</v>
      </c>
      <c r="T20" s="77"/>
      <c r="U20" s="68"/>
      <c r="V20" s="68"/>
      <c r="W20" s="68"/>
      <c r="X20" s="68"/>
      <c r="Y20" s="68"/>
      <c r="Z20" s="68"/>
      <c r="AA20" s="68">
        <f>O20</f>
        <v>5.8999999999999997E-2</v>
      </c>
      <c r="AB20" s="68"/>
      <c r="AC20" s="68"/>
      <c r="AD20" s="68"/>
      <c r="AE20" s="68"/>
    </row>
    <row r="21" spans="1:31" ht="21.75" customHeight="1">
      <c r="A21" s="68"/>
      <c r="B21" s="81" t="s">
        <v>340</v>
      </c>
      <c r="C21" s="81" t="s">
        <v>233</v>
      </c>
      <c r="D21" s="87" t="s">
        <v>234</v>
      </c>
      <c r="E21" s="87" t="s">
        <v>235</v>
      </c>
      <c r="F21" s="77" t="s">
        <v>236</v>
      </c>
      <c r="G21" s="77">
        <f>IF(H21*I21/100+0.000005 &lt;1, TRUNC(H21*I21/100+0.000005, 옵션!$E$13), TRUNC(H21*I21/100+0.000005, 옵션!$E$13))</f>
        <v>5.8999999999999997E-2</v>
      </c>
      <c r="H21" s="77">
        <f>옵션!$B$13</f>
        <v>100</v>
      </c>
      <c r="I21" s="77">
        <f>SUM(AA20)</f>
        <v>5.8999999999999997E-2</v>
      </c>
      <c r="J21" s="77"/>
      <c r="K21" s="87"/>
      <c r="L21" s="77"/>
      <c r="M21" s="77"/>
      <c r="N21" s="77"/>
      <c r="O21" s="77" t="str">
        <f t="shared" si="10"/>
        <v/>
      </c>
      <c r="P21" s="72"/>
      <c r="Q21" s="72">
        <f t="shared" si="11"/>
        <v>0</v>
      </c>
      <c r="R21" s="72"/>
      <c r="S21" s="77"/>
      <c r="T21" s="77"/>
      <c r="U21" s="68"/>
      <c r="V21" s="68"/>
      <c r="W21" s="68"/>
      <c r="X21" s="68"/>
      <c r="Y21" s="68"/>
      <c r="Z21" s="68" t="s">
        <v>88</v>
      </c>
      <c r="AA21" s="68">
        <f>SUM(AA20)</f>
        <v>5.8999999999999997E-2</v>
      </c>
      <c r="AB21" s="68"/>
      <c r="AC21" s="68"/>
      <c r="AD21" s="68"/>
      <c r="AE21" s="68"/>
    </row>
    <row r="22" spans="1:31" ht="21.75" customHeight="1">
      <c r="A22" s="68"/>
      <c r="B22" s="81" t="s">
        <v>60</v>
      </c>
      <c r="C22" s="81"/>
      <c r="D22" s="245" t="s">
        <v>348</v>
      </c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7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ht="21.75" customHeight="1">
      <c r="A23" s="68"/>
      <c r="B23" s="81" t="s">
        <v>340</v>
      </c>
      <c r="C23" s="81" t="s">
        <v>267</v>
      </c>
      <c r="D23" s="87" t="s">
        <v>114</v>
      </c>
      <c r="E23" s="87" t="s">
        <v>115</v>
      </c>
      <c r="F23" s="77" t="s">
        <v>116</v>
      </c>
      <c r="G23" s="77">
        <v>1</v>
      </c>
      <c r="H23" s="77">
        <f>IF(I23&lt;&gt;0, G23-I23, "")</f>
        <v>0</v>
      </c>
      <c r="I23" s="77">
        <v>1</v>
      </c>
      <c r="J23" s="77"/>
      <c r="K23" s="87" t="s">
        <v>232</v>
      </c>
      <c r="L23" s="77" t="s">
        <v>235</v>
      </c>
      <c r="M23" s="77">
        <v>0.17</v>
      </c>
      <c r="N23" s="77">
        <v>100</v>
      </c>
      <c r="O23" s="77">
        <f t="shared" ref="O23:O24" si="12">IF(I23*M23=0, "", I23*M23*(N23/100))</f>
        <v>0.17</v>
      </c>
      <c r="P23" s="72"/>
      <c r="Q23" s="72">
        <f t="shared" ref="Q23:Q24" si="13">TRUNC(P23*M23*N23/100)</f>
        <v>0</v>
      </c>
      <c r="R23" s="72"/>
      <c r="S23" s="77" t="s">
        <v>349</v>
      </c>
      <c r="T23" s="77"/>
      <c r="U23" s="68"/>
      <c r="V23" s="68"/>
      <c r="W23" s="68"/>
      <c r="X23" s="68"/>
      <c r="Y23" s="68"/>
      <c r="Z23" s="68"/>
      <c r="AA23" s="68">
        <f>O23</f>
        <v>0.17</v>
      </c>
      <c r="AB23" s="68"/>
      <c r="AC23" s="68"/>
      <c r="AD23" s="68"/>
      <c r="AE23" s="68"/>
    </row>
    <row r="24" spans="1:31" ht="21.75" customHeight="1">
      <c r="A24" s="68"/>
      <c r="B24" s="81" t="s">
        <v>340</v>
      </c>
      <c r="C24" s="81" t="s">
        <v>233</v>
      </c>
      <c r="D24" s="87" t="s">
        <v>234</v>
      </c>
      <c r="E24" s="87" t="s">
        <v>235</v>
      </c>
      <c r="F24" s="77" t="s">
        <v>236</v>
      </c>
      <c r="G24" s="77">
        <f>IF(H24*I24/100+0.000005 &lt;1, TRUNC(H24*I24/100+0.000005, 옵션!$E$13), TRUNC(H24*I24/100+0.000005, 옵션!$E$13))</f>
        <v>0.17</v>
      </c>
      <c r="H24" s="77">
        <f>옵션!$B$13</f>
        <v>100</v>
      </c>
      <c r="I24" s="77">
        <f>SUM(AA23)</f>
        <v>0.17</v>
      </c>
      <c r="J24" s="77"/>
      <c r="K24" s="87"/>
      <c r="L24" s="77"/>
      <c r="M24" s="77"/>
      <c r="N24" s="77"/>
      <c r="O24" s="77" t="str">
        <f t="shared" si="12"/>
        <v/>
      </c>
      <c r="P24" s="72"/>
      <c r="Q24" s="72">
        <f t="shared" si="13"/>
        <v>0</v>
      </c>
      <c r="R24" s="72"/>
      <c r="S24" s="77"/>
      <c r="T24" s="77"/>
      <c r="U24" s="68"/>
      <c r="V24" s="68"/>
      <c r="W24" s="68"/>
      <c r="X24" s="68"/>
      <c r="Y24" s="68"/>
      <c r="Z24" s="68" t="s">
        <v>88</v>
      </c>
      <c r="AA24" s="68">
        <f>SUM(AA23)</f>
        <v>0.17</v>
      </c>
      <c r="AB24" s="68"/>
      <c r="AC24" s="68"/>
      <c r="AD24" s="68"/>
      <c r="AE24" s="68"/>
    </row>
    <row r="25" spans="1:31" ht="21.75" customHeight="1">
      <c r="A25" s="68"/>
      <c r="B25" s="81" t="s">
        <v>60</v>
      </c>
      <c r="C25" s="81"/>
      <c r="D25" s="245" t="s">
        <v>350</v>
      </c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7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</row>
    <row r="26" spans="1:31" ht="21.75" customHeight="1">
      <c r="A26" s="68"/>
      <c r="B26" s="81" t="s">
        <v>340</v>
      </c>
      <c r="C26" s="81" t="s">
        <v>270</v>
      </c>
      <c r="D26" s="87" t="s">
        <v>120</v>
      </c>
      <c r="E26" s="87" t="s">
        <v>121</v>
      </c>
      <c r="F26" s="77" t="s">
        <v>101</v>
      </c>
      <c r="G26" s="77">
        <v>1</v>
      </c>
      <c r="H26" s="77">
        <f>IF(I26&lt;&gt;0, G26-I26, "")</f>
        <v>0</v>
      </c>
      <c r="I26" s="77">
        <v>1</v>
      </c>
      <c r="J26" s="77"/>
      <c r="K26" s="87" t="s">
        <v>271</v>
      </c>
      <c r="L26" s="77" t="s">
        <v>273</v>
      </c>
      <c r="M26" s="77">
        <v>1.4E-2</v>
      </c>
      <c r="N26" s="77">
        <v>100</v>
      </c>
      <c r="O26" s="77">
        <f t="shared" ref="O26:O27" si="14">IF(I26*M26=0, "", I26*M26*(N26/100))</f>
        <v>1.4E-2</v>
      </c>
      <c r="P26" s="72"/>
      <c r="Q26" s="72">
        <f t="shared" ref="Q26:Q27" si="15">TRUNC(P26*M26*N26/100)</f>
        <v>0</v>
      </c>
      <c r="R26" s="72"/>
      <c r="S26" s="77" t="s">
        <v>351</v>
      </c>
      <c r="T26" s="77"/>
      <c r="U26" s="68"/>
      <c r="V26" s="68"/>
      <c r="W26" s="68"/>
      <c r="X26" s="68"/>
      <c r="Y26" s="68"/>
      <c r="Z26" s="68"/>
      <c r="AA26" s="68"/>
      <c r="AB26" s="68">
        <f>O26</f>
        <v>1.4E-2</v>
      </c>
      <c r="AC26" s="68"/>
      <c r="AD26" s="68"/>
      <c r="AE26" s="68"/>
    </row>
    <row r="27" spans="1:31" ht="21.75" customHeight="1">
      <c r="A27" s="68"/>
      <c r="B27" s="81" t="s">
        <v>340</v>
      </c>
      <c r="C27" s="81" t="s">
        <v>272</v>
      </c>
      <c r="D27" s="87" t="s">
        <v>234</v>
      </c>
      <c r="E27" s="87" t="s">
        <v>273</v>
      </c>
      <c r="F27" s="77" t="s">
        <v>236</v>
      </c>
      <c r="G27" s="77">
        <f>IF(H27*I27/100+0.000005 &lt;1, TRUNC(H27*I27/100+0.000005, 옵션!$E$13), TRUNC(H27*I27/100+0.000005, 옵션!$E$13))</f>
        <v>1.4E-2</v>
      </c>
      <c r="H27" s="77">
        <f>옵션!$B$13</f>
        <v>100</v>
      </c>
      <c r="I27" s="77">
        <f>SUM(AB26)</f>
        <v>1.4E-2</v>
      </c>
      <c r="J27" s="77"/>
      <c r="K27" s="87"/>
      <c r="L27" s="77"/>
      <c r="M27" s="77"/>
      <c r="N27" s="77"/>
      <c r="O27" s="77" t="str">
        <f t="shared" si="14"/>
        <v/>
      </c>
      <c r="P27" s="72"/>
      <c r="Q27" s="72">
        <f t="shared" si="15"/>
        <v>0</v>
      </c>
      <c r="R27" s="72"/>
      <c r="S27" s="77"/>
      <c r="T27" s="77"/>
      <c r="U27" s="68"/>
      <c r="V27" s="68"/>
      <c r="W27" s="68"/>
      <c r="X27" s="68"/>
      <c r="Y27" s="68"/>
      <c r="Z27" s="68" t="s">
        <v>88</v>
      </c>
      <c r="AA27" s="68"/>
      <c r="AB27" s="68">
        <f>SUM(AB26)</f>
        <v>1.4E-2</v>
      </c>
      <c r="AC27" s="68"/>
      <c r="AD27" s="68"/>
      <c r="AE27" s="68"/>
    </row>
    <row r="28" spans="1:31" ht="21.75" customHeight="1">
      <c r="A28" s="68"/>
      <c r="B28" s="81" t="s">
        <v>60</v>
      </c>
      <c r="C28" s="81"/>
      <c r="D28" s="245" t="s">
        <v>352</v>
      </c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7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spans="1:31" ht="21.75" customHeight="1">
      <c r="A29" s="68"/>
      <c r="B29" s="81" t="s">
        <v>340</v>
      </c>
      <c r="C29" s="81" t="s">
        <v>276</v>
      </c>
      <c r="D29" s="87" t="s">
        <v>161</v>
      </c>
      <c r="E29" s="87" t="s">
        <v>162</v>
      </c>
      <c r="F29" s="77" t="s">
        <v>101</v>
      </c>
      <c r="G29" s="77">
        <v>1</v>
      </c>
      <c r="H29" s="77">
        <f>IF(I29&lt;&gt;0, G29-I29, "")</f>
        <v>0</v>
      </c>
      <c r="I29" s="77">
        <v>1</v>
      </c>
      <c r="J29" s="77"/>
      <c r="K29" s="87" t="s">
        <v>277</v>
      </c>
      <c r="L29" s="77" t="s">
        <v>279</v>
      </c>
      <c r="M29" s="77">
        <v>1.7999999999999999E-2</v>
      </c>
      <c r="N29" s="77">
        <v>100</v>
      </c>
      <c r="O29" s="77">
        <f t="shared" ref="O29:O30" si="16">IF(I29*M29=0, "", I29*M29*(N29/100))</f>
        <v>1.7999999999999999E-2</v>
      </c>
      <c r="P29" s="72"/>
      <c r="Q29" s="72">
        <f t="shared" ref="Q29:Q30" si="17">TRUNC(P29*M29*N29/100)</f>
        <v>0</v>
      </c>
      <c r="R29" s="72"/>
      <c r="S29" s="77" t="s">
        <v>353</v>
      </c>
      <c r="T29" s="77"/>
      <c r="U29" s="68"/>
      <c r="V29" s="68"/>
      <c r="W29" s="68"/>
      <c r="X29" s="68"/>
      <c r="Y29" s="68"/>
      <c r="Z29" s="68"/>
      <c r="AA29" s="68"/>
      <c r="AB29" s="68"/>
      <c r="AC29" s="68">
        <f>O29</f>
        <v>1.7999999999999999E-2</v>
      </c>
      <c r="AD29" s="68"/>
      <c r="AE29" s="68"/>
    </row>
    <row r="30" spans="1:31" ht="21.75" customHeight="1">
      <c r="A30" s="68"/>
      <c r="B30" s="81" t="s">
        <v>340</v>
      </c>
      <c r="C30" s="81" t="s">
        <v>278</v>
      </c>
      <c r="D30" s="87" t="s">
        <v>234</v>
      </c>
      <c r="E30" s="87" t="s">
        <v>279</v>
      </c>
      <c r="F30" s="77" t="s">
        <v>236</v>
      </c>
      <c r="G30" s="77">
        <f>IF(H30*I30/100+0.000005 &lt;1, TRUNC(H30*I30/100+0.000005, 옵션!$E$13), TRUNC(H30*I30/100+0.000005, 옵션!$E$13))</f>
        <v>1.7999999999999999E-2</v>
      </c>
      <c r="H30" s="77">
        <f>옵션!$B$13</f>
        <v>100</v>
      </c>
      <c r="I30" s="77">
        <f>SUM(AC29)</f>
        <v>1.7999999999999999E-2</v>
      </c>
      <c r="J30" s="77"/>
      <c r="K30" s="87"/>
      <c r="L30" s="77"/>
      <c r="M30" s="77"/>
      <c r="N30" s="77"/>
      <c r="O30" s="77" t="str">
        <f t="shared" si="16"/>
        <v/>
      </c>
      <c r="P30" s="72"/>
      <c r="Q30" s="72">
        <f t="shared" si="17"/>
        <v>0</v>
      </c>
      <c r="R30" s="72"/>
      <c r="S30" s="77"/>
      <c r="T30" s="77"/>
      <c r="U30" s="68"/>
      <c r="V30" s="68"/>
      <c r="W30" s="68"/>
      <c r="X30" s="68"/>
      <c r="Y30" s="68"/>
      <c r="Z30" s="68" t="s">
        <v>88</v>
      </c>
      <c r="AA30" s="68"/>
      <c r="AB30" s="68"/>
      <c r="AC30" s="68">
        <f>SUM(AC29)</f>
        <v>1.7999999999999999E-2</v>
      </c>
      <c r="AD30" s="68"/>
      <c r="AE30" s="68"/>
    </row>
    <row r="31" spans="1:31" ht="21.75" customHeight="1">
      <c r="A31" s="68"/>
      <c r="B31" s="81" t="s">
        <v>60</v>
      </c>
      <c r="C31" s="81"/>
      <c r="D31" s="245" t="s">
        <v>354</v>
      </c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7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spans="1:31" ht="21.75" customHeight="1">
      <c r="A32" s="68"/>
      <c r="B32" s="81" t="s">
        <v>340</v>
      </c>
      <c r="C32" s="81" t="s">
        <v>282</v>
      </c>
      <c r="D32" s="87" t="s">
        <v>125</v>
      </c>
      <c r="E32" s="87" t="s">
        <v>126</v>
      </c>
      <c r="F32" s="77" t="s">
        <v>101</v>
      </c>
      <c r="G32" s="77">
        <v>1</v>
      </c>
      <c r="H32" s="77">
        <f>IF(I32&lt;&gt;0, G32-I32, "")</f>
        <v>0</v>
      </c>
      <c r="I32" s="77">
        <v>1</v>
      </c>
      <c r="J32" s="77"/>
      <c r="K32" s="87" t="s">
        <v>277</v>
      </c>
      <c r="L32" s="77" t="s">
        <v>279</v>
      </c>
      <c r="M32" s="77">
        <v>1.7000000000000001E-2</v>
      </c>
      <c r="N32" s="77">
        <v>100</v>
      </c>
      <c r="O32" s="77">
        <f t="shared" ref="O32:O33" si="18">IF(I32*M32=0, "", I32*M32*(N32/100))</f>
        <v>1.7000000000000001E-2</v>
      </c>
      <c r="P32" s="72"/>
      <c r="Q32" s="72">
        <f t="shared" ref="Q32:Q33" si="19">TRUNC(P32*M32*N32/100)</f>
        <v>0</v>
      </c>
      <c r="R32" s="72"/>
      <c r="S32" s="77" t="s">
        <v>355</v>
      </c>
      <c r="T32" s="77"/>
      <c r="U32" s="68"/>
      <c r="V32" s="68"/>
      <c r="W32" s="68"/>
      <c r="X32" s="68"/>
      <c r="Y32" s="68"/>
      <c r="Z32" s="68"/>
      <c r="AA32" s="68"/>
      <c r="AB32" s="68"/>
      <c r="AC32" s="68">
        <f>O32</f>
        <v>1.7000000000000001E-2</v>
      </c>
      <c r="AD32" s="68"/>
      <c r="AE32" s="68"/>
    </row>
    <row r="33" spans="1:31" ht="21.75" customHeight="1">
      <c r="A33" s="68"/>
      <c r="B33" s="81" t="s">
        <v>340</v>
      </c>
      <c r="C33" s="81" t="s">
        <v>278</v>
      </c>
      <c r="D33" s="87" t="s">
        <v>234</v>
      </c>
      <c r="E33" s="87" t="s">
        <v>279</v>
      </c>
      <c r="F33" s="77" t="s">
        <v>236</v>
      </c>
      <c r="G33" s="77">
        <f>IF(H33*I33/100+0.000005 &lt;1, TRUNC(H33*I33/100+0.000005, 옵션!$E$13), TRUNC(H33*I33/100+0.000005, 옵션!$E$13))</f>
        <v>1.7000000000000001E-2</v>
      </c>
      <c r="H33" s="77">
        <f>옵션!$B$13</f>
        <v>100</v>
      </c>
      <c r="I33" s="77">
        <f>SUM(AC32)</f>
        <v>1.7000000000000001E-2</v>
      </c>
      <c r="J33" s="77"/>
      <c r="K33" s="87"/>
      <c r="L33" s="77"/>
      <c r="M33" s="77"/>
      <c r="N33" s="77"/>
      <c r="O33" s="77" t="str">
        <f t="shared" si="18"/>
        <v/>
      </c>
      <c r="P33" s="72"/>
      <c r="Q33" s="72">
        <f t="shared" si="19"/>
        <v>0</v>
      </c>
      <c r="R33" s="72"/>
      <c r="S33" s="77"/>
      <c r="T33" s="77"/>
      <c r="U33" s="68"/>
      <c r="V33" s="68"/>
      <c r="W33" s="68"/>
      <c r="X33" s="68"/>
      <c r="Y33" s="68"/>
      <c r="Z33" s="68" t="s">
        <v>88</v>
      </c>
      <c r="AA33" s="68"/>
      <c r="AB33" s="68"/>
      <c r="AC33" s="68">
        <f>SUM(AC32)</f>
        <v>1.7000000000000001E-2</v>
      </c>
      <c r="AD33" s="68"/>
      <c r="AE33" s="68"/>
    </row>
    <row r="34" spans="1:31" ht="21.75" customHeight="1">
      <c r="A34" s="68"/>
      <c r="B34" s="81" t="s">
        <v>60</v>
      </c>
      <c r="C34" s="81"/>
      <c r="D34" s="245" t="s">
        <v>356</v>
      </c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7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spans="1:31" ht="21.75" customHeight="1">
      <c r="A35" s="68"/>
      <c r="B35" s="81" t="s">
        <v>340</v>
      </c>
      <c r="C35" s="81" t="s">
        <v>285</v>
      </c>
      <c r="D35" s="87" t="s">
        <v>130</v>
      </c>
      <c r="E35" s="87" t="s">
        <v>131</v>
      </c>
      <c r="F35" s="77" t="s">
        <v>101</v>
      </c>
      <c r="G35" s="77">
        <v>1</v>
      </c>
      <c r="H35" s="77">
        <f>IF(I35&lt;&gt;0, G35-I35, "")</f>
        <v>0</v>
      </c>
      <c r="I35" s="77">
        <v>1</v>
      </c>
      <c r="J35" s="77"/>
      <c r="K35" s="87" t="s">
        <v>277</v>
      </c>
      <c r="L35" s="77" t="s">
        <v>279</v>
      </c>
      <c r="M35" s="77">
        <v>1.4999999999999999E-2</v>
      </c>
      <c r="N35" s="77">
        <v>100</v>
      </c>
      <c r="O35" s="77">
        <f t="shared" ref="O35:O36" si="20">IF(I35*M35=0, "", I35*M35*(N35/100))</f>
        <v>1.4999999999999999E-2</v>
      </c>
      <c r="P35" s="72"/>
      <c r="Q35" s="72">
        <f t="shared" ref="Q35:Q36" si="21">TRUNC(P35*M35*N35/100)</f>
        <v>0</v>
      </c>
      <c r="R35" s="72"/>
      <c r="S35" s="77" t="s">
        <v>357</v>
      </c>
      <c r="T35" s="77"/>
      <c r="U35" s="68"/>
      <c r="V35" s="68"/>
      <c r="W35" s="68"/>
      <c r="X35" s="68"/>
      <c r="Y35" s="68"/>
      <c r="Z35" s="68"/>
      <c r="AA35" s="68"/>
      <c r="AB35" s="68"/>
      <c r="AC35" s="68">
        <f>O35</f>
        <v>1.4999999999999999E-2</v>
      </c>
      <c r="AD35" s="68"/>
      <c r="AE35" s="68"/>
    </row>
    <row r="36" spans="1:31" ht="21.75" customHeight="1">
      <c r="A36" s="68"/>
      <c r="B36" s="81" t="s">
        <v>340</v>
      </c>
      <c r="C36" s="81" t="s">
        <v>278</v>
      </c>
      <c r="D36" s="87" t="s">
        <v>234</v>
      </c>
      <c r="E36" s="87" t="s">
        <v>279</v>
      </c>
      <c r="F36" s="77" t="s">
        <v>236</v>
      </c>
      <c r="G36" s="77">
        <f>IF(H36*I36/100+0.000005 &lt;1, TRUNC(H36*I36/100+0.000005, 옵션!$E$13), TRUNC(H36*I36/100+0.000005, 옵션!$E$13))</f>
        <v>1.4999999999999999E-2</v>
      </c>
      <c r="H36" s="77">
        <f>옵션!$B$13</f>
        <v>100</v>
      </c>
      <c r="I36" s="77">
        <f>SUM(AC35)</f>
        <v>1.4999999999999999E-2</v>
      </c>
      <c r="J36" s="77"/>
      <c r="K36" s="87"/>
      <c r="L36" s="77"/>
      <c r="M36" s="77"/>
      <c r="N36" s="77"/>
      <c r="O36" s="77" t="str">
        <f t="shared" si="20"/>
        <v/>
      </c>
      <c r="P36" s="72"/>
      <c r="Q36" s="72">
        <f t="shared" si="21"/>
        <v>0</v>
      </c>
      <c r="R36" s="72"/>
      <c r="S36" s="77"/>
      <c r="T36" s="77"/>
      <c r="U36" s="68"/>
      <c r="V36" s="68"/>
      <c r="W36" s="68"/>
      <c r="X36" s="68"/>
      <c r="Y36" s="68"/>
      <c r="Z36" s="68" t="s">
        <v>88</v>
      </c>
      <c r="AA36" s="68"/>
      <c r="AB36" s="68"/>
      <c r="AC36" s="68">
        <f>SUM(AC35)</f>
        <v>1.4999999999999999E-2</v>
      </c>
      <c r="AD36" s="68"/>
      <c r="AE36" s="68"/>
    </row>
    <row r="37" spans="1:31" ht="21.75" customHeight="1">
      <c r="A37" s="68"/>
      <c r="B37" s="81" t="s">
        <v>60</v>
      </c>
      <c r="C37" s="81"/>
      <c r="D37" s="245" t="s">
        <v>358</v>
      </c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7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21.75" customHeight="1">
      <c r="A38" s="68"/>
      <c r="B38" s="81" t="s">
        <v>340</v>
      </c>
      <c r="C38" s="81" t="s">
        <v>288</v>
      </c>
      <c r="D38" s="87" t="s">
        <v>166</v>
      </c>
      <c r="E38" s="87" t="s">
        <v>167</v>
      </c>
      <c r="F38" s="77" t="s">
        <v>116</v>
      </c>
      <c r="G38" s="77">
        <v>1</v>
      </c>
      <c r="H38" s="77">
        <f>IF(I38&lt;&gt;0, G38-I38, "")</f>
        <v>0</v>
      </c>
      <c r="I38" s="77">
        <v>1</v>
      </c>
      <c r="J38" s="77"/>
      <c r="K38" s="87" t="s">
        <v>289</v>
      </c>
      <c r="L38" s="77" t="s">
        <v>291</v>
      </c>
      <c r="M38" s="77">
        <v>0.32</v>
      </c>
      <c r="N38" s="77">
        <v>60</v>
      </c>
      <c r="O38" s="77">
        <f t="shared" ref="O38:O39" si="22">IF(I38*M38=0, "", I38*M38*(N38/100))</f>
        <v>0.192</v>
      </c>
      <c r="P38" s="72"/>
      <c r="Q38" s="72">
        <f t="shared" ref="Q38:Q39" si="23">TRUNC(P38*M38*N38/100)</f>
        <v>0</v>
      </c>
      <c r="R38" s="72"/>
      <c r="S38" s="77" t="s">
        <v>694</v>
      </c>
      <c r="T38" s="77"/>
      <c r="U38" s="68"/>
      <c r="V38" s="68"/>
      <c r="W38" s="68"/>
      <c r="X38" s="68"/>
      <c r="Y38" s="68"/>
      <c r="Z38" s="68"/>
      <c r="AA38" s="68"/>
      <c r="AB38" s="68"/>
      <c r="AC38" s="68"/>
      <c r="AD38" s="68">
        <f>O38</f>
        <v>0.192</v>
      </c>
      <c r="AE38" s="68"/>
    </row>
    <row r="39" spans="1:31" ht="21.75" customHeight="1">
      <c r="A39" s="68"/>
      <c r="B39" s="81" t="s">
        <v>340</v>
      </c>
      <c r="C39" s="81" t="s">
        <v>290</v>
      </c>
      <c r="D39" s="87" t="s">
        <v>234</v>
      </c>
      <c r="E39" s="87" t="s">
        <v>291</v>
      </c>
      <c r="F39" s="77" t="s">
        <v>236</v>
      </c>
      <c r="G39" s="77">
        <v>0.192</v>
      </c>
      <c r="H39" s="77">
        <v>100</v>
      </c>
      <c r="I39" s="77">
        <v>0.192</v>
      </c>
      <c r="J39" s="77"/>
      <c r="K39" s="87"/>
      <c r="L39" s="77"/>
      <c r="M39" s="77"/>
      <c r="N39" s="77"/>
      <c r="O39" s="77" t="str">
        <f t="shared" si="22"/>
        <v/>
      </c>
      <c r="P39" s="72"/>
      <c r="Q39" s="72">
        <f t="shared" si="23"/>
        <v>0</v>
      </c>
      <c r="R39" s="72"/>
      <c r="S39" s="77"/>
      <c r="T39" s="77"/>
      <c r="U39" s="68"/>
      <c r="V39" s="68"/>
      <c r="W39" s="68"/>
      <c r="X39" s="68"/>
      <c r="Y39" s="68"/>
      <c r="Z39" s="68" t="s">
        <v>88</v>
      </c>
      <c r="AA39" s="68"/>
      <c r="AB39" s="68"/>
      <c r="AC39" s="68"/>
      <c r="AD39" s="68">
        <f>SUM(AD38)</f>
        <v>0.192</v>
      </c>
      <c r="AE39" s="68"/>
    </row>
    <row r="40" spans="1:31" ht="21.75" customHeight="1">
      <c r="A40" s="68"/>
      <c r="B40" s="81" t="s">
        <v>60</v>
      </c>
      <c r="C40" s="81"/>
      <c r="D40" s="245" t="s">
        <v>359</v>
      </c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7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</row>
    <row r="41" spans="1:31" ht="21.75" customHeight="1">
      <c r="A41" s="68"/>
      <c r="B41" s="81" t="s">
        <v>340</v>
      </c>
      <c r="C41" s="81" t="s">
        <v>294</v>
      </c>
      <c r="D41" s="87" t="s">
        <v>185</v>
      </c>
      <c r="E41" s="87" t="s">
        <v>210</v>
      </c>
      <c r="F41" s="77" t="s">
        <v>101</v>
      </c>
      <c r="G41" s="77">
        <v>1</v>
      </c>
      <c r="H41" s="77">
        <f>IF(I41&lt;&gt;0, G41-I41, "")</f>
        <v>0</v>
      </c>
      <c r="I41" s="77">
        <v>1</v>
      </c>
      <c r="J41" s="77">
        <v>10</v>
      </c>
      <c r="K41" s="87" t="s">
        <v>232</v>
      </c>
      <c r="L41" s="77" t="s">
        <v>235</v>
      </c>
      <c r="M41" s="77">
        <v>4.3999999999999997E-2</v>
      </c>
      <c r="N41" s="77">
        <v>50</v>
      </c>
      <c r="O41" s="77">
        <f t="shared" ref="O41:O42" si="24">IF(I41*M41=0, "", I41*M41*(N41/100))</f>
        <v>2.1999999999999999E-2</v>
      </c>
      <c r="P41" s="72"/>
      <c r="Q41" s="72">
        <f t="shared" ref="Q41:Q42" si="25">TRUNC(P41*M41*N41/100)</f>
        <v>0</v>
      </c>
      <c r="R41" s="72"/>
      <c r="S41" s="77" t="s">
        <v>345</v>
      </c>
      <c r="T41" s="77" t="s">
        <v>295</v>
      </c>
      <c r="U41" s="68"/>
      <c r="V41" s="68"/>
      <c r="W41" s="68"/>
      <c r="X41" s="68"/>
      <c r="Y41" s="68"/>
      <c r="Z41" s="68"/>
      <c r="AA41" s="68">
        <f>O41</f>
        <v>2.1999999999999999E-2</v>
      </c>
      <c r="AB41" s="68"/>
      <c r="AC41" s="68"/>
      <c r="AD41" s="68"/>
      <c r="AE41" s="68"/>
    </row>
    <row r="42" spans="1:31" ht="21.75" customHeight="1">
      <c r="A42" s="68"/>
      <c r="B42" s="81" t="s">
        <v>340</v>
      </c>
      <c r="C42" s="81" t="s">
        <v>233</v>
      </c>
      <c r="D42" s="87" t="s">
        <v>234</v>
      </c>
      <c r="E42" s="87" t="s">
        <v>235</v>
      </c>
      <c r="F42" s="77" t="s">
        <v>236</v>
      </c>
      <c r="G42" s="77">
        <f>IF(H42*I42/100+0.000005 &lt;1, TRUNC(H42*I42/100+0.000005, 옵션!$E$13), TRUNC(H42*I42/100+0.000005, 옵션!$E$13))</f>
        <v>2.1999999999999999E-2</v>
      </c>
      <c r="H42" s="77">
        <f>옵션!$B$13</f>
        <v>100</v>
      </c>
      <c r="I42" s="77">
        <f>SUM(AA41)</f>
        <v>2.1999999999999999E-2</v>
      </c>
      <c r="J42" s="77"/>
      <c r="K42" s="87"/>
      <c r="L42" s="77"/>
      <c r="M42" s="77"/>
      <c r="N42" s="77"/>
      <c r="O42" s="77" t="str">
        <f t="shared" si="24"/>
        <v/>
      </c>
      <c r="P42" s="72"/>
      <c r="Q42" s="72">
        <f t="shared" si="25"/>
        <v>0</v>
      </c>
      <c r="R42" s="72"/>
      <c r="S42" s="77"/>
      <c r="T42" s="77"/>
      <c r="U42" s="68"/>
      <c r="V42" s="68"/>
      <c r="W42" s="68"/>
      <c r="X42" s="68"/>
      <c r="Y42" s="68"/>
      <c r="Z42" s="68" t="s">
        <v>88</v>
      </c>
      <c r="AA42" s="68">
        <f>SUM(AA41)</f>
        <v>2.1999999999999999E-2</v>
      </c>
      <c r="AB42" s="68"/>
      <c r="AC42" s="68"/>
      <c r="AD42" s="68"/>
      <c r="AE42" s="68"/>
    </row>
    <row r="43" spans="1:31" ht="21.75" customHeight="1">
      <c r="A43" s="68"/>
      <c r="B43" s="81" t="s">
        <v>60</v>
      </c>
      <c r="C43" s="81"/>
      <c r="D43" s="245" t="s">
        <v>360</v>
      </c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7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spans="1:31" ht="21.75" customHeight="1">
      <c r="A44" s="68"/>
      <c r="B44" s="81" t="s">
        <v>340</v>
      </c>
      <c r="C44" s="81" t="s">
        <v>298</v>
      </c>
      <c r="D44" s="87" t="s">
        <v>185</v>
      </c>
      <c r="E44" s="87" t="s">
        <v>110</v>
      </c>
      <c r="F44" s="77" t="s">
        <v>101</v>
      </c>
      <c r="G44" s="77">
        <v>1</v>
      </c>
      <c r="H44" s="77">
        <f>IF(I44&lt;&gt;0, G44-I44, "")</f>
        <v>0</v>
      </c>
      <c r="I44" s="77">
        <v>1</v>
      </c>
      <c r="J44" s="77">
        <v>10</v>
      </c>
      <c r="K44" s="87" t="s">
        <v>232</v>
      </c>
      <c r="L44" s="77" t="s">
        <v>235</v>
      </c>
      <c r="M44" s="77">
        <v>5.8999999999999997E-2</v>
      </c>
      <c r="N44" s="77">
        <v>50</v>
      </c>
      <c r="O44" s="77">
        <f t="shared" ref="O44:O45" si="26">IF(I44*M44=0, "", I44*M44*(N44/100))</f>
        <v>2.9499999999999998E-2</v>
      </c>
      <c r="P44" s="72"/>
      <c r="Q44" s="72">
        <f t="shared" ref="Q44:Q45" si="27">TRUNC(P44*M44*N44/100)</f>
        <v>0</v>
      </c>
      <c r="R44" s="72"/>
      <c r="S44" s="77" t="s">
        <v>345</v>
      </c>
      <c r="T44" s="77" t="s">
        <v>295</v>
      </c>
      <c r="U44" s="68"/>
      <c r="V44" s="68"/>
      <c r="W44" s="68"/>
      <c r="X44" s="68"/>
      <c r="Y44" s="68"/>
      <c r="Z44" s="68"/>
      <c r="AA44" s="68">
        <f>O44</f>
        <v>2.9499999999999998E-2</v>
      </c>
      <c r="AB44" s="68"/>
      <c r="AC44" s="68"/>
      <c r="AD44" s="68"/>
      <c r="AE44" s="68"/>
    </row>
    <row r="45" spans="1:31" ht="21.75" customHeight="1">
      <c r="A45" s="68"/>
      <c r="B45" s="81" t="s">
        <v>340</v>
      </c>
      <c r="C45" s="81" t="s">
        <v>233</v>
      </c>
      <c r="D45" s="87" t="s">
        <v>234</v>
      </c>
      <c r="E45" s="87" t="s">
        <v>235</v>
      </c>
      <c r="F45" s="77" t="s">
        <v>236</v>
      </c>
      <c r="G45" s="77">
        <f>IF(H45*I45/100+0.000005 &lt;1, TRUNC(H45*I45/100+0.000005, 옵션!$E$13), TRUNC(H45*I45/100+0.000005, 옵션!$E$13))</f>
        <v>2.9499999999999998E-2</v>
      </c>
      <c r="H45" s="77">
        <f>옵션!$B$13</f>
        <v>100</v>
      </c>
      <c r="I45" s="77">
        <f>SUM(AA44)</f>
        <v>2.9499999999999998E-2</v>
      </c>
      <c r="J45" s="77"/>
      <c r="K45" s="87"/>
      <c r="L45" s="77"/>
      <c r="M45" s="77"/>
      <c r="N45" s="77"/>
      <c r="O45" s="77" t="str">
        <f t="shared" si="26"/>
        <v/>
      </c>
      <c r="P45" s="72"/>
      <c r="Q45" s="72">
        <f t="shared" si="27"/>
        <v>0</v>
      </c>
      <c r="R45" s="72"/>
      <c r="S45" s="77"/>
      <c r="T45" s="77"/>
      <c r="U45" s="68"/>
      <c r="V45" s="68"/>
      <c r="W45" s="68"/>
      <c r="X45" s="68"/>
      <c r="Y45" s="68"/>
      <c r="Z45" s="68" t="s">
        <v>88</v>
      </c>
      <c r="AA45" s="68">
        <f>SUM(AA44)</f>
        <v>2.9499999999999998E-2</v>
      </c>
      <c r="AB45" s="68"/>
      <c r="AC45" s="68"/>
      <c r="AD45" s="68"/>
      <c r="AE45" s="68"/>
    </row>
    <row r="46" spans="1:31" ht="21.75" customHeight="1">
      <c r="A46" s="68"/>
      <c r="B46" s="81" t="s">
        <v>60</v>
      </c>
      <c r="C46" s="81"/>
      <c r="D46" s="245" t="s">
        <v>695</v>
      </c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7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1" ht="21.75" customHeight="1">
      <c r="A47" s="68"/>
      <c r="B47" s="81" t="s">
        <v>340</v>
      </c>
      <c r="C47" s="81" t="s">
        <v>301</v>
      </c>
      <c r="D47" s="87" t="s">
        <v>135</v>
      </c>
      <c r="E47" s="87" t="s">
        <v>136</v>
      </c>
      <c r="F47" s="77" t="s">
        <v>116</v>
      </c>
      <c r="G47" s="77">
        <v>1</v>
      </c>
      <c r="H47" s="77">
        <f t="shared" ref="H47:H48" si="28">IF(I47&lt;&gt;0, G47-I47, "")</f>
        <v>0</v>
      </c>
      <c r="I47" s="77">
        <v>1</v>
      </c>
      <c r="J47" s="77"/>
      <c r="K47" s="87" t="s">
        <v>232</v>
      </c>
      <c r="L47" s="77" t="s">
        <v>235</v>
      </c>
      <c r="M47" s="77">
        <v>0.47</v>
      </c>
      <c r="N47" s="77">
        <v>180</v>
      </c>
      <c r="O47" s="77">
        <f t="shared" ref="O47:O50" si="29">IF(I47*M47=0, "", I47*M47*(N47/100))</f>
        <v>0.84599999999999997</v>
      </c>
      <c r="P47" s="72"/>
      <c r="Q47" s="72">
        <f t="shared" ref="Q47:Q50" si="30">TRUNC(P47*M47*N47/100)</f>
        <v>0</v>
      </c>
      <c r="R47" s="72"/>
      <c r="S47" s="77" t="s">
        <v>696</v>
      </c>
      <c r="T47" s="77"/>
      <c r="U47" s="68"/>
      <c r="V47" s="68"/>
      <c r="W47" s="68"/>
      <c r="X47" s="68"/>
      <c r="Y47" s="68"/>
      <c r="Z47" s="68"/>
      <c r="AA47" s="68"/>
      <c r="AB47" s="68"/>
      <c r="AC47" s="68">
        <v>0.84599999999999997</v>
      </c>
      <c r="AD47" s="68"/>
      <c r="AE47" s="68"/>
    </row>
    <row r="48" spans="1:31" ht="21.75" customHeight="1">
      <c r="A48" s="68"/>
      <c r="B48" s="81" t="s">
        <v>340</v>
      </c>
      <c r="C48" s="81" t="s">
        <v>301</v>
      </c>
      <c r="D48" s="87"/>
      <c r="E48" s="87"/>
      <c r="F48" s="77"/>
      <c r="G48" s="77">
        <v>1</v>
      </c>
      <c r="H48" s="77">
        <f t="shared" si="28"/>
        <v>0</v>
      </c>
      <c r="I48" s="77">
        <v>1</v>
      </c>
      <c r="J48" s="77"/>
      <c r="K48" s="87" t="s">
        <v>375</v>
      </c>
      <c r="L48" s="77" t="s">
        <v>325</v>
      </c>
      <c r="M48" s="77">
        <v>0.24</v>
      </c>
      <c r="N48" s="77">
        <v>180</v>
      </c>
      <c r="O48" s="77">
        <f t="shared" si="29"/>
        <v>0.432</v>
      </c>
      <c r="P48" s="72"/>
      <c r="Q48" s="72">
        <f t="shared" si="30"/>
        <v>0</v>
      </c>
      <c r="R48" s="72"/>
      <c r="S48" s="77" t="s">
        <v>696</v>
      </c>
      <c r="T48" s="77"/>
      <c r="U48" s="68"/>
      <c r="V48" s="68"/>
      <c r="W48" s="68"/>
      <c r="X48" s="68"/>
      <c r="Y48" s="68"/>
      <c r="Z48" s="68"/>
      <c r="AA48" s="68"/>
      <c r="AB48" s="68"/>
      <c r="AC48" s="68">
        <v>0.432</v>
      </c>
      <c r="AD48" s="68"/>
      <c r="AE48" s="68"/>
    </row>
    <row r="49" spans="1:31" ht="21.75" customHeight="1">
      <c r="A49" s="68"/>
      <c r="B49" s="81" t="s">
        <v>340</v>
      </c>
      <c r="C49" s="81" t="s">
        <v>301</v>
      </c>
      <c r="D49" s="87"/>
      <c r="E49" s="87"/>
      <c r="F49" s="77"/>
      <c r="G49" s="77">
        <v>1</v>
      </c>
      <c r="H49" s="77">
        <v>0</v>
      </c>
      <c r="I49" s="77">
        <v>1</v>
      </c>
      <c r="J49" s="77"/>
      <c r="K49" s="87" t="s">
        <v>685</v>
      </c>
      <c r="L49" s="77" t="s">
        <v>687</v>
      </c>
      <c r="M49" s="77">
        <v>0.23</v>
      </c>
      <c r="N49" s="77">
        <v>180</v>
      </c>
      <c r="O49" s="77">
        <f t="shared" si="29"/>
        <v>0.41400000000000003</v>
      </c>
      <c r="P49" s="72"/>
      <c r="Q49" s="72">
        <f t="shared" si="30"/>
        <v>0</v>
      </c>
      <c r="R49" s="72"/>
      <c r="S49" s="77" t="s">
        <v>696</v>
      </c>
      <c r="T49" s="77"/>
      <c r="U49" s="68"/>
      <c r="V49" s="68"/>
      <c r="W49" s="68"/>
      <c r="X49" s="68"/>
      <c r="Y49" s="68"/>
      <c r="Z49" s="68"/>
      <c r="AA49" s="68"/>
      <c r="AB49" s="68"/>
      <c r="AC49" s="68">
        <v>0.41399999999999998</v>
      </c>
      <c r="AD49" s="68">
        <f t="shared" ref="AD49:AE49" si="31">SUM(AD47:AD48)</f>
        <v>0</v>
      </c>
      <c r="AE49" s="68">
        <f t="shared" si="31"/>
        <v>0</v>
      </c>
    </row>
    <row r="50" spans="1:31" ht="21.75" customHeight="1">
      <c r="A50" s="68"/>
      <c r="B50" s="81"/>
      <c r="C50" s="81"/>
      <c r="D50" s="87" t="s">
        <v>697</v>
      </c>
      <c r="E50" s="87"/>
      <c r="F50" s="77"/>
      <c r="G50" s="77"/>
      <c r="H50" s="77"/>
      <c r="I50" s="77"/>
      <c r="J50" s="77"/>
      <c r="K50" s="87"/>
      <c r="L50" s="77"/>
      <c r="M50" s="77"/>
      <c r="N50" s="77"/>
      <c r="O50" s="77" t="str">
        <f t="shared" si="29"/>
        <v/>
      </c>
      <c r="P50" s="72"/>
      <c r="Q50" s="72">
        <f t="shared" si="30"/>
        <v>0</v>
      </c>
      <c r="R50" s="72"/>
      <c r="S50" s="77" t="s">
        <v>696</v>
      </c>
      <c r="T50" s="77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</row>
    <row r="51" spans="1:31" ht="21.75" customHeight="1">
      <c r="A51" s="68"/>
      <c r="B51" s="81" t="s">
        <v>60</v>
      </c>
      <c r="C51" s="81"/>
      <c r="D51" s="245" t="s">
        <v>698</v>
      </c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7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 ht="21.75" customHeight="1">
      <c r="A52" s="68"/>
      <c r="B52" s="81" t="s">
        <v>340</v>
      </c>
      <c r="C52" s="81" t="s">
        <v>304</v>
      </c>
      <c r="D52" s="87" t="s">
        <v>135</v>
      </c>
      <c r="E52" s="87" t="s">
        <v>140</v>
      </c>
      <c r="F52" s="77" t="s">
        <v>116</v>
      </c>
      <c r="G52" s="77">
        <v>1</v>
      </c>
      <c r="H52" s="77">
        <f t="shared" ref="H52:H53" si="32">IF(I52&lt;&gt;0, G52-I52, "")</f>
        <v>0</v>
      </c>
      <c r="I52" s="77">
        <v>1</v>
      </c>
      <c r="J52" s="77"/>
      <c r="K52" s="87" t="s">
        <v>232</v>
      </c>
      <c r="L52" s="77" t="s">
        <v>235</v>
      </c>
      <c r="M52" s="77">
        <v>0.55000000000000004</v>
      </c>
      <c r="N52" s="77">
        <v>180</v>
      </c>
      <c r="O52" s="77">
        <f t="shared" ref="O52:O55" si="33">IF(I52*M52=0, "", I52*M52*(N52/100))</f>
        <v>0.9900000000000001</v>
      </c>
      <c r="P52" s="72"/>
      <c r="Q52" s="72">
        <f t="shared" ref="Q52:Q55" si="34">TRUNC(P52*M52*N52/100)</f>
        <v>0</v>
      </c>
      <c r="R52" s="72"/>
      <c r="S52" s="77" t="s">
        <v>696</v>
      </c>
      <c r="T52" s="77"/>
      <c r="U52" s="68"/>
      <c r="V52" s="68"/>
      <c r="W52" s="68"/>
      <c r="X52" s="68"/>
      <c r="Y52" s="68"/>
      <c r="Z52" s="68"/>
      <c r="AA52" s="68"/>
      <c r="AB52" s="68"/>
      <c r="AC52" s="68">
        <v>0.99</v>
      </c>
      <c r="AD52" s="68"/>
      <c r="AE52" s="68"/>
    </row>
    <row r="53" spans="1:31" ht="21.75" customHeight="1">
      <c r="A53" s="68"/>
      <c r="B53" s="81" t="s">
        <v>340</v>
      </c>
      <c r="C53" s="81" t="s">
        <v>304</v>
      </c>
      <c r="D53" s="87"/>
      <c r="E53" s="87"/>
      <c r="F53" s="77"/>
      <c r="G53" s="77">
        <v>1</v>
      </c>
      <c r="H53" s="77">
        <f t="shared" si="32"/>
        <v>0</v>
      </c>
      <c r="I53" s="77">
        <v>1</v>
      </c>
      <c r="J53" s="77"/>
      <c r="K53" s="87" t="s">
        <v>375</v>
      </c>
      <c r="L53" s="77" t="s">
        <v>325</v>
      </c>
      <c r="M53" s="77">
        <v>0.32</v>
      </c>
      <c r="N53" s="77">
        <v>180</v>
      </c>
      <c r="O53" s="77">
        <f t="shared" si="33"/>
        <v>0.57600000000000007</v>
      </c>
      <c r="P53" s="72"/>
      <c r="Q53" s="72">
        <f t="shared" si="34"/>
        <v>0</v>
      </c>
      <c r="R53" s="72"/>
      <c r="S53" s="77" t="s">
        <v>696</v>
      </c>
      <c r="T53" s="77"/>
      <c r="U53" s="68"/>
      <c r="V53" s="68"/>
      <c r="W53" s="68"/>
      <c r="X53" s="68"/>
      <c r="Y53" s="68"/>
      <c r="Z53" s="68"/>
      <c r="AA53" s="68"/>
      <c r="AB53" s="68"/>
      <c r="AC53" s="68">
        <v>0.57599999999999996</v>
      </c>
      <c r="AD53" s="68"/>
      <c r="AE53" s="68"/>
    </row>
    <row r="54" spans="1:31" ht="21.75" customHeight="1">
      <c r="A54" s="68"/>
      <c r="B54" s="81" t="s">
        <v>340</v>
      </c>
      <c r="C54" s="81" t="s">
        <v>304</v>
      </c>
      <c r="D54" s="87"/>
      <c r="E54" s="87"/>
      <c r="F54" s="77"/>
      <c r="G54" s="77">
        <v>1</v>
      </c>
      <c r="H54" s="77">
        <v>0</v>
      </c>
      <c r="I54" s="77">
        <v>1</v>
      </c>
      <c r="J54" s="77"/>
      <c r="K54" s="87" t="s">
        <v>685</v>
      </c>
      <c r="L54" s="77" t="s">
        <v>687</v>
      </c>
      <c r="M54" s="77">
        <v>0.23</v>
      </c>
      <c r="N54" s="77">
        <v>180</v>
      </c>
      <c r="O54" s="77">
        <f t="shared" si="33"/>
        <v>0.41400000000000003</v>
      </c>
      <c r="P54" s="72"/>
      <c r="Q54" s="72">
        <f t="shared" si="34"/>
        <v>0</v>
      </c>
      <c r="R54" s="72"/>
      <c r="S54" s="77" t="s">
        <v>696</v>
      </c>
      <c r="T54" s="77"/>
      <c r="U54" s="68"/>
      <c r="V54" s="68"/>
      <c r="W54" s="68"/>
      <c r="X54" s="68"/>
      <c r="Y54" s="68"/>
      <c r="Z54" s="68"/>
      <c r="AA54" s="68"/>
      <c r="AB54" s="68"/>
      <c r="AC54" s="68">
        <v>0.41399999999999998</v>
      </c>
      <c r="AD54" s="68">
        <f t="shared" ref="AD54:AE54" si="35">SUM(AD52:AD53)</f>
        <v>0</v>
      </c>
      <c r="AE54" s="68">
        <f t="shared" si="35"/>
        <v>0</v>
      </c>
    </row>
    <row r="55" spans="1:31" ht="21.75" customHeight="1">
      <c r="A55" s="68"/>
      <c r="B55" s="81"/>
      <c r="C55" s="81"/>
      <c r="D55" s="87" t="s">
        <v>699</v>
      </c>
      <c r="E55" s="87"/>
      <c r="F55" s="77"/>
      <c r="G55" s="77"/>
      <c r="H55" s="77"/>
      <c r="I55" s="77"/>
      <c r="J55" s="77"/>
      <c r="K55" s="87"/>
      <c r="L55" s="77"/>
      <c r="M55" s="77"/>
      <c r="N55" s="77"/>
      <c r="O55" s="77" t="str">
        <f t="shared" si="33"/>
        <v/>
      </c>
      <c r="P55" s="72"/>
      <c r="Q55" s="72">
        <f t="shared" si="34"/>
        <v>0</v>
      </c>
      <c r="R55" s="72"/>
      <c r="S55" s="77" t="s">
        <v>696</v>
      </c>
      <c r="T55" s="77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spans="1:31" ht="21.75" customHeight="1">
      <c r="A56" s="68"/>
      <c r="B56" s="81" t="s">
        <v>60</v>
      </c>
      <c r="C56" s="81"/>
      <c r="D56" s="245" t="s">
        <v>361</v>
      </c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7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spans="1:31" ht="21.75" customHeight="1">
      <c r="A57" s="68"/>
      <c r="B57" s="81" t="s">
        <v>340</v>
      </c>
      <c r="C57" s="81" t="s">
        <v>307</v>
      </c>
      <c r="D57" s="87" t="s">
        <v>197</v>
      </c>
      <c r="E57" s="87" t="s">
        <v>131</v>
      </c>
      <c r="F57" s="77" t="s">
        <v>101</v>
      </c>
      <c r="G57" s="77">
        <v>1</v>
      </c>
      <c r="H57" s="77">
        <f>IF(I57&lt;&gt;0, G57-I57, "")</f>
        <v>0</v>
      </c>
      <c r="I57" s="77">
        <v>1</v>
      </c>
      <c r="J57" s="77">
        <v>7.5</v>
      </c>
      <c r="K57" s="87" t="s">
        <v>277</v>
      </c>
      <c r="L57" s="77" t="s">
        <v>279</v>
      </c>
      <c r="M57" s="77">
        <v>1.4999999999999999E-2</v>
      </c>
      <c r="N57" s="77">
        <v>50</v>
      </c>
      <c r="O57" s="77">
        <f t="shared" ref="O57:O58" si="36">IF(I57*M57=0, "", I57*M57*(N57/100))</f>
        <v>7.4999999999999997E-3</v>
      </c>
      <c r="P57" s="72"/>
      <c r="Q57" s="72">
        <f t="shared" ref="Q57:Q58" si="37">TRUNC(P57*M57*N57/100)</f>
        <v>0</v>
      </c>
      <c r="R57" s="72"/>
      <c r="S57" s="77" t="s">
        <v>357</v>
      </c>
      <c r="T57" s="77" t="s">
        <v>295</v>
      </c>
      <c r="U57" s="68"/>
      <c r="V57" s="68"/>
      <c r="W57" s="68"/>
      <c r="X57" s="68"/>
      <c r="Y57" s="68"/>
      <c r="Z57" s="68"/>
      <c r="AA57" s="68"/>
      <c r="AB57" s="68"/>
      <c r="AC57" s="68">
        <f>O57</f>
        <v>7.4999999999999997E-3</v>
      </c>
      <c r="AD57" s="68"/>
      <c r="AE57" s="68"/>
    </row>
    <row r="58" spans="1:31" ht="21.75" customHeight="1">
      <c r="A58" s="68"/>
      <c r="B58" s="81" t="s">
        <v>340</v>
      </c>
      <c r="C58" s="81" t="s">
        <v>278</v>
      </c>
      <c r="D58" s="87" t="s">
        <v>234</v>
      </c>
      <c r="E58" s="87" t="s">
        <v>279</v>
      </c>
      <c r="F58" s="77" t="s">
        <v>236</v>
      </c>
      <c r="G58" s="77">
        <f>IF(H58*I58/100+0.000005 &lt;1, TRUNC(H58*I58/100+0.000005, 옵션!$E$13), TRUNC(H58*I58/100+0.000005, 옵션!$E$13))</f>
        <v>7.4999999999999997E-3</v>
      </c>
      <c r="H58" s="77">
        <f>옵션!$B$13</f>
        <v>100</v>
      </c>
      <c r="I58" s="77">
        <f>SUM(AC57)</f>
        <v>7.4999999999999997E-3</v>
      </c>
      <c r="J58" s="77"/>
      <c r="K58" s="87"/>
      <c r="L58" s="77"/>
      <c r="M58" s="77"/>
      <c r="N58" s="77"/>
      <c r="O58" s="77" t="str">
        <f t="shared" si="36"/>
        <v/>
      </c>
      <c r="P58" s="72"/>
      <c r="Q58" s="72">
        <f t="shared" si="37"/>
        <v>0</v>
      </c>
      <c r="R58" s="72"/>
      <c r="S58" s="77"/>
      <c r="T58" s="77"/>
      <c r="U58" s="68"/>
      <c r="V58" s="68"/>
      <c r="W58" s="68"/>
      <c r="X58" s="68"/>
      <c r="Y58" s="68"/>
      <c r="Z58" s="68" t="s">
        <v>88</v>
      </c>
      <c r="AA58" s="68"/>
      <c r="AB58" s="68"/>
      <c r="AC58" s="68">
        <f>SUM(AC57)</f>
        <v>7.4999999999999997E-3</v>
      </c>
      <c r="AD58" s="68"/>
      <c r="AE58" s="68"/>
    </row>
    <row r="59" spans="1:31" ht="21.75" customHeight="1">
      <c r="A59" s="68"/>
      <c r="B59" s="81" t="s">
        <v>60</v>
      </c>
      <c r="C59" s="81"/>
      <c r="D59" s="245" t="s">
        <v>362</v>
      </c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7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</row>
    <row r="60" spans="1:31" ht="21.75" customHeight="1">
      <c r="A60" s="68"/>
      <c r="B60" s="81" t="s">
        <v>340</v>
      </c>
      <c r="C60" s="81" t="s">
        <v>310</v>
      </c>
      <c r="D60" s="87" t="s">
        <v>176</v>
      </c>
      <c r="E60" s="87" t="s">
        <v>177</v>
      </c>
      <c r="F60" s="77" t="s">
        <v>101</v>
      </c>
      <c r="G60" s="77">
        <v>1</v>
      </c>
      <c r="H60" s="77">
        <f>IF(I60&lt;&gt;0, G60-I60, "")</f>
        <v>0</v>
      </c>
      <c r="I60" s="77">
        <v>1</v>
      </c>
      <c r="J60" s="77">
        <v>10</v>
      </c>
      <c r="K60" s="87" t="s">
        <v>232</v>
      </c>
      <c r="L60" s="77" t="s">
        <v>235</v>
      </c>
      <c r="M60" s="77">
        <v>0.11</v>
      </c>
      <c r="N60" s="77">
        <v>120</v>
      </c>
      <c r="O60" s="77">
        <f t="shared" ref="O60:O61" si="38">IF(I60*M60=0, "", I60*M60*(N60/100))</f>
        <v>0.13200000000000001</v>
      </c>
      <c r="P60" s="72"/>
      <c r="Q60" s="72">
        <f t="shared" ref="Q60:Q61" si="39">TRUNC(P60*M60*N60/100)</f>
        <v>0</v>
      </c>
      <c r="R60" s="72"/>
      <c r="S60" s="77" t="s">
        <v>345</v>
      </c>
      <c r="T60" s="77" t="s">
        <v>295</v>
      </c>
      <c r="U60" s="68"/>
      <c r="V60" s="68"/>
      <c r="W60" s="68"/>
      <c r="X60" s="68"/>
      <c r="Y60" s="68"/>
      <c r="Z60" s="68"/>
      <c r="AA60" s="68">
        <f>O60</f>
        <v>0.13200000000000001</v>
      </c>
      <c r="AB60" s="68"/>
      <c r="AC60" s="68"/>
      <c r="AD60" s="68"/>
      <c r="AE60" s="68"/>
    </row>
    <row r="61" spans="1:31" ht="21.75" customHeight="1">
      <c r="A61" s="68"/>
      <c r="B61" s="81" t="s">
        <v>340</v>
      </c>
      <c r="C61" s="81" t="s">
        <v>233</v>
      </c>
      <c r="D61" s="87" t="s">
        <v>234</v>
      </c>
      <c r="E61" s="87" t="s">
        <v>235</v>
      </c>
      <c r="F61" s="77" t="s">
        <v>236</v>
      </c>
      <c r="G61" s="77">
        <f>IF(H61*I61/100+0.000005 &lt;1, TRUNC(H61*I61/100+0.000005, 옵션!$E$13), TRUNC(H61*I61/100+0.000005, 옵션!$E$13))</f>
        <v>0.13200000000000001</v>
      </c>
      <c r="H61" s="77">
        <f>옵션!$B$13</f>
        <v>100</v>
      </c>
      <c r="I61" s="77">
        <f>SUM(AA60)</f>
        <v>0.13200000000000001</v>
      </c>
      <c r="J61" s="77"/>
      <c r="K61" s="87"/>
      <c r="L61" s="77"/>
      <c r="M61" s="77"/>
      <c r="N61" s="77"/>
      <c r="O61" s="77" t="str">
        <f t="shared" si="38"/>
        <v/>
      </c>
      <c r="P61" s="72"/>
      <c r="Q61" s="72">
        <f t="shared" si="39"/>
        <v>0</v>
      </c>
      <c r="R61" s="72"/>
      <c r="S61" s="77"/>
      <c r="T61" s="77"/>
      <c r="U61" s="68"/>
      <c r="V61" s="68"/>
      <c r="W61" s="68"/>
      <c r="X61" s="68"/>
      <c r="Y61" s="68"/>
      <c r="Z61" s="68" t="s">
        <v>88</v>
      </c>
      <c r="AA61" s="68">
        <f>SUM(AA60)</f>
        <v>0.13200000000000001</v>
      </c>
      <c r="AB61" s="68"/>
      <c r="AC61" s="68"/>
      <c r="AD61" s="68"/>
      <c r="AE61" s="68"/>
    </row>
    <row r="62" spans="1:31" ht="21.75" customHeight="1">
      <c r="A62" s="68"/>
      <c r="B62" s="81" t="s">
        <v>60</v>
      </c>
      <c r="C62" s="81"/>
      <c r="D62" s="245" t="s">
        <v>363</v>
      </c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7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1:31" ht="21.75" customHeight="1">
      <c r="A63" s="68"/>
      <c r="B63" s="81" t="s">
        <v>340</v>
      </c>
      <c r="C63" s="81" t="s">
        <v>313</v>
      </c>
      <c r="D63" s="87" t="s">
        <v>176</v>
      </c>
      <c r="E63" s="87" t="s">
        <v>181</v>
      </c>
      <c r="F63" s="77" t="s">
        <v>101</v>
      </c>
      <c r="G63" s="77">
        <v>1</v>
      </c>
      <c r="H63" s="77">
        <f>IF(I63&lt;&gt;0, G63-I63, "")</f>
        <v>0</v>
      </c>
      <c r="I63" s="77">
        <v>1</v>
      </c>
      <c r="J63" s="77">
        <v>10</v>
      </c>
      <c r="K63" s="87" t="s">
        <v>232</v>
      </c>
      <c r="L63" s="77" t="s">
        <v>235</v>
      </c>
      <c r="M63" s="77">
        <v>0.14000000000000001</v>
      </c>
      <c r="N63" s="77">
        <v>120</v>
      </c>
      <c r="O63" s="77">
        <f t="shared" ref="O63:O64" si="40">IF(I63*M63=0, "", I63*M63*(N63/100))</f>
        <v>0.16800000000000001</v>
      </c>
      <c r="P63" s="72"/>
      <c r="Q63" s="72">
        <f t="shared" ref="Q63:Q64" si="41">TRUNC(P63*M63*N63/100)</f>
        <v>0</v>
      </c>
      <c r="R63" s="72"/>
      <c r="S63" s="77" t="s">
        <v>345</v>
      </c>
      <c r="T63" s="77" t="s">
        <v>295</v>
      </c>
      <c r="U63" s="68"/>
      <c r="V63" s="68"/>
      <c r="W63" s="68"/>
      <c r="X63" s="68"/>
      <c r="Y63" s="68"/>
      <c r="Z63" s="68"/>
      <c r="AA63" s="68">
        <f>O63</f>
        <v>0.16800000000000001</v>
      </c>
      <c r="AB63" s="68"/>
      <c r="AC63" s="68"/>
      <c r="AD63" s="68"/>
      <c r="AE63" s="68"/>
    </row>
    <row r="64" spans="1:31" ht="21.75" customHeight="1">
      <c r="A64" s="68"/>
      <c r="B64" s="81" t="s">
        <v>340</v>
      </c>
      <c r="C64" s="81" t="s">
        <v>233</v>
      </c>
      <c r="D64" s="87" t="s">
        <v>234</v>
      </c>
      <c r="E64" s="87" t="s">
        <v>235</v>
      </c>
      <c r="F64" s="77" t="s">
        <v>236</v>
      </c>
      <c r="G64" s="77">
        <f>IF(H64*I64/100+0.000005 &lt;1, TRUNC(H64*I64/100+0.000005, 옵션!$E$13), TRUNC(H64*I64/100+0.000005, 옵션!$E$13))</f>
        <v>0.16800000000000001</v>
      </c>
      <c r="H64" s="77">
        <f>옵션!$B$13</f>
        <v>100</v>
      </c>
      <c r="I64" s="77">
        <f>SUM(AA63)</f>
        <v>0.16800000000000001</v>
      </c>
      <c r="J64" s="77"/>
      <c r="K64" s="87"/>
      <c r="L64" s="77"/>
      <c r="M64" s="77"/>
      <c r="N64" s="77"/>
      <c r="O64" s="77" t="str">
        <f t="shared" si="40"/>
        <v/>
      </c>
      <c r="P64" s="72"/>
      <c r="Q64" s="72">
        <f t="shared" si="41"/>
        <v>0</v>
      </c>
      <c r="R64" s="72"/>
      <c r="S64" s="77"/>
      <c r="T64" s="77"/>
      <c r="U64" s="68"/>
      <c r="V64" s="68"/>
      <c r="W64" s="68"/>
      <c r="X64" s="68"/>
      <c r="Y64" s="68"/>
      <c r="Z64" s="68" t="s">
        <v>88</v>
      </c>
      <c r="AA64" s="68">
        <f>SUM(AA63)</f>
        <v>0.16800000000000001</v>
      </c>
      <c r="AB64" s="68"/>
      <c r="AC64" s="68"/>
      <c r="AD64" s="68"/>
      <c r="AE64" s="68"/>
    </row>
    <row r="65" spans="1:31" ht="21.75" customHeight="1">
      <c r="A65" s="68"/>
      <c r="B65" s="81" t="s">
        <v>60</v>
      </c>
      <c r="C65" s="81"/>
      <c r="D65" s="245" t="s">
        <v>364</v>
      </c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7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 ht="21.75" customHeight="1">
      <c r="A66" s="68"/>
      <c r="B66" s="81" t="s">
        <v>340</v>
      </c>
      <c r="C66" s="81" t="s">
        <v>316</v>
      </c>
      <c r="D66" s="87" t="s">
        <v>193</v>
      </c>
      <c r="E66" s="87" t="s">
        <v>126</v>
      </c>
      <c r="F66" s="77" t="s">
        <v>101</v>
      </c>
      <c r="G66" s="77">
        <v>1</v>
      </c>
      <c r="H66" s="77">
        <f>IF(I66&lt;&gt;0, G66-I66, "")</f>
        <v>0</v>
      </c>
      <c r="I66" s="77">
        <v>1</v>
      </c>
      <c r="J66" s="77">
        <v>7.5</v>
      </c>
      <c r="K66" s="87" t="s">
        <v>277</v>
      </c>
      <c r="L66" s="77" t="s">
        <v>279</v>
      </c>
      <c r="M66" s="77">
        <v>1.7000000000000001E-2</v>
      </c>
      <c r="N66" s="77">
        <v>50</v>
      </c>
      <c r="O66" s="77">
        <f t="shared" ref="O66:O67" si="42">IF(I66*M66=0, "", I66*M66*(N66/100))</f>
        <v>8.5000000000000006E-3</v>
      </c>
      <c r="P66" s="72"/>
      <c r="Q66" s="72">
        <f t="shared" ref="Q66:Q67" si="43">TRUNC(P66*M66*N66/100)</f>
        <v>0</v>
      </c>
      <c r="R66" s="72"/>
      <c r="S66" s="77" t="s">
        <v>355</v>
      </c>
      <c r="T66" s="77" t="s">
        <v>295</v>
      </c>
      <c r="U66" s="68"/>
      <c r="V66" s="68"/>
      <c r="W66" s="68"/>
      <c r="X66" s="68"/>
      <c r="Y66" s="68"/>
      <c r="Z66" s="68"/>
      <c r="AA66" s="68"/>
      <c r="AB66" s="68"/>
      <c r="AC66" s="68">
        <f>O66</f>
        <v>8.5000000000000006E-3</v>
      </c>
      <c r="AD66" s="68"/>
      <c r="AE66" s="68"/>
    </row>
    <row r="67" spans="1:31" ht="21.75" customHeight="1">
      <c r="A67" s="68"/>
      <c r="B67" s="81" t="s">
        <v>340</v>
      </c>
      <c r="C67" s="81" t="s">
        <v>278</v>
      </c>
      <c r="D67" s="87" t="s">
        <v>234</v>
      </c>
      <c r="E67" s="87" t="s">
        <v>279</v>
      </c>
      <c r="F67" s="77" t="s">
        <v>236</v>
      </c>
      <c r="G67" s="77">
        <f>IF(H67*I67/100+0.000005 &lt;1, TRUNC(H67*I67/100+0.000005, 옵션!$E$13), TRUNC(H67*I67/100+0.000005, 옵션!$E$13))</f>
        <v>8.5000000000000006E-3</v>
      </c>
      <c r="H67" s="77">
        <f>옵션!$B$13</f>
        <v>100</v>
      </c>
      <c r="I67" s="77">
        <f>SUM(AC66)</f>
        <v>8.5000000000000006E-3</v>
      </c>
      <c r="J67" s="77"/>
      <c r="K67" s="87"/>
      <c r="L67" s="77"/>
      <c r="M67" s="77"/>
      <c r="N67" s="77"/>
      <c r="O67" s="77" t="str">
        <f t="shared" si="42"/>
        <v/>
      </c>
      <c r="P67" s="72"/>
      <c r="Q67" s="72">
        <f t="shared" si="43"/>
        <v>0</v>
      </c>
      <c r="R67" s="72"/>
      <c r="S67" s="77"/>
      <c r="T67" s="77"/>
      <c r="U67" s="68"/>
      <c r="V67" s="68"/>
      <c r="W67" s="68"/>
      <c r="X67" s="68"/>
      <c r="Y67" s="68"/>
      <c r="Z67" s="68" t="s">
        <v>88</v>
      </c>
      <c r="AA67" s="68"/>
      <c r="AB67" s="68"/>
      <c r="AC67" s="68">
        <f>SUM(AC66)</f>
        <v>8.5000000000000006E-3</v>
      </c>
      <c r="AD67" s="68"/>
      <c r="AE67" s="68"/>
    </row>
    <row r="68" spans="1:31" ht="21.75" customHeight="1">
      <c r="A68" s="68"/>
      <c r="B68" s="81" t="s">
        <v>60</v>
      </c>
      <c r="C68" s="81"/>
      <c r="D68" s="245" t="s">
        <v>365</v>
      </c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7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spans="1:31" ht="21.75" customHeight="1">
      <c r="A69" s="68"/>
      <c r="B69" s="81" t="s">
        <v>340</v>
      </c>
      <c r="C69" s="81" t="s">
        <v>319</v>
      </c>
      <c r="D69" s="87" t="s">
        <v>201</v>
      </c>
      <c r="E69" s="87" t="s">
        <v>167</v>
      </c>
      <c r="F69" s="77" t="s">
        <v>116</v>
      </c>
      <c r="G69" s="77">
        <v>1</v>
      </c>
      <c r="H69" s="77">
        <f>IF(I69&lt;&gt;0, G69-I69, "")</f>
        <v>0</v>
      </c>
      <c r="I69" s="77">
        <v>1</v>
      </c>
      <c r="J69" s="77"/>
      <c r="K69" s="87" t="s">
        <v>289</v>
      </c>
      <c r="L69" s="77" t="s">
        <v>291</v>
      </c>
      <c r="M69" s="77">
        <v>0.32</v>
      </c>
      <c r="N69" s="77">
        <v>18</v>
      </c>
      <c r="O69" s="77">
        <f t="shared" ref="O69:O70" si="44">IF(I69*M69=0, "", I69*M69*(N69/100))</f>
        <v>5.7599999999999998E-2</v>
      </c>
      <c r="P69" s="72"/>
      <c r="Q69" s="72">
        <f t="shared" ref="Q69:Q70" si="45">TRUNC(P69*M69*N69/100)</f>
        <v>0</v>
      </c>
      <c r="R69" s="72"/>
      <c r="S69" s="77" t="s">
        <v>700</v>
      </c>
      <c r="T69" s="77" t="s">
        <v>295</v>
      </c>
      <c r="U69" s="68"/>
      <c r="V69" s="68"/>
      <c r="W69" s="68"/>
      <c r="X69" s="68"/>
      <c r="Y69" s="68"/>
      <c r="Z69" s="68"/>
      <c r="AA69" s="68"/>
      <c r="AB69" s="68"/>
      <c r="AC69" s="68"/>
      <c r="AD69" s="68">
        <f>O69</f>
        <v>5.7599999999999998E-2</v>
      </c>
      <c r="AE69" s="68"/>
    </row>
    <row r="70" spans="1:31" ht="21.75" customHeight="1">
      <c r="A70" s="68"/>
      <c r="B70" s="81" t="s">
        <v>340</v>
      </c>
      <c r="C70" s="81" t="s">
        <v>290</v>
      </c>
      <c r="D70" s="87" t="s">
        <v>234</v>
      </c>
      <c r="E70" s="87" t="s">
        <v>291</v>
      </c>
      <c r="F70" s="77" t="s">
        <v>236</v>
      </c>
      <c r="G70" s="77">
        <v>5.7599999999999998E-2</v>
      </c>
      <c r="H70" s="77">
        <v>100</v>
      </c>
      <c r="I70" s="77">
        <v>5.7599999999999998E-2</v>
      </c>
      <c r="J70" s="77"/>
      <c r="K70" s="87"/>
      <c r="L70" s="77"/>
      <c r="M70" s="77"/>
      <c r="N70" s="77"/>
      <c r="O70" s="77" t="str">
        <f t="shared" si="44"/>
        <v/>
      </c>
      <c r="P70" s="72"/>
      <c r="Q70" s="72">
        <f t="shared" si="45"/>
        <v>0</v>
      </c>
      <c r="R70" s="72"/>
      <c r="S70" s="77"/>
      <c r="T70" s="77"/>
      <c r="U70" s="68"/>
      <c r="V70" s="68"/>
      <c r="W70" s="68"/>
      <c r="X70" s="68"/>
      <c r="Y70" s="68"/>
      <c r="Z70" s="68" t="s">
        <v>88</v>
      </c>
      <c r="AA70" s="68"/>
      <c r="AB70" s="68"/>
      <c r="AC70" s="68"/>
      <c r="AD70" s="68">
        <f>SUM(AD69)</f>
        <v>5.7599999999999998E-2</v>
      </c>
      <c r="AE70" s="68"/>
    </row>
    <row r="71" spans="1:31" ht="21.75" customHeight="1">
      <c r="A71" s="68"/>
      <c r="B71" s="81" t="s">
        <v>60</v>
      </c>
      <c r="C71" s="81"/>
      <c r="D71" s="245" t="s">
        <v>366</v>
      </c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7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</row>
    <row r="72" spans="1:31" ht="21.75" customHeight="1">
      <c r="A72" s="68"/>
      <c r="B72" s="81" t="s">
        <v>340</v>
      </c>
      <c r="C72" s="81" t="s">
        <v>322</v>
      </c>
      <c r="D72" s="87" t="s">
        <v>189</v>
      </c>
      <c r="E72" s="87" t="s">
        <v>121</v>
      </c>
      <c r="F72" s="77" t="s">
        <v>101</v>
      </c>
      <c r="G72" s="77">
        <v>1</v>
      </c>
      <c r="H72" s="77">
        <f>IF(I72&lt;&gt;0, G72-I72, "")</f>
        <v>0</v>
      </c>
      <c r="I72" s="77">
        <v>1</v>
      </c>
      <c r="J72" s="77">
        <v>5</v>
      </c>
      <c r="K72" s="87" t="s">
        <v>271</v>
      </c>
      <c r="L72" s="77" t="s">
        <v>273</v>
      </c>
      <c r="M72" s="77">
        <v>1.4E-2</v>
      </c>
      <c r="N72" s="77">
        <v>50</v>
      </c>
      <c r="O72" s="77">
        <f t="shared" ref="O72:O73" si="46">IF(I72*M72=0, "", I72*M72*(N72/100))</f>
        <v>7.0000000000000001E-3</v>
      </c>
      <c r="P72" s="72"/>
      <c r="Q72" s="72">
        <f t="shared" ref="Q72:Q73" si="47">TRUNC(P72*M72*N72/100)</f>
        <v>0</v>
      </c>
      <c r="R72" s="72"/>
      <c r="S72" s="77" t="s">
        <v>351</v>
      </c>
      <c r="T72" s="77" t="s">
        <v>295</v>
      </c>
      <c r="U72" s="68"/>
      <c r="V72" s="68"/>
      <c r="W72" s="68"/>
      <c r="X72" s="68"/>
      <c r="Y72" s="68"/>
      <c r="Z72" s="68"/>
      <c r="AA72" s="68"/>
      <c r="AB72" s="68">
        <f>O72</f>
        <v>7.0000000000000001E-3</v>
      </c>
      <c r="AC72" s="68"/>
      <c r="AD72" s="68"/>
      <c r="AE72" s="68"/>
    </row>
    <row r="73" spans="1:31" ht="21.75" customHeight="1">
      <c r="A73" s="68"/>
      <c r="B73" s="81" t="s">
        <v>340</v>
      </c>
      <c r="C73" s="81" t="s">
        <v>272</v>
      </c>
      <c r="D73" s="87" t="s">
        <v>234</v>
      </c>
      <c r="E73" s="87" t="s">
        <v>273</v>
      </c>
      <c r="F73" s="77" t="s">
        <v>236</v>
      </c>
      <c r="G73" s="77">
        <f>IF(H73*I73/100+0.000005 &lt;1, TRUNC(H73*I73/100+0.000005, 옵션!$E$13), TRUNC(H73*I73/100+0.000005, 옵션!$E$13))</f>
        <v>7.0000000000000001E-3</v>
      </c>
      <c r="H73" s="77">
        <f>옵션!$B$13</f>
        <v>100</v>
      </c>
      <c r="I73" s="77">
        <f>SUM(AB72)</f>
        <v>7.0000000000000001E-3</v>
      </c>
      <c r="J73" s="77"/>
      <c r="K73" s="87"/>
      <c r="L73" s="77"/>
      <c r="M73" s="77"/>
      <c r="N73" s="77"/>
      <c r="O73" s="77" t="str">
        <f t="shared" si="46"/>
        <v/>
      </c>
      <c r="P73" s="72"/>
      <c r="Q73" s="72">
        <f t="shared" si="47"/>
        <v>0</v>
      </c>
      <c r="R73" s="72"/>
      <c r="S73" s="77"/>
      <c r="T73" s="77"/>
      <c r="U73" s="68"/>
      <c r="V73" s="68"/>
      <c r="W73" s="68"/>
      <c r="X73" s="68"/>
      <c r="Y73" s="68"/>
      <c r="Z73" s="68" t="s">
        <v>88</v>
      </c>
      <c r="AA73" s="68"/>
      <c r="AB73" s="68">
        <f>SUM(AB72)</f>
        <v>7.0000000000000001E-3</v>
      </c>
      <c r="AC73" s="68"/>
      <c r="AD73" s="68"/>
      <c r="AE73" s="68"/>
    </row>
    <row r="74" spans="1:31" ht="21.75" customHeight="1">
      <c r="A74" s="68"/>
      <c r="B74" s="81" t="s">
        <v>60</v>
      </c>
      <c r="C74" s="81"/>
      <c r="D74" s="87" t="s">
        <v>701</v>
      </c>
      <c r="E74" s="87"/>
      <c r="F74" s="77"/>
      <c r="G74" s="77"/>
      <c r="H74" s="77"/>
      <c r="I74" s="77"/>
      <c r="J74" s="77"/>
      <c r="K74" s="87"/>
      <c r="L74" s="77"/>
      <c r="M74" s="77"/>
      <c r="N74" s="77"/>
      <c r="O74" s="77"/>
      <c r="P74" s="72"/>
      <c r="Q74" s="72"/>
      <c r="R74" s="72"/>
      <c r="S74" s="77"/>
      <c r="T74" s="77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</row>
    <row r="75" spans="1:31" ht="21.75" customHeight="1">
      <c r="A75" s="68"/>
      <c r="B75" s="81" t="s">
        <v>340</v>
      </c>
      <c r="C75" s="81" t="s">
        <v>370</v>
      </c>
      <c r="D75" s="87" t="s">
        <v>156</v>
      </c>
      <c r="E75" s="87" t="s">
        <v>157</v>
      </c>
      <c r="F75" s="77" t="s">
        <v>64</v>
      </c>
      <c r="G75" s="77">
        <v>1</v>
      </c>
      <c r="H75" s="77">
        <v>0</v>
      </c>
      <c r="I75" s="77">
        <v>1</v>
      </c>
      <c r="J75" s="77"/>
      <c r="K75" s="87" t="s">
        <v>690</v>
      </c>
      <c r="L75" s="77" t="s">
        <v>691</v>
      </c>
      <c r="M75" s="77">
        <v>0.18</v>
      </c>
      <c r="N75" s="77">
        <v>180</v>
      </c>
      <c r="O75" s="77">
        <v>0.32400000000000001</v>
      </c>
      <c r="P75" s="72"/>
      <c r="Q75" s="72">
        <v>0</v>
      </c>
      <c r="R75" s="72"/>
      <c r="S75" s="77" t="s">
        <v>696</v>
      </c>
      <c r="T75" s="77"/>
      <c r="U75" s="68"/>
      <c r="V75" s="68"/>
      <c r="W75" s="68"/>
      <c r="X75" s="68"/>
      <c r="Y75" s="68"/>
      <c r="Z75" s="68"/>
      <c r="AA75" s="68"/>
      <c r="AB75" s="68"/>
      <c r="AC75" s="68">
        <v>0.32400000000000001</v>
      </c>
      <c r="AD75" s="68"/>
      <c r="AE75" s="68"/>
    </row>
    <row r="76" spans="1:31" ht="21.75" customHeight="1">
      <c r="A76" s="68"/>
      <c r="B76" s="81" t="s">
        <v>340</v>
      </c>
      <c r="C76" s="81" t="s">
        <v>370</v>
      </c>
      <c r="D76" s="87"/>
      <c r="E76" s="87"/>
      <c r="F76" s="77"/>
      <c r="G76" s="77">
        <v>1</v>
      </c>
      <c r="H76" s="77">
        <v>0</v>
      </c>
      <c r="I76" s="77">
        <v>1</v>
      </c>
      <c r="J76" s="77"/>
      <c r="K76" s="87" t="s">
        <v>232</v>
      </c>
      <c r="L76" s="77" t="s">
        <v>235</v>
      </c>
      <c r="M76" s="77">
        <v>0.18</v>
      </c>
      <c r="N76" s="77">
        <v>180</v>
      </c>
      <c r="O76" s="77">
        <v>0.32400000000000001</v>
      </c>
      <c r="P76" s="72"/>
      <c r="Q76" s="72">
        <v>0</v>
      </c>
      <c r="R76" s="72"/>
      <c r="S76" s="77" t="s">
        <v>696</v>
      </c>
      <c r="T76" s="77"/>
      <c r="U76" s="68"/>
      <c r="V76" s="68"/>
      <c r="W76" s="68"/>
      <c r="X76" s="68"/>
      <c r="Y76" s="68"/>
      <c r="Z76" s="68"/>
      <c r="AA76" s="68"/>
      <c r="AB76" s="68"/>
      <c r="AC76" s="68">
        <v>0.32400000000000001</v>
      </c>
      <c r="AD76" s="68"/>
      <c r="AE76" s="68"/>
    </row>
    <row r="77" spans="1:31" ht="21.75" customHeight="1">
      <c r="A77" s="68"/>
      <c r="B77" s="81" t="s">
        <v>340</v>
      </c>
      <c r="C77" s="81" t="s">
        <v>370</v>
      </c>
      <c r="D77" s="87"/>
      <c r="E77" s="87"/>
      <c r="F77" s="77"/>
      <c r="G77" s="77">
        <v>1</v>
      </c>
      <c r="H77" s="77">
        <v>0</v>
      </c>
      <c r="I77" s="77">
        <v>1</v>
      </c>
      <c r="J77" s="77"/>
      <c r="K77" s="87" t="s">
        <v>685</v>
      </c>
      <c r="L77" s="77" t="s">
        <v>687</v>
      </c>
      <c r="M77" s="77">
        <v>0.18</v>
      </c>
      <c r="N77" s="77">
        <v>180</v>
      </c>
      <c r="O77" s="77">
        <v>0.32400000000000001</v>
      </c>
      <c r="P77" s="72"/>
      <c r="Q77" s="72">
        <v>0</v>
      </c>
      <c r="R77" s="72"/>
      <c r="S77" s="77" t="s">
        <v>696</v>
      </c>
      <c r="T77" s="77"/>
      <c r="U77" s="68"/>
      <c r="V77" s="68"/>
      <c r="W77" s="68"/>
      <c r="X77" s="68"/>
      <c r="Y77" s="68"/>
      <c r="Z77" s="68"/>
      <c r="AA77" s="68"/>
      <c r="AB77" s="68"/>
      <c r="AC77" s="68">
        <v>0.32400000000000001</v>
      </c>
      <c r="AD77" s="68"/>
      <c r="AE77" s="68"/>
    </row>
    <row r="78" spans="1:31" ht="21.75" customHeight="1">
      <c r="A78" s="68"/>
      <c r="B78" s="81" t="s">
        <v>60</v>
      </c>
      <c r="C78" s="81"/>
      <c r="D78" s="87" t="s">
        <v>702</v>
      </c>
      <c r="E78" s="87"/>
      <c r="F78" s="77"/>
      <c r="G78" s="77"/>
      <c r="H78" s="77"/>
      <c r="I78" s="77"/>
      <c r="J78" s="77"/>
      <c r="K78" s="87"/>
      <c r="L78" s="77"/>
      <c r="M78" s="77"/>
      <c r="N78" s="77"/>
      <c r="O78" s="77"/>
      <c r="P78" s="72"/>
      <c r="Q78" s="72"/>
      <c r="R78" s="72"/>
      <c r="S78" s="77"/>
      <c r="T78" s="77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</row>
    <row r="79" spans="1:31" ht="21.75" customHeight="1">
      <c r="A79" s="68"/>
      <c r="B79" s="81" t="s">
        <v>340</v>
      </c>
      <c r="C79" s="81" t="s">
        <v>372</v>
      </c>
      <c r="D79" s="87" t="s">
        <v>169</v>
      </c>
      <c r="E79" s="87" t="s">
        <v>170</v>
      </c>
      <c r="F79" s="77" t="s">
        <v>116</v>
      </c>
      <c r="G79" s="77">
        <v>1</v>
      </c>
      <c r="H79" s="77">
        <v>0</v>
      </c>
      <c r="I79" s="77">
        <v>1</v>
      </c>
      <c r="J79" s="77"/>
      <c r="K79" s="87" t="s">
        <v>289</v>
      </c>
      <c r="L79" s="77" t="s">
        <v>291</v>
      </c>
      <c r="M79" s="77">
        <v>0.16</v>
      </c>
      <c r="N79" s="77">
        <v>180</v>
      </c>
      <c r="O79" s="77">
        <v>0.28799999999999998</v>
      </c>
      <c r="P79" s="72"/>
      <c r="Q79" s="72">
        <v>0</v>
      </c>
      <c r="R79" s="72"/>
      <c r="S79" s="77" t="s">
        <v>703</v>
      </c>
      <c r="T79" s="77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</row>
    <row r="80" spans="1:31" ht="21.75" customHeight="1">
      <c r="A80" s="68"/>
      <c r="B80" s="81" t="s">
        <v>340</v>
      </c>
      <c r="C80" s="81" t="s">
        <v>290</v>
      </c>
      <c r="D80" s="87" t="s">
        <v>234</v>
      </c>
      <c r="E80" s="87" t="s">
        <v>291</v>
      </c>
      <c r="F80" s="77" t="s">
        <v>236</v>
      </c>
      <c r="G80" s="77">
        <v>0.28799999999999998</v>
      </c>
      <c r="H80" s="77">
        <v>100</v>
      </c>
      <c r="I80" s="77">
        <v>0.28799999999999998</v>
      </c>
      <c r="J80" s="77"/>
      <c r="K80" s="87"/>
      <c r="L80" s="77"/>
      <c r="M80" s="77"/>
      <c r="N80" s="77"/>
      <c r="O80" s="77"/>
      <c r="P80" s="72"/>
      <c r="Q80" s="72">
        <v>0</v>
      </c>
      <c r="R80" s="72"/>
      <c r="S80" s="77"/>
      <c r="T80" s="77"/>
      <c r="U80" s="68"/>
      <c r="V80" s="68"/>
      <c r="W80" s="68"/>
      <c r="X80" s="68"/>
      <c r="Y80" s="68"/>
      <c r="Z80" s="68" t="s">
        <v>88</v>
      </c>
      <c r="AA80" s="68"/>
      <c r="AB80" s="68"/>
      <c r="AC80" s="68"/>
      <c r="AD80" s="68">
        <v>0.28799999999999998</v>
      </c>
      <c r="AE80" s="68"/>
    </row>
    <row r="81" spans="1:31" ht="21.75" customHeight="1">
      <c r="A81" s="68"/>
      <c r="B81" s="81" t="s">
        <v>60</v>
      </c>
      <c r="C81" s="81"/>
      <c r="D81" s="87" t="s">
        <v>704</v>
      </c>
      <c r="E81" s="87"/>
      <c r="F81" s="77"/>
      <c r="G81" s="77"/>
      <c r="H81" s="77"/>
      <c r="I81" s="77"/>
      <c r="J81" s="77"/>
      <c r="K81" s="87"/>
      <c r="L81" s="77"/>
      <c r="M81" s="77"/>
      <c r="N81" s="77"/>
      <c r="O81" s="77"/>
      <c r="P81" s="72"/>
      <c r="Q81" s="72"/>
      <c r="R81" s="72"/>
      <c r="S81" s="77"/>
      <c r="T81" s="77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</row>
    <row r="82" spans="1:31" ht="21.75" customHeight="1">
      <c r="A82" s="68"/>
      <c r="B82" s="81" t="s">
        <v>340</v>
      </c>
      <c r="C82" s="81" t="s">
        <v>374</v>
      </c>
      <c r="D82" s="81" t="s">
        <v>171</v>
      </c>
      <c r="E82" s="81" t="s">
        <v>170</v>
      </c>
      <c r="F82" s="68" t="s">
        <v>116</v>
      </c>
      <c r="G82" s="68">
        <v>1</v>
      </c>
      <c r="H82" s="68">
        <v>0</v>
      </c>
      <c r="I82" s="68">
        <v>1</v>
      </c>
      <c r="J82" s="68"/>
      <c r="K82" s="81" t="s">
        <v>289</v>
      </c>
      <c r="L82" s="68" t="s">
        <v>291</v>
      </c>
      <c r="M82" s="68">
        <v>0.26</v>
      </c>
      <c r="N82" s="68">
        <v>180</v>
      </c>
      <c r="O82" s="68">
        <v>0.46800000000000003</v>
      </c>
      <c r="P82" s="94"/>
      <c r="Q82" s="94">
        <v>0</v>
      </c>
      <c r="R82" s="94"/>
      <c r="S82" s="68" t="s">
        <v>705</v>
      </c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</row>
    <row r="83" spans="1:31" ht="21.75" customHeight="1">
      <c r="A83" s="68"/>
      <c r="B83" s="81" t="s">
        <v>340</v>
      </c>
      <c r="C83" s="81" t="s">
        <v>290</v>
      </c>
      <c r="D83" s="81" t="s">
        <v>234</v>
      </c>
      <c r="E83" s="81" t="s">
        <v>291</v>
      </c>
      <c r="F83" s="68" t="s">
        <v>236</v>
      </c>
      <c r="G83" s="68">
        <v>0.46800000000000003</v>
      </c>
      <c r="H83" s="68">
        <v>100</v>
      </c>
      <c r="I83" s="68">
        <v>0.46800000000000003</v>
      </c>
      <c r="J83" s="68"/>
      <c r="K83" s="81"/>
      <c r="L83" s="68"/>
      <c r="M83" s="68"/>
      <c r="N83" s="68"/>
      <c r="O83" s="68"/>
      <c r="P83" s="94"/>
      <c r="Q83" s="94">
        <v>0</v>
      </c>
      <c r="R83" s="94"/>
      <c r="S83" s="68"/>
      <c r="T83" s="68"/>
      <c r="U83" s="68"/>
      <c r="V83" s="68"/>
      <c r="W83" s="68"/>
      <c r="X83" s="68"/>
      <c r="Y83" s="68"/>
      <c r="Z83" s="68" t="s">
        <v>88</v>
      </c>
      <c r="AA83" s="68"/>
      <c r="AB83" s="68"/>
      <c r="AC83" s="68"/>
      <c r="AD83" s="68">
        <v>0.46800000000000003</v>
      </c>
      <c r="AE83" s="68"/>
    </row>
    <row r="84" spans="1:31" ht="21.75" customHeight="1">
      <c r="A84" s="68"/>
      <c r="B84" s="81"/>
      <c r="C84" s="81"/>
      <c r="D84" s="81"/>
      <c r="E84" s="81"/>
      <c r="F84" s="68"/>
      <c r="G84" s="68"/>
      <c r="H84" s="68"/>
      <c r="I84" s="68"/>
      <c r="J84" s="68"/>
      <c r="K84" s="81"/>
      <c r="L84" s="68"/>
      <c r="M84" s="68"/>
      <c r="N84" s="68"/>
      <c r="O84" s="68"/>
      <c r="P84" s="94"/>
      <c r="Q84" s="94"/>
      <c r="R84" s="94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</row>
    <row r="85" spans="1:31" ht="21.75" customHeight="1">
      <c r="A85" s="68"/>
      <c r="B85" s="81"/>
      <c r="C85" s="81"/>
      <c r="D85" s="81"/>
      <c r="E85" s="81"/>
      <c r="F85" s="68"/>
      <c r="G85" s="68"/>
      <c r="H85" s="68"/>
      <c r="I85" s="68"/>
      <c r="J85" s="68"/>
      <c r="K85" s="81"/>
      <c r="L85" s="68"/>
      <c r="M85" s="68"/>
      <c r="N85" s="68"/>
      <c r="O85" s="68"/>
      <c r="P85" s="94"/>
      <c r="Q85" s="94"/>
      <c r="R85" s="94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</row>
    <row r="86" spans="1:31" ht="21.75" customHeight="1">
      <c r="A86" s="68"/>
      <c r="B86" s="81"/>
      <c r="C86" s="81"/>
      <c r="D86" s="81"/>
      <c r="E86" s="81"/>
      <c r="F86" s="68"/>
      <c r="G86" s="68"/>
      <c r="H86" s="68"/>
      <c r="I86" s="68"/>
      <c r="J86" s="68"/>
      <c r="K86" s="81"/>
      <c r="L86" s="68"/>
      <c r="M86" s="68"/>
      <c r="N86" s="68"/>
      <c r="O86" s="68"/>
      <c r="P86" s="94"/>
      <c r="Q86" s="94"/>
      <c r="R86" s="94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</row>
    <row r="87" spans="1:31" ht="21.75" customHeight="1">
      <c r="A87" s="68"/>
      <c r="B87" s="81"/>
      <c r="C87" s="81"/>
      <c r="D87" s="81"/>
      <c r="E87" s="81"/>
      <c r="F87" s="68"/>
      <c r="G87" s="68"/>
      <c r="H87" s="68"/>
      <c r="I87" s="68"/>
      <c r="J87" s="68"/>
      <c r="K87" s="81"/>
      <c r="L87" s="68"/>
      <c r="M87" s="68"/>
      <c r="N87" s="68"/>
      <c r="O87" s="68"/>
      <c r="P87" s="94"/>
      <c r="Q87" s="94"/>
      <c r="R87" s="94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</row>
    <row r="88" spans="1:31" ht="21.75" customHeight="1">
      <c r="A88" s="68"/>
      <c r="B88" s="81"/>
      <c r="C88" s="81"/>
      <c r="D88" s="81"/>
      <c r="E88" s="81"/>
      <c r="F88" s="68"/>
      <c r="G88" s="68"/>
      <c r="H88" s="68"/>
      <c r="I88" s="68"/>
      <c r="J88" s="68"/>
      <c r="K88" s="81"/>
      <c r="L88" s="68"/>
      <c r="M88" s="68"/>
      <c r="N88" s="68"/>
      <c r="O88" s="68"/>
      <c r="P88" s="94"/>
      <c r="Q88" s="94"/>
      <c r="R88" s="94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spans="1:31" ht="21.75" customHeight="1">
      <c r="A89" s="68"/>
      <c r="B89" s="81"/>
      <c r="C89" s="81"/>
      <c r="D89" s="81"/>
      <c r="E89" s="81"/>
      <c r="F89" s="68"/>
      <c r="G89" s="68"/>
      <c r="H89" s="68"/>
      <c r="I89" s="68"/>
      <c r="J89" s="68"/>
      <c r="K89" s="81"/>
      <c r="L89" s="68"/>
      <c r="M89" s="68"/>
      <c r="N89" s="68"/>
      <c r="O89" s="68"/>
      <c r="P89" s="94"/>
      <c r="Q89" s="94"/>
      <c r="R89" s="94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</row>
    <row r="90" spans="1:31" ht="21.75" customHeight="1">
      <c r="A90" s="68"/>
      <c r="B90" s="81"/>
      <c r="C90" s="81"/>
      <c r="D90" s="81"/>
      <c r="E90" s="81"/>
      <c r="F90" s="68"/>
      <c r="G90" s="68"/>
      <c r="H90" s="68"/>
      <c r="I90" s="68"/>
      <c r="J90" s="68"/>
      <c r="K90" s="81"/>
      <c r="L90" s="68"/>
      <c r="M90" s="68"/>
      <c r="N90" s="68"/>
      <c r="O90" s="68"/>
      <c r="P90" s="94"/>
      <c r="Q90" s="94"/>
      <c r="R90" s="94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</row>
    <row r="91" spans="1:31" ht="21.75" customHeight="1">
      <c r="A91" s="68"/>
      <c r="B91" s="81"/>
      <c r="C91" s="81"/>
      <c r="D91" s="81"/>
      <c r="E91" s="81"/>
      <c r="F91" s="68"/>
      <c r="G91" s="68"/>
      <c r="H91" s="68"/>
      <c r="I91" s="68"/>
      <c r="J91" s="68"/>
      <c r="K91" s="81"/>
      <c r="L91" s="68"/>
      <c r="M91" s="68"/>
      <c r="N91" s="68"/>
      <c r="O91" s="68"/>
      <c r="P91" s="94"/>
      <c r="Q91" s="94"/>
      <c r="R91" s="94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</row>
    <row r="92" spans="1:31" ht="21.75" customHeight="1">
      <c r="A92" s="68"/>
      <c r="B92" s="81"/>
      <c r="C92" s="81"/>
      <c r="D92" s="81"/>
      <c r="E92" s="81"/>
      <c r="F92" s="68"/>
      <c r="G92" s="68"/>
      <c r="H92" s="68"/>
      <c r="I92" s="68"/>
      <c r="J92" s="68"/>
      <c r="K92" s="81"/>
      <c r="L92" s="68"/>
      <c r="M92" s="68"/>
      <c r="N92" s="68"/>
      <c r="O92" s="68"/>
      <c r="P92" s="94"/>
      <c r="Q92" s="94"/>
      <c r="R92" s="94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</row>
    <row r="93" spans="1:31" ht="21.75" customHeight="1">
      <c r="A93" s="68"/>
      <c r="B93" s="81"/>
      <c r="C93" s="81"/>
      <c r="D93" s="81"/>
      <c r="E93" s="81"/>
      <c r="F93" s="68"/>
      <c r="G93" s="68"/>
      <c r="H93" s="68"/>
      <c r="I93" s="68"/>
      <c r="J93" s="68"/>
      <c r="K93" s="81"/>
      <c r="L93" s="68"/>
      <c r="M93" s="68"/>
      <c r="N93" s="68"/>
      <c r="O93" s="68"/>
      <c r="P93" s="94"/>
      <c r="Q93" s="94"/>
      <c r="R93" s="94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</row>
    <row r="94" spans="1:31" ht="21.75" customHeight="1">
      <c r="A94" s="68"/>
      <c r="B94" s="81"/>
      <c r="C94" s="81"/>
      <c r="D94" s="81"/>
      <c r="E94" s="81"/>
      <c r="F94" s="68"/>
      <c r="G94" s="68"/>
      <c r="H94" s="68"/>
      <c r="I94" s="68"/>
      <c r="J94" s="68"/>
      <c r="K94" s="81"/>
      <c r="L94" s="68"/>
      <c r="M94" s="68"/>
      <c r="N94" s="68"/>
      <c r="O94" s="68"/>
      <c r="P94" s="94"/>
      <c r="Q94" s="94"/>
      <c r="R94" s="94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</row>
    <row r="95" spans="1:31" ht="21.75" customHeight="1">
      <c r="A95" s="68"/>
      <c r="B95" s="81"/>
      <c r="C95" s="81"/>
      <c r="D95" s="81"/>
      <c r="E95" s="81"/>
      <c r="F95" s="68"/>
      <c r="G95" s="68"/>
      <c r="H95" s="68"/>
      <c r="I95" s="68"/>
      <c r="J95" s="68"/>
      <c r="K95" s="81"/>
      <c r="L95" s="68"/>
      <c r="M95" s="68"/>
      <c r="N95" s="68"/>
      <c r="O95" s="68"/>
      <c r="P95" s="94"/>
      <c r="Q95" s="94"/>
      <c r="R95" s="94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</row>
    <row r="96" spans="1:31" ht="21.75" customHeight="1">
      <c r="A96" s="68"/>
      <c r="B96" s="81"/>
      <c r="C96" s="81"/>
      <c r="D96" s="81"/>
      <c r="E96" s="81"/>
      <c r="F96" s="68"/>
      <c r="G96" s="68"/>
      <c r="H96" s="68"/>
      <c r="I96" s="68"/>
      <c r="J96" s="68"/>
      <c r="K96" s="81"/>
      <c r="L96" s="68"/>
      <c r="M96" s="68"/>
      <c r="N96" s="68"/>
      <c r="O96" s="68"/>
      <c r="P96" s="94"/>
      <c r="Q96" s="94"/>
      <c r="R96" s="94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</row>
    <row r="97" spans="1:31" ht="21.75" customHeight="1">
      <c r="A97" s="68"/>
      <c r="B97" s="81"/>
      <c r="C97" s="81"/>
      <c r="D97" s="81"/>
      <c r="E97" s="81"/>
      <c r="F97" s="68"/>
      <c r="G97" s="68"/>
      <c r="H97" s="68"/>
      <c r="I97" s="68"/>
      <c r="J97" s="68"/>
      <c r="K97" s="81"/>
      <c r="L97" s="68"/>
      <c r="M97" s="68"/>
      <c r="N97" s="68"/>
      <c r="O97" s="68"/>
      <c r="P97" s="94"/>
      <c r="Q97" s="94"/>
      <c r="R97" s="94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</row>
    <row r="98" spans="1:31" ht="21.75" customHeight="1">
      <c r="A98" s="68"/>
      <c r="B98" s="81"/>
      <c r="C98" s="81"/>
      <c r="D98" s="81"/>
      <c r="E98" s="81"/>
      <c r="F98" s="68"/>
      <c r="G98" s="68"/>
      <c r="H98" s="68"/>
      <c r="I98" s="68"/>
      <c r="J98" s="68"/>
      <c r="K98" s="81"/>
      <c r="L98" s="68"/>
      <c r="M98" s="68"/>
      <c r="N98" s="68"/>
      <c r="O98" s="68"/>
      <c r="P98" s="94"/>
      <c r="Q98" s="94"/>
      <c r="R98" s="94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</row>
    <row r="99" spans="1:31" ht="21.75" customHeight="1">
      <c r="A99" s="68"/>
      <c r="B99" s="81"/>
      <c r="C99" s="81"/>
      <c r="D99" s="81"/>
      <c r="E99" s="81"/>
      <c r="F99" s="68"/>
      <c r="G99" s="68"/>
      <c r="H99" s="68"/>
      <c r="I99" s="68"/>
      <c r="J99" s="68"/>
      <c r="K99" s="81"/>
      <c r="L99" s="68"/>
      <c r="M99" s="68"/>
      <c r="N99" s="68"/>
      <c r="O99" s="68"/>
      <c r="P99" s="94"/>
      <c r="Q99" s="94"/>
      <c r="R99" s="94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spans="1:31" ht="21.75" customHeight="1">
      <c r="A100" s="68"/>
      <c r="B100" s="81"/>
      <c r="C100" s="81"/>
      <c r="D100" s="81"/>
      <c r="E100" s="81"/>
      <c r="F100" s="68"/>
      <c r="G100" s="68"/>
      <c r="H100" s="68"/>
      <c r="I100" s="68"/>
      <c r="J100" s="68"/>
      <c r="K100" s="81"/>
      <c r="L100" s="68"/>
      <c r="M100" s="68"/>
      <c r="N100" s="68"/>
      <c r="O100" s="68"/>
      <c r="P100" s="94"/>
      <c r="Q100" s="94"/>
      <c r="R100" s="94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</row>
    <row r="101" spans="1:31" ht="21.75" customHeight="1">
      <c r="A101" s="68"/>
      <c r="B101" s="81"/>
      <c r="C101" s="81"/>
      <c r="D101" s="81"/>
      <c r="E101" s="81"/>
      <c r="F101" s="68"/>
      <c r="G101" s="68"/>
      <c r="H101" s="68"/>
      <c r="I101" s="68"/>
      <c r="J101" s="68"/>
      <c r="K101" s="81"/>
      <c r="L101" s="68"/>
      <c r="M101" s="68"/>
      <c r="N101" s="68"/>
      <c r="O101" s="68"/>
      <c r="P101" s="94"/>
      <c r="Q101" s="94"/>
      <c r="R101" s="94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</row>
    <row r="102" spans="1:31" ht="21.75" customHeight="1">
      <c r="A102" s="68"/>
      <c r="B102" s="81"/>
      <c r="C102" s="81"/>
      <c r="D102" s="81"/>
      <c r="E102" s="81"/>
      <c r="F102" s="68"/>
      <c r="G102" s="68"/>
      <c r="H102" s="68"/>
      <c r="I102" s="68"/>
      <c r="J102" s="68"/>
      <c r="K102" s="81"/>
      <c r="L102" s="68"/>
      <c r="M102" s="68"/>
      <c r="N102" s="68"/>
      <c r="O102" s="68"/>
      <c r="P102" s="94"/>
      <c r="Q102" s="94"/>
      <c r="R102" s="94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</row>
    <row r="103" spans="1:31" ht="21.75" customHeight="1">
      <c r="A103" s="68"/>
      <c r="B103" s="81"/>
      <c r="C103" s="81"/>
      <c r="D103" s="81"/>
      <c r="E103" s="81"/>
      <c r="F103" s="68"/>
      <c r="G103" s="68"/>
      <c r="H103" s="68"/>
      <c r="I103" s="68"/>
      <c r="J103" s="68"/>
      <c r="K103" s="81"/>
      <c r="L103" s="68"/>
      <c r="M103" s="68"/>
      <c r="N103" s="68"/>
      <c r="O103" s="68"/>
      <c r="P103" s="94"/>
      <c r="Q103" s="94"/>
      <c r="R103" s="94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</row>
    <row r="104" spans="1:31" ht="21.75" customHeight="1">
      <c r="A104" s="68"/>
      <c r="B104" s="81"/>
      <c r="C104" s="81"/>
      <c r="D104" s="81"/>
      <c r="E104" s="81"/>
      <c r="F104" s="68"/>
      <c r="G104" s="68"/>
      <c r="H104" s="68"/>
      <c r="I104" s="68"/>
      <c r="J104" s="68"/>
      <c r="K104" s="81"/>
      <c r="L104" s="68"/>
      <c r="M104" s="68"/>
      <c r="N104" s="68"/>
      <c r="O104" s="68"/>
      <c r="P104" s="94"/>
      <c r="Q104" s="94"/>
      <c r="R104" s="94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</row>
    <row r="105" spans="1:31" ht="21.75" customHeight="1">
      <c r="A105" s="68"/>
      <c r="B105" s="81"/>
      <c r="C105" s="81"/>
      <c r="D105" s="81"/>
      <c r="E105" s="81"/>
      <c r="F105" s="68"/>
      <c r="G105" s="68"/>
      <c r="H105" s="68"/>
      <c r="I105" s="68"/>
      <c r="J105" s="68"/>
      <c r="K105" s="81"/>
      <c r="L105" s="68"/>
      <c r="M105" s="68"/>
      <c r="N105" s="68"/>
      <c r="O105" s="68"/>
      <c r="P105" s="94"/>
      <c r="Q105" s="94"/>
      <c r="R105" s="94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</row>
    <row r="106" spans="1:31" ht="21.75" customHeight="1">
      <c r="A106" s="68"/>
      <c r="B106" s="81"/>
      <c r="C106" s="81"/>
      <c r="D106" s="81"/>
      <c r="E106" s="81"/>
      <c r="F106" s="68"/>
      <c r="G106" s="68"/>
      <c r="H106" s="68"/>
      <c r="I106" s="68"/>
      <c r="J106" s="68"/>
      <c r="K106" s="81"/>
      <c r="L106" s="68"/>
      <c r="M106" s="68"/>
      <c r="N106" s="68"/>
      <c r="O106" s="68"/>
      <c r="P106" s="94"/>
      <c r="Q106" s="94"/>
      <c r="R106" s="94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</row>
    <row r="107" spans="1:31" ht="21.75" customHeight="1">
      <c r="A107" s="68"/>
      <c r="B107" s="81"/>
      <c r="C107" s="81"/>
      <c r="D107" s="81"/>
      <c r="E107" s="81"/>
      <c r="F107" s="68"/>
      <c r="G107" s="68"/>
      <c r="H107" s="68"/>
      <c r="I107" s="68"/>
      <c r="J107" s="68"/>
      <c r="K107" s="81"/>
      <c r="L107" s="68"/>
      <c r="M107" s="68"/>
      <c r="N107" s="68"/>
      <c r="O107" s="68"/>
      <c r="P107" s="94"/>
      <c r="Q107" s="94"/>
      <c r="R107" s="94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</row>
    <row r="108" spans="1:31" ht="21.75" customHeight="1">
      <c r="A108" s="68"/>
      <c r="B108" s="81"/>
      <c r="C108" s="81"/>
      <c r="D108" s="81"/>
      <c r="E108" s="81"/>
      <c r="F108" s="68"/>
      <c r="G108" s="68"/>
      <c r="H108" s="68"/>
      <c r="I108" s="68"/>
      <c r="J108" s="68"/>
      <c r="K108" s="81"/>
      <c r="L108" s="68"/>
      <c r="M108" s="68"/>
      <c r="N108" s="68"/>
      <c r="O108" s="68"/>
      <c r="P108" s="94"/>
      <c r="Q108" s="94"/>
      <c r="R108" s="94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</row>
    <row r="109" spans="1:31" ht="21.75" customHeight="1">
      <c r="A109" s="68"/>
      <c r="B109" s="81"/>
      <c r="C109" s="81"/>
      <c r="D109" s="81"/>
      <c r="E109" s="81"/>
      <c r="F109" s="68"/>
      <c r="G109" s="68"/>
      <c r="H109" s="68"/>
      <c r="I109" s="68"/>
      <c r="J109" s="68"/>
      <c r="K109" s="81"/>
      <c r="L109" s="68"/>
      <c r="M109" s="68"/>
      <c r="N109" s="68"/>
      <c r="O109" s="68"/>
      <c r="P109" s="94"/>
      <c r="Q109" s="94"/>
      <c r="R109" s="94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spans="1:31" ht="21.75" customHeight="1">
      <c r="A110" s="68"/>
      <c r="B110" s="81"/>
      <c r="C110" s="81"/>
      <c r="D110" s="81"/>
      <c r="E110" s="81"/>
      <c r="F110" s="68"/>
      <c r="G110" s="68"/>
      <c r="H110" s="68"/>
      <c r="I110" s="68"/>
      <c r="J110" s="68"/>
      <c r="K110" s="81"/>
      <c r="L110" s="68"/>
      <c r="M110" s="68"/>
      <c r="N110" s="68"/>
      <c r="O110" s="68"/>
      <c r="P110" s="94"/>
      <c r="Q110" s="94"/>
      <c r="R110" s="94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</row>
    <row r="111" spans="1:31" ht="21.75" customHeight="1">
      <c r="A111" s="68"/>
      <c r="B111" s="81"/>
      <c r="C111" s="81"/>
      <c r="D111" s="81"/>
      <c r="E111" s="81"/>
      <c r="F111" s="68"/>
      <c r="G111" s="68"/>
      <c r="H111" s="68"/>
      <c r="I111" s="68"/>
      <c r="J111" s="68"/>
      <c r="K111" s="81"/>
      <c r="L111" s="68"/>
      <c r="M111" s="68"/>
      <c r="N111" s="68"/>
      <c r="O111" s="68"/>
      <c r="P111" s="94"/>
      <c r="Q111" s="94"/>
      <c r="R111" s="94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</row>
    <row r="112" spans="1:31" ht="21.75" customHeight="1">
      <c r="A112" s="68"/>
      <c r="B112" s="81"/>
      <c r="C112" s="81"/>
      <c r="D112" s="81"/>
      <c r="E112" s="81"/>
      <c r="F112" s="68"/>
      <c r="G112" s="68"/>
      <c r="H112" s="68"/>
      <c r="I112" s="68"/>
      <c r="J112" s="68"/>
      <c r="K112" s="81"/>
      <c r="L112" s="68"/>
      <c r="M112" s="68"/>
      <c r="N112" s="68"/>
      <c r="O112" s="68"/>
      <c r="P112" s="94"/>
      <c r="Q112" s="94"/>
      <c r="R112" s="94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</row>
    <row r="113" spans="1:31" ht="21.75" customHeight="1">
      <c r="A113" s="68"/>
      <c r="B113" s="81"/>
      <c r="C113" s="81"/>
      <c r="D113" s="81"/>
      <c r="E113" s="81"/>
      <c r="F113" s="68"/>
      <c r="G113" s="68"/>
      <c r="H113" s="68"/>
      <c r="I113" s="68"/>
      <c r="J113" s="68"/>
      <c r="K113" s="81"/>
      <c r="L113" s="68"/>
      <c r="M113" s="68"/>
      <c r="N113" s="68"/>
      <c r="O113" s="68"/>
      <c r="P113" s="94"/>
      <c r="Q113" s="94"/>
      <c r="R113" s="94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spans="1:31" ht="21.75" customHeight="1">
      <c r="A114" s="68"/>
      <c r="B114" s="81"/>
      <c r="C114" s="81"/>
      <c r="D114" s="81"/>
      <c r="E114" s="81"/>
      <c r="F114" s="68"/>
      <c r="G114" s="68"/>
      <c r="H114" s="68"/>
      <c r="I114" s="68"/>
      <c r="J114" s="68"/>
      <c r="K114" s="81"/>
      <c r="L114" s="68"/>
      <c r="M114" s="68"/>
      <c r="N114" s="68"/>
      <c r="O114" s="68"/>
      <c r="P114" s="94"/>
      <c r="Q114" s="94"/>
      <c r="R114" s="94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</row>
    <row r="115" spans="1:31" ht="21.75" customHeight="1">
      <c r="A115" s="68"/>
      <c r="B115" s="81"/>
      <c r="C115" s="81"/>
      <c r="D115" s="81"/>
      <c r="E115" s="81"/>
      <c r="F115" s="68"/>
      <c r="G115" s="68"/>
      <c r="H115" s="68"/>
      <c r="I115" s="68"/>
      <c r="J115" s="68"/>
      <c r="K115" s="81"/>
      <c r="L115" s="68"/>
      <c r="M115" s="68"/>
      <c r="N115" s="68"/>
      <c r="O115" s="68"/>
      <c r="P115" s="94"/>
      <c r="Q115" s="94"/>
      <c r="R115" s="94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</row>
    <row r="116" spans="1:31" ht="21.75" customHeight="1">
      <c r="A116" s="68"/>
      <c r="B116" s="81"/>
      <c r="C116" s="81"/>
      <c r="D116" s="81"/>
      <c r="E116" s="81"/>
      <c r="F116" s="68"/>
      <c r="G116" s="68"/>
      <c r="H116" s="68"/>
      <c r="I116" s="68"/>
      <c r="J116" s="68"/>
      <c r="K116" s="81"/>
      <c r="L116" s="68"/>
      <c r="M116" s="68"/>
      <c r="N116" s="68"/>
      <c r="O116" s="68"/>
      <c r="P116" s="94"/>
      <c r="Q116" s="94"/>
      <c r="R116" s="94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</row>
    <row r="117" spans="1:31" ht="21.75" customHeight="1">
      <c r="A117" s="68"/>
      <c r="B117" s="81"/>
      <c r="C117" s="81"/>
      <c r="D117" s="81"/>
      <c r="E117" s="81"/>
      <c r="F117" s="68"/>
      <c r="G117" s="68"/>
      <c r="H117" s="68"/>
      <c r="I117" s="68"/>
      <c r="J117" s="68"/>
      <c r="K117" s="81"/>
      <c r="L117" s="68"/>
      <c r="M117" s="68"/>
      <c r="N117" s="68"/>
      <c r="O117" s="68"/>
      <c r="P117" s="94"/>
      <c r="Q117" s="94"/>
      <c r="R117" s="94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</row>
    <row r="118" spans="1:31" ht="21.75" customHeight="1">
      <c r="A118" s="68"/>
      <c r="B118" s="81"/>
      <c r="C118" s="81"/>
      <c r="D118" s="81"/>
      <c r="E118" s="81"/>
      <c r="F118" s="68"/>
      <c r="G118" s="68"/>
      <c r="H118" s="68"/>
      <c r="I118" s="68"/>
      <c r="J118" s="68"/>
      <c r="K118" s="81"/>
      <c r="L118" s="68"/>
      <c r="M118" s="68"/>
      <c r="N118" s="68"/>
      <c r="O118" s="68"/>
      <c r="P118" s="94"/>
      <c r="Q118" s="94"/>
      <c r="R118" s="94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</row>
    <row r="119" spans="1:31" ht="21.75" customHeight="1">
      <c r="A119" s="68"/>
      <c r="B119" s="81"/>
      <c r="C119" s="81"/>
      <c r="D119" s="81"/>
      <c r="E119" s="81"/>
      <c r="F119" s="68"/>
      <c r="G119" s="68"/>
      <c r="H119" s="68"/>
      <c r="I119" s="68"/>
      <c r="J119" s="68"/>
      <c r="K119" s="81"/>
      <c r="L119" s="68"/>
      <c r="M119" s="68"/>
      <c r="N119" s="68"/>
      <c r="O119" s="68"/>
      <c r="P119" s="94"/>
      <c r="Q119" s="94"/>
      <c r="R119" s="94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</row>
    <row r="120" spans="1:31" ht="21.75" customHeight="1">
      <c r="A120" s="68"/>
      <c r="B120" s="81"/>
      <c r="C120" s="81"/>
      <c r="D120" s="81"/>
      <c r="E120" s="81"/>
      <c r="F120" s="68"/>
      <c r="G120" s="68"/>
      <c r="H120" s="68"/>
      <c r="I120" s="68"/>
      <c r="J120" s="68"/>
      <c r="K120" s="81"/>
      <c r="L120" s="68"/>
      <c r="M120" s="68"/>
      <c r="N120" s="68"/>
      <c r="O120" s="68"/>
      <c r="P120" s="94"/>
      <c r="Q120" s="94"/>
      <c r="R120" s="94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</row>
    <row r="121" spans="1:31" ht="21.75" customHeight="1">
      <c r="A121" s="68"/>
      <c r="B121" s="81"/>
      <c r="C121" s="81"/>
      <c r="D121" s="81"/>
      <c r="E121" s="81"/>
      <c r="F121" s="68"/>
      <c r="G121" s="68"/>
      <c r="H121" s="68"/>
      <c r="I121" s="68"/>
      <c r="J121" s="68"/>
      <c r="K121" s="81"/>
      <c r="L121" s="68"/>
      <c r="M121" s="68"/>
      <c r="N121" s="68"/>
      <c r="O121" s="68"/>
      <c r="P121" s="94"/>
      <c r="Q121" s="94"/>
      <c r="R121" s="94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</row>
    <row r="122" spans="1:31" ht="21.75" customHeight="1">
      <c r="A122" s="68"/>
      <c r="B122" s="81"/>
      <c r="C122" s="81"/>
      <c r="D122" s="81"/>
      <c r="E122" s="81"/>
      <c r="F122" s="68"/>
      <c r="G122" s="68"/>
      <c r="H122" s="68"/>
      <c r="I122" s="68"/>
      <c r="J122" s="68"/>
      <c r="K122" s="81"/>
      <c r="L122" s="68"/>
      <c r="M122" s="68"/>
      <c r="N122" s="68"/>
      <c r="O122" s="68"/>
      <c r="P122" s="94"/>
      <c r="Q122" s="94"/>
      <c r="R122" s="94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</row>
    <row r="123" spans="1:31" ht="21.75" customHeight="1">
      <c r="A123" s="68"/>
      <c r="B123" s="81"/>
      <c r="C123" s="81"/>
      <c r="D123" s="81"/>
      <c r="E123" s="81"/>
      <c r="F123" s="68"/>
      <c r="G123" s="68"/>
      <c r="H123" s="68"/>
      <c r="I123" s="68"/>
      <c r="J123" s="68"/>
      <c r="K123" s="81"/>
      <c r="L123" s="68"/>
      <c r="M123" s="68"/>
      <c r="N123" s="68"/>
      <c r="O123" s="68"/>
      <c r="P123" s="94"/>
      <c r="Q123" s="94"/>
      <c r="R123" s="94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</row>
    <row r="124" spans="1:31" ht="21.75" customHeight="1">
      <c r="A124" s="68"/>
      <c r="B124" s="81"/>
      <c r="C124" s="81"/>
      <c r="D124" s="81"/>
      <c r="E124" s="81"/>
      <c r="F124" s="68"/>
      <c r="G124" s="68"/>
      <c r="H124" s="68"/>
      <c r="I124" s="68"/>
      <c r="J124" s="68"/>
      <c r="K124" s="81"/>
      <c r="L124" s="68"/>
      <c r="M124" s="68"/>
      <c r="N124" s="68"/>
      <c r="O124" s="68"/>
      <c r="P124" s="94"/>
      <c r="Q124" s="94"/>
      <c r="R124" s="94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</row>
    <row r="125" spans="1:31" ht="21.75" customHeight="1">
      <c r="A125" s="68"/>
      <c r="B125" s="81"/>
      <c r="C125" s="81"/>
      <c r="D125" s="81"/>
      <c r="E125" s="81"/>
      <c r="F125" s="68"/>
      <c r="G125" s="68"/>
      <c r="H125" s="68"/>
      <c r="I125" s="68"/>
      <c r="J125" s="68"/>
      <c r="K125" s="81"/>
      <c r="L125" s="68"/>
      <c r="M125" s="68"/>
      <c r="N125" s="68"/>
      <c r="O125" s="68"/>
      <c r="P125" s="94"/>
      <c r="Q125" s="94"/>
      <c r="R125" s="94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</row>
    <row r="126" spans="1:31" ht="21.75" customHeight="1">
      <c r="A126" s="68"/>
      <c r="B126" s="81"/>
      <c r="C126" s="81"/>
      <c r="D126" s="81"/>
      <c r="E126" s="81"/>
      <c r="F126" s="68"/>
      <c r="G126" s="68"/>
      <c r="H126" s="68"/>
      <c r="I126" s="68"/>
      <c r="J126" s="68"/>
      <c r="K126" s="81"/>
      <c r="L126" s="68"/>
      <c r="M126" s="68"/>
      <c r="N126" s="68"/>
      <c r="O126" s="68"/>
      <c r="P126" s="94"/>
      <c r="Q126" s="94"/>
      <c r="R126" s="94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</row>
    <row r="127" spans="1:31" ht="21.75" customHeight="1">
      <c r="A127" s="68"/>
      <c r="B127" s="81"/>
      <c r="C127" s="81"/>
      <c r="D127" s="81"/>
      <c r="E127" s="81"/>
      <c r="F127" s="68"/>
      <c r="G127" s="68"/>
      <c r="H127" s="68"/>
      <c r="I127" s="68"/>
      <c r="J127" s="68"/>
      <c r="K127" s="81"/>
      <c r="L127" s="68"/>
      <c r="M127" s="68"/>
      <c r="N127" s="68"/>
      <c r="O127" s="68"/>
      <c r="P127" s="94"/>
      <c r="Q127" s="94"/>
      <c r="R127" s="94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</row>
    <row r="128" spans="1:31" ht="21.75" customHeight="1">
      <c r="A128" s="68"/>
      <c r="B128" s="81"/>
      <c r="C128" s="81"/>
      <c r="D128" s="81"/>
      <c r="E128" s="81"/>
      <c r="F128" s="68"/>
      <c r="G128" s="68"/>
      <c r="H128" s="68"/>
      <c r="I128" s="68"/>
      <c r="J128" s="68"/>
      <c r="K128" s="81"/>
      <c r="L128" s="68"/>
      <c r="M128" s="68"/>
      <c r="N128" s="68"/>
      <c r="O128" s="68"/>
      <c r="P128" s="94"/>
      <c r="Q128" s="94"/>
      <c r="R128" s="94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</row>
    <row r="129" spans="1:31" ht="21.75" customHeight="1">
      <c r="A129" s="68"/>
      <c r="B129" s="81"/>
      <c r="C129" s="81"/>
      <c r="D129" s="81"/>
      <c r="E129" s="81"/>
      <c r="F129" s="68"/>
      <c r="G129" s="68"/>
      <c r="H129" s="68"/>
      <c r="I129" s="68"/>
      <c r="J129" s="68"/>
      <c r="K129" s="81"/>
      <c r="L129" s="68"/>
      <c r="M129" s="68"/>
      <c r="N129" s="68"/>
      <c r="O129" s="68"/>
      <c r="P129" s="94"/>
      <c r="Q129" s="94"/>
      <c r="R129" s="94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</row>
    <row r="130" spans="1:31" ht="21.75" customHeight="1">
      <c r="A130" s="68"/>
      <c r="B130" s="81"/>
      <c r="C130" s="81"/>
      <c r="D130" s="81"/>
      <c r="E130" s="81"/>
      <c r="F130" s="68"/>
      <c r="G130" s="68"/>
      <c r="H130" s="68"/>
      <c r="I130" s="68"/>
      <c r="J130" s="68"/>
      <c r="K130" s="81"/>
      <c r="L130" s="68"/>
      <c r="M130" s="68"/>
      <c r="N130" s="68"/>
      <c r="O130" s="68"/>
      <c r="P130" s="94"/>
      <c r="Q130" s="94"/>
      <c r="R130" s="94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</row>
    <row r="131" spans="1:31" ht="21.75" customHeight="1">
      <c r="A131" s="68"/>
      <c r="B131" s="81"/>
      <c r="C131" s="81"/>
      <c r="D131" s="81"/>
      <c r="E131" s="81"/>
      <c r="F131" s="68"/>
      <c r="G131" s="68"/>
      <c r="H131" s="68"/>
      <c r="I131" s="68"/>
      <c r="J131" s="68"/>
      <c r="K131" s="81"/>
      <c r="L131" s="68"/>
      <c r="M131" s="68"/>
      <c r="N131" s="68"/>
      <c r="O131" s="68"/>
      <c r="P131" s="94"/>
      <c r="Q131" s="94"/>
      <c r="R131" s="94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</row>
    <row r="132" spans="1:31" ht="21.75" customHeight="1">
      <c r="A132" s="68"/>
      <c r="B132" s="81"/>
      <c r="C132" s="81"/>
      <c r="D132" s="81"/>
      <c r="E132" s="81"/>
      <c r="F132" s="68"/>
      <c r="G132" s="68"/>
      <c r="H132" s="68"/>
      <c r="I132" s="68"/>
      <c r="J132" s="68"/>
      <c r="K132" s="81"/>
      <c r="L132" s="68"/>
      <c r="M132" s="68"/>
      <c r="N132" s="68"/>
      <c r="O132" s="68"/>
      <c r="P132" s="94"/>
      <c r="Q132" s="94"/>
      <c r="R132" s="94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</row>
    <row r="133" spans="1:31" ht="21.75" customHeight="1">
      <c r="A133" s="68"/>
      <c r="B133" s="81"/>
      <c r="C133" s="81"/>
      <c r="D133" s="81"/>
      <c r="E133" s="81"/>
      <c r="F133" s="68"/>
      <c r="G133" s="68"/>
      <c r="H133" s="68"/>
      <c r="I133" s="68"/>
      <c r="J133" s="68"/>
      <c r="K133" s="81"/>
      <c r="L133" s="68"/>
      <c r="M133" s="68"/>
      <c r="N133" s="68"/>
      <c r="O133" s="68"/>
      <c r="P133" s="94"/>
      <c r="Q133" s="94"/>
      <c r="R133" s="94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</row>
    <row r="134" spans="1:31" ht="21.75" customHeight="1">
      <c r="A134" s="68"/>
      <c r="B134" s="81"/>
      <c r="C134" s="81"/>
      <c r="D134" s="81"/>
      <c r="E134" s="81"/>
      <c r="F134" s="68"/>
      <c r="G134" s="68"/>
      <c r="H134" s="68"/>
      <c r="I134" s="68"/>
      <c r="J134" s="68"/>
      <c r="K134" s="81"/>
      <c r="L134" s="68"/>
      <c r="M134" s="68"/>
      <c r="N134" s="68"/>
      <c r="O134" s="68"/>
      <c r="P134" s="94"/>
      <c r="Q134" s="94"/>
      <c r="R134" s="94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</row>
    <row r="135" spans="1:31" ht="21.75" customHeight="1">
      <c r="A135" s="68"/>
      <c r="B135" s="81"/>
      <c r="C135" s="81"/>
      <c r="D135" s="81"/>
      <c r="E135" s="81"/>
      <c r="F135" s="68"/>
      <c r="G135" s="68"/>
      <c r="H135" s="68"/>
      <c r="I135" s="68"/>
      <c r="J135" s="68"/>
      <c r="K135" s="81"/>
      <c r="L135" s="68"/>
      <c r="M135" s="68"/>
      <c r="N135" s="68"/>
      <c r="O135" s="68"/>
      <c r="P135" s="94"/>
      <c r="Q135" s="94"/>
      <c r="R135" s="94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</row>
    <row r="136" spans="1:31" ht="21.75" customHeight="1">
      <c r="A136" s="68"/>
      <c r="B136" s="81"/>
      <c r="C136" s="81"/>
      <c r="D136" s="81"/>
      <c r="E136" s="81"/>
      <c r="F136" s="68"/>
      <c r="G136" s="68"/>
      <c r="H136" s="68"/>
      <c r="I136" s="68"/>
      <c r="J136" s="68"/>
      <c r="K136" s="81"/>
      <c r="L136" s="68"/>
      <c r="M136" s="68"/>
      <c r="N136" s="68"/>
      <c r="O136" s="68"/>
      <c r="P136" s="94"/>
      <c r="Q136" s="94"/>
      <c r="R136" s="94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</row>
    <row r="137" spans="1:31" ht="21.75" customHeight="1">
      <c r="A137" s="68"/>
      <c r="B137" s="81"/>
      <c r="C137" s="81"/>
      <c r="D137" s="81"/>
      <c r="E137" s="81"/>
      <c r="F137" s="68"/>
      <c r="G137" s="68"/>
      <c r="H137" s="68"/>
      <c r="I137" s="68"/>
      <c r="J137" s="68"/>
      <c r="K137" s="81"/>
      <c r="L137" s="68"/>
      <c r="M137" s="68"/>
      <c r="N137" s="68"/>
      <c r="O137" s="68"/>
      <c r="P137" s="94"/>
      <c r="Q137" s="94"/>
      <c r="R137" s="94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</row>
    <row r="138" spans="1:31" ht="21.75" customHeight="1">
      <c r="A138" s="68"/>
      <c r="B138" s="81"/>
      <c r="C138" s="81"/>
      <c r="D138" s="81"/>
      <c r="E138" s="81"/>
      <c r="F138" s="68"/>
      <c r="G138" s="68"/>
      <c r="H138" s="68"/>
      <c r="I138" s="68"/>
      <c r="J138" s="68"/>
      <c r="K138" s="81"/>
      <c r="L138" s="68"/>
      <c r="M138" s="68"/>
      <c r="N138" s="68"/>
      <c r="O138" s="68"/>
      <c r="P138" s="94"/>
      <c r="Q138" s="94"/>
      <c r="R138" s="94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</row>
    <row r="139" spans="1:31" ht="21.75" customHeight="1">
      <c r="A139" s="68"/>
      <c r="B139" s="81"/>
      <c r="C139" s="81"/>
      <c r="D139" s="81"/>
      <c r="E139" s="81"/>
      <c r="F139" s="68"/>
      <c r="G139" s="68"/>
      <c r="H139" s="68"/>
      <c r="I139" s="68"/>
      <c r="J139" s="68"/>
      <c r="K139" s="81"/>
      <c r="L139" s="68"/>
      <c r="M139" s="68"/>
      <c r="N139" s="68"/>
      <c r="O139" s="68"/>
      <c r="P139" s="94"/>
      <c r="Q139" s="94"/>
      <c r="R139" s="94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</row>
    <row r="140" spans="1:31" ht="21.75" customHeight="1">
      <c r="A140" s="68"/>
      <c r="B140" s="81"/>
      <c r="C140" s="81"/>
      <c r="D140" s="81"/>
      <c r="E140" s="81"/>
      <c r="F140" s="68"/>
      <c r="G140" s="68"/>
      <c r="H140" s="68"/>
      <c r="I140" s="68"/>
      <c r="J140" s="68"/>
      <c r="K140" s="81"/>
      <c r="L140" s="68"/>
      <c r="M140" s="68"/>
      <c r="N140" s="68"/>
      <c r="O140" s="68"/>
      <c r="P140" s="94"/>
      <c r="Q140" s="94"/>
      <c r="R140" s="94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</row>
    <row r="141" spans="1:31" ht="21.75" customHeight="1">
      <c r="A141" s="68"/>
      <c r="B141" s="81"/>
      <c r="C141" s="81"/>
      <c r="D141" s="81"/>
      <c r="E141" s="81"/>
      <c r="F141" s="68"/>
      <c r="G141" s="68"/>
      <c r="H141" s="68"/>
      <c r="I141" s="68"/>
      <c r="J141" s="68"/>
      <c r="K141" s="81"/>
      <c r="L141" s="68"/>
      <c r="M141" s="68"/>
      <c r="N141" s="68"/>
      <c r="O141" s="68"/>
      <c r="P141" s="94"/>
      <c r="Q141" s="94"/>
      <c r="R141" s="94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</row>
    <row r="142" spans="1:31" ht="21.75" customHeight="1">
      <c r="A142" s="68"/>
      <c r="B142" s="81"/>
      <c r="C142" s="81"/>
      <c r="D142" s="81"/>
      <c r="E142" s="81"/>
      <c r="F142" s="68"/>
      <c r="G142" s="68"/>
      <c r="H142" s="68"/>
      <c r="I142" s="68"/>
      <c r="J142" s="68"/>
      <c r="K142" s="81"/>
      <c r="L142" s="68"/>
      <c r="M142" s="68"/>
      <c r="N142" s="68"/>
      <c r="O142" s="68"/>
      <c r="P142" s="94"/>
      <c r="Q142" s="94"/>
      <c r="R142" s="94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</row>
    <row r="143" spans="1:31" ht="21.75" customHeight="1">
      <c r="A143" s="68"/>
      <c r="B143" s="81"/>
      <c r="C143" s="81"/>
      <c r="D143" s="81"/>
      <c r="E143" s="81"/>
      <c r="F143" s="68"/>
      <c r="G143" s="68"/>
      <c r="H143" s="68"/>
      <c r="I143" s="68"/>
      <c r="J143" s="68"/>
      <c r="K143" s="81"/>
      <c r="L143" s="68"/>
      <c r="M143" s="68"/>
      <c r="N143" s="68"/>
      <c r="O143" s="68"/>
      <c r="P143" s="94"/>
      <c r="Q143" s="94"/>
      <c r="R143" s="94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</row>
    <row r="144" spans="1:31" ht="21.75" customHeight="1">
      <c r="A144" s="68"/>
      <c r="B144" s="81"/>
      <c r="C144" s="81"/>
      <c r="D144" s="81"/>
      <c r="E144" s="81"/>
      <c r="F144" s="68"/>
      <c r="G144" s="68"/>
      <c r="H144" s="68"/>
      <c r="I144" s="68"/>
      <c r="J144" s="68"/>
      <c r="K144" s="81"/>
      <c r="L144" s="68"/>
      <c r="M144" s="68"/>
      <c r="N144" s="68"/>
      <c r="O144" s="68"/>
      <c r="P144" s="94"/>
      <c r="Q144" s="94"/>
      <c r="R144" s="94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</row>
    <row r="145" spans="1:31" ht="21.75" customHeight="1">
      <c r="A145" s="68"/>
      <c r="B145" s="81"/>
      <c r="C145" s="81"/>
      <c r="D145" s="81"/>
      <c r="E145" s="81"/>
      <c r="F145" s="68"/>
      <c r="G145" s="68"/>
      <c r="H145" s="68"/>
      <c r="I145" s="68"/>
      <c r="J145" s="68"/>
      <c r="K145" s="81"/>
      <c r="L145" s="68"/>
      <c r="M145" s="68"/>
      <c r="N145" s="68"/>
      <c r="O145" s="68"/>
      <c r="P145" s="94"/>
      <c r="Q145" s="94"/>
      <c r="R145" s="94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</row>
    <row r="146" spans="1:31" ht="21.75" customHeight="1">
      <c r="A146" s="68"/>
      <c r="B146" s="81"/>
      <c r="C146" s="81"/>
      <c r="D146" s="81"/>
      <c r="E146" s="81"/>
      <c r="F146" s="68"/>
      <c r="G146" s="68"/>
      <c r="H146" s="68"/>
      <c r="I146" s="68"/>
      <c r="J146" s="68"/>
      <c r="K146" s="81"/>
      <c r="L146" s="68"/>
      <c r="M146" s="68"/>
      <c r="N146" s="68"/>
      <c r="O146" s="68"/>
      <c r="P146" s="94"/>
      <c r="Q146" s="94"/>
      <c r="R146" s="94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</row>
    <row r="147" spans="1:31" ht="21.75" customHeight="1">
      <c r="A147" s="68"/>
      <c r="B147" s="81"/>
      <c r="C147" s="81"/>
      <c r="D147" s="81"/>
      <c r="E147" s="81"/>
      <c r="F147" s="68"/>
      <c r="G147" s="68"/>
      <c r="H147" s="68"/>
      <c r="I147" s="68"/>
      <c r="J147" s="68"/>
      <c r="K147" s="81"/>
      <c r="L147" s="68"/>
      <c r="M147" s="68"/>
      <c r="N147" s="68"/>
      <c r="O147" s="68"/>
      <c r="P147" s="94"/>
      <c r="Q147" s="94"/>
      <c r="R147" s="94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</row>
    <row r="148" spans="1:31" ht="21.75" customHeight="1">
      <c r="A148" s="68"/>
      <c r="B148" s="81"/>
      <c r="C148" s="81"/>
      <c r="D148" s="81"/>
      <c r="E148" s="81"/>
      <c r="F148" s="68"/>
      <c r="G148" s="68"/>
      <c r="H148" s="68"/>
      <c r="I148" s="68"/>
      <c r="J148" s="68"/>
      <c r="K148" s="81"/>
      <c r="L148" s="68"/>
      <c r="M148" s="68"/>
      <c r="N148" s="68"/>
      <c r="O148" s="68"/>
      <c r="P148" s="94"/>
      <c r="Q148" s="94"/>
      <c r="R148" s="94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</row>
    <row r="149" spans="1:31" ht="21.75" customHeight="1">
      <c r="A149" s="68"/>
      <c r="B149" s="81"/>
      <c r="C149" s="81"/>
      <c r="D149" s="81"/>
      <c r="E149" s="81"/>
      <c r="F149" s="68"/>
      <c r="G149" s="68"/>
      <c r="H149" s="68"/>
      <c r="I149" s="68"/>
      <c r="J149" s="68"/>
      <c r="K149" s="81"/>
      <c r="L149" s="68"/>
      <c r="M149" s="68"/>
      <c r="N149" s="68"/>
      <c r="O149" s="68"/>
      <c r="P149" s="94"/>
      <c r="Q149" s="94"/>
      <c r="R149" s="94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</row>
    <row r="150" spans="1:31" ht="21.75" customHeight="1">
      <c r="A150" s="68"/>
      <c r="B150" s="81"/>
      <c r="C150" s="81"/>
      <c r="D150" s="81"/>
      <c r="E150" s="81"/>
      <c r="F150" s="68"/>
      <c r="G150" s="68"/>
      <c r="H150" s="68"/>
      <c r="I150" s="68"/>
      <c r="J150" s="68"/>
      <c r="K150" s="81"/>
      <c r="L150" s="68"/>
      <c r="M150" s="68"/>
      <c r="N150" s="68"/>
      <c r="O150" s="68"/>
      <c r="P150" s="94"/>
      <c r="Q150" s="94"/>
      <c r="R150" s="94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</row>
    <row r="151" spans="1:31" ht="21.75" customHeight="1">
      <c r="A151" s="68"/>
      <c r="B151" s="81"/>
      <c r="C151" s="81"/>
      <c r="D151" s="81"/>
      <c r="E151" s="81"/>
      <c r="F151" s="68"/>
      <c r="G151" s="68"/>
      <c r="H151" s="68"/>
      <c r="I151" s="68"/>
      <c r="J151" s="68"/>
      <c r="K151" s="81"/>
      <c r="L151" s="68"/>
      <c r="M151" s="68"/>
      <c r="N151" s="68"/>
      <c r="O151" s="68"/>
      <c r="P151" s="94"/>
      <c r="Q151" s="94"/>
      <c r="R151" s="94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</row>
    <row r="152" spans="1:31" ht="21.75" customHeight="1">
      <c r="A152" s="68"/>
      <c r="B152" s="81"/>
      <c r="C152" s="81"/>
      <c r="D152" s="81"/>
      <c r="E152" s="81"/>
      <c r="F152" s="68"/>
      <c r="G152" s="68"/>
      <c r="H152" s="68"/>
      <c r="I152" s="68"/>
      <c r="J152" s="68"/>
      <c r="K152" s="81"/>
      <c r="L152" s="68"/>
      <c r="M152" s="68"/>
      <c r="N152" s="68"/>
      <c r="O152" s="68"/>
      <c r="P152" s="94"/>
      <c r="Q152" s="94"/>
      <c r="R152" s="94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</row>
    <row r="153" spans="1:31" ht="21.75" customHeight="1">
      <c r="A153" s="68"/>
      <c r="B153" s="81"/>
      <c r="C153" s="81"/>
      <c r="D153" s="81"/>
      <c r="E153" s="81"/>
      <c r="F153" s="68"/>
      <c r="G153" s="68"/>
      <c r="H153" s="68"/>
      <c r="I153" s="68"/>
      <c r="J153" s="68"/>
      <c r="K153" s="81"/>
      <c r="L153" s="68"/>
      <c r="M153" s="68"/>
      <c r="N153" s="68"/>
      <c r="O153" s="68"/>
      <c r="P153" s="94"/>
      <c r="Q153" s="94"/>
      <c r="R153" s="94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</row>
    <row r="154" spans="1:31" ht="21.75" customHeight="1">
      <c r="A154" s="68"/>
      <c r="B154" s="81"/>
      <c r="C154" s="81"/>
      <c r="D154" s="81"/>
      <c r="E154" s="81"/>
      <c r="F154" s="68"/>
      <c r="G154" s="68"/>
      <c r="H154" s="68"/>
      <c r="I154" s="68"/>
      <c r="J154" s="68"/>
      <c r="K154" s="81"/>
      <c r="L154" s="68"/>
      <c r="M154" s="68"/>
      <c r="N154" s="68"/>
      <c r="O154" s="68"/>
      <c r="P154" s="94"/>
      <c r="Q154" s="94"/>
      <c r="R154" s="94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</row>
    <row r="155" spans="1:31" ht="21.75" customHeight="1">
      <c r="A155" s="68"/>
      <c r="B155" s="81"/>
      <c r="C155" s="81"/>
      <c r="D155" s="81"/>
      <c r="E155" s="81"/>
      <c r="F155" s="68"/>
      <c r="G155" s="68"/>
      <c r="H155" s="68"/>
      <c r="I155" s="68"/>
      <c r="J155" s="68"/>
      <c r="K155" s="81"/>
      <c r="L155" s="68"/>
      <c r="M155" s="68"/>
      <c r="N155" s="68"/>
      <c r="O155" s="68"/>
      <c r="P155" s="94"/>
      <c r="Q155" s="94"/>
      <c r="R155" s="94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</row>
    <row r="156" spans="1:31" ht="21.75" customHeight="1">
      <c r="A156" s="68"/>
      <c r="B156" s="81"/>
      <c r="C156" s="81"/>
      <c r="D156" s="81"/>
      <c r="E156" s="81"/>
      <c r="F156" s="68"/>
      <c r="G156" s="68"/>
      <c r="H156" s="68"/>
      <c r="I156" s="68"/>
      <c r="J156" s="68"/>
      <c r="K156" s="81"/>
      <c r="L156" s="68"/>
      <c r="M156" s="68"/>
      <c r="N156" s="68"/>
      <c r="O156" s="68"/>
      <c r="P156" s="94"/>
      <c r="Q156" s="94"/>
      <c r="R156" s="94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</row>
    <row r="157" spans="1:31" ht="21.75" customHeight="1">
      <c r="A157" s="68"/>
      <c r="B157" s="81"/>
      <c r="C157" s="81"/>
      <c r="D157" s="81"/>
      <c r="E157" s="81"/>
      <c r="F157" s="68"/>
      <c r="G157" s="68"/>
      <c r="H157" s="68"/>
      <c r="I157" s="68"/>
      <c r="J157" s="68"/>
      <c r="K157" s="81"/>
      <c r="L157" s="68"/>
      <c r="M157" s="68"/>
      <c r="N157" s="68"/>
      <c r="O157" s="68"/>
      <c r="P157" s="94"/>
      <c r="Q157" s="94"/>
      <c r="R157" s="94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</row>
    <row r="158" spans="1:31" ht="21.75" customHeight="1">
      <c r="A158" s="68"/>
      <c r="B158" s="81"/>
      <c r="C158" s="81"/>
      <c r="D158" s="81"/>
      <c r="E158" s="81"/>
      <c r="F158" s="68"/>
      <c r="G158" s="68"/>
      <c r="H158" s="68"/>
      <c r="I158" s="68"/>
      <c r="J158" s="68"/>
      <c r="K158" s="81"/>
      <c r="L158" s="68"/>
      <c r="M158" s="68"/>
      <c r="N158" s="68"/>
      <c r="O158" s="68"/>
      <c r="P158" s="94"/>
      <c r="Q158" s="94"/>
      <c r="R158" s="94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</row>
    <row r="159" spans="1:31" ht="21.75" customHeight="1">
      <c r="A159" s="68"/>
      <c r="B159" s="81"/>
      <c r="C159" s="81"/>
      <c r="D159" s="81"/>
      <c r="E159" s="81"/>
      <c r="F159" s="68"/>
      <c r="G159" s="68"/>
      <c r="H159" s="68"/>
      <c r="I159" s="68"/>
      <c r="J159" s="68"/>
      <c r="K159" s="81"/>
      <c r="L159" s="68"/>
      <c r="M159" s="68"/>
      <c r="N159" s="68"/>
      <c r="O159" s="68"/>
      <c r="P159" s="94"/>
      <c r="Q159" s="94"/>
      <c r="R159" s="94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</row>
    <row r="160" spans="1:31" ht="21.75" customHeight="1">
      <c r="A160" s="68"/>
      <c r="B160" s="81"/>
      <c r="C160" s="81"/>
      <c r="D160" s="81"/>
      <c r="E160" s="81"/>
      <c r="F160" s="68"/>
      <c r="G160" s="68"/>
      <c r="H160" s="68"/>
      <c r="I160" s="68"/>
      <c r="J160" s="68"/>
      <c r="K160" s="81"/>
      <c r="L160" s="68"/>
      <c r="M160" s="68"/>
      <c r="N160" s="68"/>
      <c r="O160" s="68"/>
      <c r="P160" s="94"/>
      <c r="Q160" s="94"/>
      <c r="R160" s="94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</row>
    <row r="161" spans="1:31" ht="21.75" customHeight="1">
      <c r="A161" s="68"/>
      <c r="B161" s="81"/>
      <c r="C161" s="81"/>
      <c r="D161" s="81"/>
      <c r="E161" s="81"/>
      <c r="F161" s="68"/>
      <c r="G161" s="68"/>
      <c r="H161" s="68"/>
      <c r="I161" s="68"/>
      <c r="J161" s="68"/>
      <c r="K161" s="81"/>
      <c r="L161" s="68"/>
      <c r="M161" s="68"/>
      <c r="N161" s="68"/>
      <c r="O161" s="68"/>
      <c r="P161" s="94"/>
      <c r="Q161" s="94"/>
      <c r="R161" s="94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</row>
    <row r="162" spans="1:31" ht="21.75" customHeight="1">
      <c r="A162" s="68"/>
      <c r="B162" s="81"/>
      <c r="C162" s="81"/>
      <c r="D162" s="81"/>
      <c r="E162" s="81"/>
      <c r="F162" s="68"/>
      <c r="G162" s="68"/>
      <c r="H162" s="68"/>
      <c r="I162" s="68"/>
      <c r="J162" s="68"/>
      <c r="K162" s="81"/>
      <c r="L162" s="68"/>
      <c r="M162" s="68"/>
      <c r="N162" s="68"/>
      <c r="O162" s="68"/>
      <c r="P162" s="94"/>
      <c r="Q162" s="94"/>
      <c r="R162" s="94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</row>
    <row r="163" spans="1:31" ht="21.75" customHeight="1">
      <c r="A163" s="68"/>
      <c r="B163" s="81"/>
      <c r="C163" s="81"/>
      <c r="D163" s="81"/>
      <c r="E163" s="81"/>
      <c r="F163" s="68"/>
      <c r="G163" s="68"/>
      <c r="H163" s="68"/>
      <c r="I163" s="68"/>
      <c r="J163" s="68"/>
      <c r="K163" s="81"/>
      <c r="L163" s="68"/>
      <c r="M163" s="68"/>
      <c r="N163" s="68"/>
      <c r="O163" s="68"/>
      <c r="P163" s="94"/>
      <c r="Q163" s="94"/>
      <c r="R163" s="94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</row>
    <row r="164" spans="1:31" ht="21.75" customHeight="1">
      <c r="A164" s="68"/>
      <c r="B164" s="81"/>
      <c r="C164" s="81"/>
      <c r="D164" s="81"/>
      <c r="E164" s="81"/>
      <c r="F164" s="68"/>
      <c r="G164" s="68"/>
      <c r="H164" s="68"/>
      <c r="I164" s="68"/>
      <c r="J164" s="68"/>
      <c r="K164" s="81"/>
      <c r="L164" s="68"/>
      <c r="M164" s="68"/>
      <c r="N164" s="68"/>
      <c r="O164" s="68"/>
      <c r="P164" s="94"/>
      <c r="Q164" s="94"/>
      <c r="R164" s="94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</row>
    <row r="165" spans="1:31" ht="21.75" customHeight="1">
      <c r="A165" s="68"/>
      <c r="B165" s="81"/>
      <c r="C165" s="81"/>
      <c r="D165" s="81"/>
      <c r="E165" s="81"/>
      <c r="F165" s="68"/>
      <c r="G165" s="68"/>
      <c r="H165" s="68"/>
      <c r="I165" s="68"/>
      <c r="J165" s="68"/>
      <c r="K165" s="81"/>
      <c r="L165" s="68"/>
      <c r="M165" s="68"/>
      <c r="N165" s="68"/>
      <c r="O165" s="68"/>
      <c r="P165" s="94"/>
      <c r="Q165" s="94"/>
      <c r="R165" s="94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</row>
    <row r="166" spans="1:31" ht="21.75" customHeight="1">
      <c r="A166" s="68"/>
      <c r="B166" s="81"/>
      <c r="C166" s="81"/>
      <c r="D166" s="81"/>
      <c r="E166" s="81"/>
      <c r="F166" s="68"/>
      <c r="G166" s="68"/>
      <c r="H166" s="68"/>
      <c r="I166" s="68"/>
      <c r="J166" s="68"/>
      <c r="K166" s="81"/>
      <c r="L166" s="68"/>
      <c r="M166" s="68"/>
      <c r="N166" s="68"/>
      <c r="O166" s="68"/>
      <c r="P166" s="94"/>
      <c r="Q166" s="94"/>
      <c r="R166" s="94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</row>
    <row r="167" spans="1:31" ht="21.75" customHeight="1">
      <c r="A167" s="68"/>
      <c r="B167" s="81"/>
      <c r="C167" s="81"/>
      <c r="D167" s="81"/>
      <c r="E167" s="81"/>
      <c r="F167" s="68"/>
      <c r="G167" s="68"/>
      <c r="H167" s="68"/>
      <c r="I167" s="68"/>
      <c r="J167" s="68"/>
      <c r="K167" s="81"/>
      <c r="L167" s="68"/>
      <c r="M167" s="68"/>
      <c r="N167" s="68"/>
      <c r="O167" s="68"/>
      <c r="P167" s="94"/>
      <c r="Q167" s="94"/>
      <c r="R167" s="94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</row>
    <row r="168" spans="1:31" ht="21.75" customHeight="1">
      <c r="A168" s="68"/>
      <c r="B168" s="81"/>
      <c r="C168" s="81"/>
      <c r="D168" s="81"/>
      <c r="E168" s="81"/>
      <c r="F168" s="68"/>
      <c r="G168" s="68"/>
      <c r="H168" s="68"/>
      <c r="I168" s="68"/>
      <c r="J168" s="68"/>
      <c r="K168" s="81"/>
      <c r="L168" s="68"/>
      <c r="M168" s="68"/>
      <c r="N168" s="68"/>
      <c r="O168" s="68"/>
      <c r="P168" s="94"/>
      <c r="Q168" s="94"/>
      <c r="R168" s="94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</row>
    <row r="169" spans="1:31" ht="21.75" customHeight="1">
      <c r="A169" s="68"/>
      <c r="B169" s="81"/>
      <c r="C169" s="81"/>
      <c r="D169" s="81"/>
      <c r="E169" s="81"/>
      <c r="F169" s="68"/>
      <c r="G169" s="68"/>
      <c r="H169" s="68"/>
      <c r="I169" s="68"/>
      <c r="J169" s="68"/>
      <c r="K169" s="81"/>
      <c r="L169" s="68"/>
      <c r="M169" s="68"/>
      <c r="N169" s="68"/>
      <c r="O169" s="68"/>
      <c r="P169" s="94"/>
      <c r="Q169" s="94"/>
      <c r="R169" s="94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</row>
    <row r="170" spans="1:31" ht="21.75" customHeight="1">
      <c r="A170" s="68"/>
      <c r="B170" s="81"/>
      <c r="C170" s="81"/>
      <c r="D170" s="81"/>
      <c r="E170" s="81"/>
      <c r="F170" s="68"/>
      <c r="G170" s="68"/>
      <c r="H170" s="68"/>
      <c r="I170" s="68"/>
      <c r="J170" s="68"/>
      <c r="K170" s="81"/>
      <c r="L170" s="68"/>
      <c r="M170" s="68"/>
      <c r="N170" s="68"/>
      <c r="O170" s="68"/>
      <c r="P170" s="94"/>
      <c r="Q170" s="94"/>
      <c r="R170" s="94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</row>
    <row r="171" spans="1:31" ht="21.75" customHeight="1">
      <c r="A171" s="68"/>
      <c r="B171" s="81"/>
      <c r="C171" s="81"/>
      <c r="D171" s="81"/>
      <c r="E171" s="81"/>
      <c r="F171" s="68"/>
      <c r="G171" s="68"/>
      <c r="H171" s="68"/>
      <c r="I171" s="68"/>
      <c r="J171" s="68"/>
      <c r="K171" s="81"/>
      <c r="L171" s="68"/>
      <c r="M171" s="68"/>
      <c r="N171" s="68"/>
      <c r="O171" s="68"/>
      <c r="P171" s="94"/>
      <c r="Q171" s="94"/>
      <c r="R171" s="94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</row>
    <row r="172" spans="1:31" ht="21.75" customHeight="1">
      <c r="A172" s="68"/>
      <c r="B172" s="81"/>
      <c r="C172" s="81"/>
      <c r="D172" s="81"/>
      <c r="E172" s="81"/>
      <c r="F172" s="68"/>
      <c r="G172" s="68"/>
      <c r="H172" s="68"/>
      <c r="I172" s="68"/>
      <c r="J172" s="68"/>
      <c r="K172" s="81"/>
      <c r="L172" s="68"/>
      <c r="M172" s="68"/>
      <c r="N172" s="68"/>
      <c r="O172" s="68"/>
      <c r="P172" s="94"/>
      <c r="Q172" s="94"/>
      <c r="R172" s="94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</row>
    <row r="173" spans="1:31" ht="21.75" customHeight="1">
      <c r="A173" s="68"/>
      <c r="B173" s="81"/>
      <c r="C173" s="81"/>
      <c r="D173" s="81"/>
      <c r="E173" s="81"/>
      <c r="F173" s="68"/>
      <c r="G173" s="68"/>
      <c r="H173" s="68"/>
      <c r="I173" s="68"/>
      <c r="J173" s="68"/>
      <c r="K173" s="81"/>
      <c r="L173" s="68"/>
      <c r="M173" s="68"/>
      <c r="N173" s="68"/>
      <c r="O173" s="68"/>
      <c r="P173" s="94"/>
      <c r="Q173" s="94"/>
      <c r="R173" s="94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</row>
    <row r="174" spans="1:31" ht="21.75" customHeight="1">
      <c r="A174" s="68"/>
      <c r="B174" s="81"/>
      <c r="C174" s="81"/>
      <c r="D174" s="81"/>
      <c r="E174" s="81"/>
      <c r="F174" s="68"/>
      <c r="G174" s="68"/>
      <c r="H174" s="68"/>
      <c r="I174" s="68"/>
      <c r="J174" s="68"/>
      <c r="K174" s="81"/>
      <c r="L174" s="68"/>
      <c r="M174" s="68"/>
      <c r="N174" s="68"/>
      <c r="O174" s="68"/>
      <c r="P174" s="94"/>
      <c r="Q174" s="94"/>
      <c r="R174" s="94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</row>
    <row r="175" spans="1:31" ht="21.75" customHeight="1">
      <c r="A175" s="68"/>
      <c r="B175" s="81"/>
      <c r="C175" s="81"/>
      <c r="D175" s="81"/>
      <c r="E175" s="81"/>
      <c r="F175" s="68"/>
      <c r="G175" s="68"/>
      <c r="H175" s="68"/>
      <c r="I175" s="68"/>
      <c r="J175" s="68"/>
      <c r="K175" s="81"/>
      <c r="L175" s="68"/>
      <c r="M175" s="68"/>
      <c r="N175" s="68"/>
      <c r="O175" s="68"/>
      <c r="P175" s="94"/>
      <c r="Q175" s="94"/>
      <c r="R175" s="94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</row>
    <row r="176" spans="1:31" ht="21.75" customHeight="1">
      <c r="A176" s="68"/>
      <c r="B176" s="81"/>
      <c r="C176" s="81"/>
      <c r="D176" s="81"/>
      <c r="E176" s="81"/>
      <c r="F176" s="68"/>
      <c r="G176" s="68"/>
      <c r="H176" s="68"/>
      <c r="I176" s="68"/>
      <c r="J176" s="68"/>
      <c r="K176" s="81"/>
      <c r="L176" s="68"/>
      <c r="M176" s="68"/>
      <c r="N176" s="68"/>
      <c r="O176" s="68"/>
      <c r="P176" s="94"/>
      <c r="Q176" s="94"/>
      <c r="R176" s="94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</row>
    <row r="177" spans="1:31" ht="21.75" customHeight="1">
      <c r="A177" s="68"/>
      <c r="B177" s="81"/>
      <c r="C177" s="81"/>
      <c r="D177" s="81"/>
      <c r="E177" s="81"/>
      <c r="F177" s="68"/>
      <c r="G177" s="68"/>
      <c r="H177" s="68"/>
      <c r="I177" s="68"/>
      <c r="J177" s="68"/>
      <c r="K177" s="81"/>
      <c r="L177" s="68"/>
      <c r="M177" s="68"/>
      <c r="N177" s="68"/>
      <c r="O177" s="68"/>
      <c r="P177" s="94"/>
      <c r="Q177" s="94"/>
      <c r="R177" s="94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</row>
    <row r="178" spans="1:31" ht="21.75" customHeight="1">
      <c r="A178" s="68"/>
      <c r="B178" s="81"/>
      <c r="C178" s="81"/>
      <c r="D178" s="81"/>
      <c r="E178" s="81"/>
      <c r="F178" s="68"/>
      <c r="G178" s="68"/>
      <c r="H178" s="68"/>
      <c r="I178" s="68"/>
      <c r="J178" s="68"/>
      <c r="K178" s="81"/>
      <c r="L178" s="68"/>
      <c r="M178" s="68"/>
      <c r="N178" s="68"/>
      <c r="O178" s="68"/>
      <c r="P178" s="94"/>
      <c r="Q178" s="94"/>
      <c r="R178" s="94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</row>
    <row r="179" spans="1:31" ht="21.75" customHeight="1">
      <c r="A179" s="68"/>
      <c r="B179" s="81"/>
      <c r="C179" s="81"/>
      <c r="D179" s="81"/>
      <c r="E179" s="81"/>
      <c r="F179" s="68"/>
      <c r="G179" s="68"/>
      <c r="H179" s="68"/>
      <c r="I179" s="68"/>
      <c r="J179" s="68"/>
      <c r="K179" s="81"/>
      <c r="L179" s="68"/>
      <c r="M179" s="68"/>
      <c r="N179" s="68"/>
      <c r="O179" s="68"/>
      <c r="P179" s="94"/>
      <c r="Q179" s="94"/>
      <c r="R179" s="94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</row>
    <row r="180" spans="1:31" ht="21.75" customHeight="1">
      <c r="A180" s="68"/>
      <c r="B180" s="81"/>
      <c r="C180" s="81"/>
      <c r="D180" s="81"/>
      <c r="E180" s="81"/>
      <c r="F180" s="68"/>
      <c r="G180" s="68"/>
      <c r="H180" s="68"/>
      <c r="I180" s="68"/>
      <c r="J180" s="68"/>
      <c r="K180" s="81"/>
      <c r="L180" s="68"/>
      <c r="M180" s="68"/>
      <c r="N180" s="68"/>
      <c r="O180" s="68"/>
      <c r="P180" s="94"/>
      <c r="Q180" s="94"/>
      <c r="R180" s="94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</row>
    <row r="181" spans="1:31" ht="21.75" customHeight="1">
      <c r="A181" s="68"/>
      <c r="B181" s="81"/>
      <c r="C181" s="81"/>
      <c r="D181" s="81"/>
      <c r="E181" s="81"/>
      <c r="F181" s="68"/>
      <c r="G181" s="68"/>
      <c r="H181" s="68"/>
      <c r="I181" s="68"/>
      <c r="J181" s="68"/>
      <c r="K181" s="81"/>
      <c r="L181" s="68"/>
      <c r="M181" s="68"/>
      <c r="N181" s="68"/>
      <c r="O181" s="68"/>
      <c r="P181" s="94"/>
      <c r="Q181" s="94"/>
      <c r="R181" s="94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</row>
    <row r="182" spans="1:31" ht="21.75" customHeight="1">
      <c r="A182" s="68"/>
      <c r="B182" s="81"/>
      <c r="C182" s="81"/>
      <c r="D182" s="81"/>
      <c r="E182" s="81"/>
      <c r="F182" s="68"/>
      <c r="G182" s="68"/>
      <c r="H182" s="68"/>
      <c r="I182" s="68"/>
      <c r="J182" s="68"/>
      <c r="K182" s="81"/>
      <c r="L182" s="68"/>
      <c r="M182" s="68"/>
      <c r="N182" s="68"/>
      <c r="O182" s="68"/>
      <c r="P182" s="94"/>
      <c r="Q182" s="94"/>
      <c r="R182" s="94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</row>
    <row r="183" spans="1:31" ht="21.75" customHeight="1">
      <c r="A183" s="68"/>
      <c r="B183" s="81"/>
      <c r="C183" s="81"/>
      <c r="D183" s="81"/>
      <c r="E183" s="81"/>
      <c r="F183" s="68"/>
      <c r="G183" s="68"/>
      <c r="H183" s="68"/>
      <c r="I183" s="68"/>
      <c r="J183" s="68"/>
      <c r="K183" s="81"/>
      <c r="L183" s="68"/>
      <c r="M183" s="68"/>
      <c r="N183" s="68"/>
      <c r="O183" s="68"/>
      <c r="P183" s="94"/>
      <c r="Q183" s="94"/>
      <c r="R183" s="94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</row>
    <row r="184" spans="1:31" ht="21.75" customHeight="1">
      <c r="A184" s="68"/>
      <c r="B184" s="81"/>
      <c r="C184" s="81"/>
      <c r="D184" s="81"/>
      <c r="E184" s="81"/>
      <c r="F184" s="68"/>
      <c r="G184" s="68"/>
      <c r="H184" s="68"/>
      <c r="I184" s="68"/>
      <c r="J184" s="68"/>
      <c r="K184" s="81"/>
      <c r="L184" s="68"/>
      <c r="M184" s="68"/>
      <c r="N184" s="68"/>
      <c r="O184" s="68"/>
      <c r="P184" s="94"/>
      <c r="Q184" s="94"/>
      <c r="R184" s="94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</row>
    <row r="185" spans="1:31" ht="21.75" customHeight="1">
      <c r="A185" s="68"/>
      <c r="B185" s="81"/>
      <c r="C185" s="81"/>
      <c r="D185" s="81"/>
      <c r="E185" s="81"/>
      <c r="F185" s="68"/>
      <c r="G185" s="68"/>
      <c r="H185" s="68"/>
      <c r="I185" s="68"/>
      <c r="J185" s="68"/>
      <c r="K185" s="81"/>
      <c r="L185" s="68"/>
      <c r="M185" s="68"/>
      <c r="N185" s="68"/>
      <c r="O185" s="68"/>
      <c r="P185" s="94"/>
      <c r="Q185" s="94"/>
      <c r="R185" s="94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</row>
    <row r="186" spans="1:31" ht="21.75" customHeight="1">
      <c r="A186" s="68"/>
      <c r="B186" s="81"/>
      <c r="C186" s="81"/>
      <c r="D186" s="81"/>
      <c r="E186" s="81"/>
      <c r="F186" s="68"/>
      <c r="G186" s="68"/>
      <c r="H186" s="68"/>
      <c r="I186" s="68"/>
      <c r="J186" s="68"/>
      <c r="K186" s="81"/>
      <c r="L186" s="68"/>
      <c r="M186" s="68"/>
      <c r="N186" s="68"/>
      <c r="O186" s="68"/>
      <c r="P186" s="94"/>
      <c r="Q186" s="94"/>
      <c r="R186" s="94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</row>
    <row r="187" spans="1:31" ht="21.75" customHeight="1">
      <c r="A187" s="68"/>
      <c r="B187" s="81"/>
      <c r="C187" s="81"/>
      <c r="D187" s="81"/>
      <c r="E187" s="81"/>
      <c r="F187" s="68"/>
      <c r="G187" s="68"/>
      <c r="H187" s="68"/>
      <c r="I187" s="68"/>
      <c r="J187" s="68"/>
      <c r="K187" s="81"/>
      <c r="L187" s="68"/>
      <c r="M187" s="68"/>
      <c r="N187" s="68"/>
      <c r="O187" s="68"/>
      <c r="P187" s="94"/>
      <c r="Q187" s="94"/>
      <c r="R187" s="94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</row>
    <row r="188" spans="1:31" ht="21.75" customHeight="1">
      <c r="A188" s="68"/>
      <c r="B188" s="81"/>
      <c r="C188" s="81"/>
      <c r="D188" s="81"/>
      <c r="E188" s="81"/>
      <c r="F188" s="68"/>
      <c r="G188" s="68"/>
      <c r="H188" s="68"/>
      <c r="I188" s="68"/>
      <c r="J188" s="68"/>
      <c r="K188" s="81"/>
      <c r="L188" s="68"/>
      <c r="M188" s="68"/>
      <c r="N188" s="68"/>
      <c r="O188" s="68"/>
      <c r="P188" s="94"/>
      <c r="Q188" s="94"/>
      <c r="R188" s="94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</row>
    <row r="189" spans="1:31" ht="21.75" customHeight="1">
      <c r="A189" s="68"/>
      <c r="B189" s="81"/>
      <c r="C189" s="81"/>
      <c r="D189" s="81"/>
      <c r="E189" s="81"/>
      <c r="F189" s="68"/>
      <c r="G189" s="68"/>
      <c r="H189" s="68"/>
      <c r="I189" s="68"/>
      <c r="J189" s="68"/>
      <c r="K189" s="81"/>
      <c r="L189" s="68"/>
      <c r="M189" s="68"/>
      <c r="N189" s="68"/>
      <c r="O189" s="68"/>
      <c r="P189" s="94"/>
      <c r="Q189" s="94"/>
      <c r="R189" s="94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</row>
    <row r="190" spans="1:31" ht="21.75" customHeight="1">
      <c r="A190" s="68"/>
      <c r="B190" s="81"/>
      <c r="C190" s="81"/>
      <c r="D190" s="81"/>
      <c r="E190" s="81"/>
      <c r="F190" s="68"/>
      <c r="G190" s="68"/>
      <c r="H190" s="68"/>
      <c r="I190" s="68"/>
      <c r="J190" s="68"/>
      <c r="K190" s="81"/>
      <c r="L190" s="68"/>
      <c r="M190" s="68"/>
      <c r="N190" s="68"/>
      <c r="O190" s="68"/>
      <c r="P190" s="94"/>
      <c r="Q190" s="94"/>
      <c r="R190" s="94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</row>
    <row r="191" spans="1:31" ht="21.75" customHeight="1">
      <c r="A191" s="68"/>
      <c r="B191" s="81"/>
      <c r="C191" s="81"/>
      <c r="D191" s="81"/>
      <c r="E191" s="81"/>
      <c r="F191" s="68"/>
      <c r="G191" s="68"/>
      <c r="H191" s="68"/>
      <c r="I191" s="68"/>
      <c r="J191" s="68"/>
      <c r="K191" s="81"/>
      <c r="L191" s="68"/>
      <c r="M191" s="68"/>
      <c r="N191" s="68"/>
      <c r="O191" s="68"/>
      <c r="P191" s="94"/>
      <c r="Q191" s="94"/>
      <c r="R191" s="94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</row>
    <row r="192" spans="1:31" ht="21.75" customHeight="1">
      <c r="A192" s="68"/>
      <c r="B192" s="81"/>
      <c r="C192" s="81"/>
      <c r="D192" s="81"/>
      <c r="E192" s="81"/>
      <c r="F192" s="68"/>
      <c r="G192" s="68"/>
      <c r="H192" s="68"/>
      <c r="I192" s="68"/>
      <c r="J192" s="68"/>
      <c r="K192" s="81"/>
      <c r="L192" s="68"/>
      <c r="M192" s="68"/>
      <c r="N192" s="68"/>
      <c r="O192" s="68"/>
      <c r="P192" s="94"/>
      <c r="Q192" s="94"/>
      <c r="R192" s="94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</row>
    <row r="193" spans="1:31" ht="21.75" customHeight="1">
      <c r="A193" s="68"/>
      <c r="B193" s="81"/>
      <c r="C193" s="81"/>
      <c r="D193" s="81"/>
      <c r="E193" s="81"/>
      <c r="F193" s="68"/>
      <c r="G193" s="68"/>
      <c r="H193" s="68"/>
      <c r="I193" s="68"/>
      <c r="J193" s="68"/>
      <c r="K193" s="81"/>
      <c r="L193" s="68"/>
      <c r="M193" s="68"/>
      <c r="N193" s="68"/>
      <c r="O193" s="68"/>
      <c r="P193" s="94"/>
      <c r="Q193" s="94"/>
      <c r="R193" s="94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</row>
    <row r="194" spans="1:31" ht="21.75" customHeight="1">
      <c r="A194" s="68"/>
      <c r="B194" s="81"/>
      <c r="C194" s="81"/>
      <c r="D194" s="81"/>
      <c r="E194" s="81"/>
      <c r="F194" s="68"/>
      <c r="G194" s="68"/>
      <c r="H194" s="68"/>
      <c r="I194" s="68"/>
      <c r="J194" s="68"/>
      <c r="K194" s="81"/>
      <c r="L194" s="68"/>
      <c r="M194" s="68"/>
      <c r="N194" s="68"/>
      <c r="O194" s="68"/>
      <c r="P194" s="94"/>
      <c r="Q194" s="94"/>
      <c r="R194" s="94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</row>
    <row r="195" spans="1:31" ht="21.75" customHeight="1">
      <c r="A195" s="68"/>
      <c r="B195" s="81"/>
      <c r="C195" s="81"/>
      <c r="D195" s="81"/>
      <c r="E195" s="81"/>
      <c r="F195" s="68"/>
      <c r="G195" s="68"/>
      <c r="H195" s="68"/>
      <c r="I195" s="68"/>
      <c r="J195" s="68"/>
      <c r="K195" s="81"/>
      <c r="L195" s="68"/>
      <c r="M195" s="68"/>
      <c r="N195" s="68"/>
      <c r="O195" s="68"/>
      <c r="P195" s="94"/>
      <c r="Q195" s="94"/>
      <c r="R195" s="94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</row>
    <row r="196" spans="1:31" ht="21.75" customHeight="1">
      <c r="A196" s="68"/>
      <c r="B196" s="81"/>
      <c r="C196" s="81"/>
      <c r="D196" s="81"/>
      <c r="E196" s="81"/>
      <c r="F196" s="68"/>
      <c r="G196" s="68"/>
      <c r="H196" s="68"/>
      <c r="I196" s="68"/>
      <c r="J196" s="68"/>
      <c r="K196" s="81"/>
      <c r="L196" s="68"/>
      <c r="M196" s="68"/>
      <c r="N196" s="68"/>
      <c r="O196" s="68"/>
      <c r="P196" s="94"/>
      <c r="Q196" s="94"/>
      <c r="R196" s="94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</row>
    <row r="197" spans="1:31" ht="21.75" customHeight="1">
      <c r="A197" s="68"/>
      <c r="B197" s="81"/>
      <c r="C197" s="81"/>
      <c r="D197" s="81"/>
      <c r="E197" s="81"/>
      <c r="F197" s="68"/>
      <c r="G197" s="68"/>
      <c r="H197" s="68"/>
      <c r="I197" s="68"/>
      <c r="J197" s="68"/>
      <c r="K197" s="81"/>
      <c r="L197" s="68"/>
      <c r="M197" s="68"/>
      <c r="N197" s="68"/>
      <c r="O197" s="68"/>
      <c r="P197" s="94"/>
      <c r="Q197" s="94"/>
      <c r="R197" s="94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</row>
    <row r="198" spans="1:31" ht="21.75" customHeight="1">
      <c r="A198" s="68"/>
      <c r="B198" s="81"/>
      <c r="C198" s="81"/>
      <c r="D198" s="81"/>
      <c r="E198" s="81"/>
      <c r="F198" s="68"/>
      <c r="G198" s="68"/>
      <c r="H198" s="68"/>
      <c r="I198" s="68"/>
      <c r="J198" s="68"/>
      <c r="K198" s="81"/>
      <c r="L198" s="68"/>
      <c r="M198" s="68"/>
      <c r="N198" s="68"/>
      <c r="O198" s="68"/>
      <c r="P198" s="94"/>
      <c r="Q198" s="94"/>
      <c r="R198" s="94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</row>
    <row r="199" spans="1:31" ht="21.75" customHeight="1">
      <c r="A199" s="68"/>
      <c r="B199" s="81"/>
      <c r="C199" s="81"/>
      <c r="D199" s="81"/>
      <c r="E199" s="81"/>
      <c r="F199" s="68"/>
      <c r="G199" s="68"/>
      <c r="H199" s="68"/>
      <c r="I199" s="68"/>
      <c r="J199" s="68"/>
      <c r="K199" s="81"/>
      <c r="L199" s="68"/>
      <c r="M199" s="68"/>
      <c r="N199" s="68"/>
      <c r="O199" s="68"/>
      <c r="P199" s="94"/>
      <c r="Q199" s="94"/>
      <c r="R199" s="94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</row>
    <row r="200" spans="1:31" ht="21.75" customHeight="1">
      <c r="A200" s="68"/>
      <c r="B200" s="81"/>
      <c r="C200" s="81"/>
      <c r="D200" s="81"/>
      <c r="E200" s="81"/>
      <c r="F200" s="68"/>
      <c r="G200" s="68"/>
      <c r="H200" s="68"/>
      <c r="I200" s="68"/>
      <c r="J200" s="68"/>
      <c r="K200" s="81"/>
      <c r="L200" s="68"/>
      <c r="M200" s="68"/>
      <c r="N200" s="68"/>
      <c r="O200" s="68"/>
      <c r="P200" s="94"/>
      <c r="Q200" s="94"/>
      <c r="R200" s="94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</row>
    <row r="201" spans="1:31" ht="21.75" customHeight="1">
      <c r="A201" s="68"/>
      <c r="B201" s="81"/>
      <c r="C201" s="81"/>
      <c r="D201" s="81"/>
      <c r="E201" s="81"/>
      <c r="F201" s="68"/>
      <c r="G201" s="68"/>
      <c r="H201" s="68"/>
      <c r="I201" s="68"/>
      <c r="J201" s="68"/>
      <c r="K201" s="81"/>
      <c r="L201" s="68"/>
      <c r="M201" s="68"/>
      <c r="N201" s="68"/>
      <c r="O201" s="68"/>
      <c r="P201" s="94"/>
      <c r="Q201" s="94"/>
      <c r="R201" s="94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</row>
    <row r="202" spans="1:31" ht="21.75" customHeight="1">
      <c r="A202" s="68"/>
      <c r="B202" s="81"/>
      <c r="C202" s="81"/>
      <c r="D202" s="81"/>
      <c r="E202" s="81"/>
      <c r="F202" s="68"/>
      <c r="G202" s="68"/>
      <c r="H202" s="68"/>
      <c r="I202" s="68"/>
      <c r="J202" s="68"/>
      <c r="K202" s="81"/>
      <c r="L202" s="68"/>
      <c r="M202" s="68"/>
      <c r="N202" s="68"/>
      <c r="O202" s="68"/>
      <c r="P202" s="94"/>
      <c r="Q202" s="94"/>
      <c r="R202" s="94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</row>
    <row r="203" spans="1:31" ht="21.75" customHeight="1">
      <c r="A203" s="68"/>
      <c r="B203" s="81"/>
      <c r="C203" s="81"/>
      <c r="D203" s="81"/>
      <c r="E203" s="81"/>
      <c r="F203" s="68"/>
      <c r="G203" s="68"/>
      <c r="H203" s="68"/>
      <c r="I203" s="68"/>
      <c r="J203" s="68"/>
      <c r="K203" s="81"/>
      <c r="L203" s="68"/>
      <c r="M203" s="68"/>
      <c r="N203" s="68"/>
      <c r="O203" s="68"/>
      <c r="P203" s="94"/>
      <c r="Q203" s="94"/>
      <c r="R203" s="94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</row>
    <row r="204" spans="1:31" ht="21.75" customHeight="1">
      <c r="A204" s="68"/>
      <c r="B204" s="81"/>
      <c r="C204" s="81"/>
      <c r="D204" s="81"/>
      <c r="E204" s="81"/>
      <c r="F204" s="68"/>
      <c r="G204" s="68"/>
      <c r="H204" s="68"/>
      <c r="I204" s="68"/>
      <c r="J204" s="68"/>
      <c r="K204" s="81"/>
      <c r="L204" s="68"/>
      <c r="M204" s="68"/>
      <c r="N204" s="68"/>
      <c r="O204" s="68"/>
      <c r="P204" s="94"/>
      <c r="Q204" s="94"/>
      <c r="R204" s="94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</row>
    <row r="205" spans="1:31" ht="21.75" customHeight="1">
      <c r="A205" s="68"/>
      <c r="B205" s="81"/>
      <c r="C205" s="81"/>
      <c r="D205" s="81"/>
      <c r="E205" s="81"/>
      <c r="F205" s="68"/>
      <c r="G205" s="68"/>
      <c r="H205" s="68"/>
      <c r="I205" s="68"/>
      <c r="J205" s="68"/>
      <c r="K205" s="81"/>
      <c r="L205" s="68"/>
      <c r="M205" s="68"/>
      <c r="N205" s="68"/>
      <c r="O205" s="68"/>
      <c r="P205" s="94"/>
      <c r="Q205" s="94"/>
      <c r="R205" s="94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</row>
    <row r="206" spans="1:31" ht="21.75" customHeight="1">
      <c r="A206" s="68"/>
      <c r="B206" s="81"/>
      <c r="C206" s="81"/>
      <c r="D206" s="81"/>
      <c r="E206" s="81"/>
      <c r="F206" s="68"/>
      <c r="G206" s="68"/>
      <c r="H206" s="68"/>
      <c r="I206" s="68"/>
      <c r="J206" s="68"/>
      <c r="K206" s="81"/>
      <c r="L206" s="68"/>
      <c r="M206" s="68"/>
      <c r="N206" s="68"/>
      <c r="O206" s="68"/>
      <c r="P206" s="94"/>
      <c r="Q206" s="94"/>
      <c r="R206" s="94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</row>
    <row r="207" spans="1:31" ht="21.75" customHeight="1">
      <c r="A207" s="68"/>
      <c r="B207" s="81"/>
      <c r="C207" s="81"/>
      <c r="D207" s="81"/>
      <c r="E207" s="81"/>
      <c r="F207" s="68"/>
      <c r="G207" s="68"/>
      <c r="H207" s="68"/>
      <c r="I207" s="68"/>
      <c r="J207" s="68"/>
      <c r="K207" s="81"/>
      <c r="L207" s="68"/>
      <c r="M207" s="68"/>
      <c r="N207" s="68"/>
      <c r="O207" s="68"/>
      <c r="P207" s="94"/>
      <c r="Q207" s="94"/>
      <c r="R207" s="94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</row>
    <row r="208" spans="1:31" ht="21.75" customHeight="1">
      <c r="A208" s="68"/>
      <c r="B208" s="81"/>
      <c r="C208" s="81"/>
      <c r="D208" s="81"/>
      <c r="E208" s="81"/>
      <c r="F208" s="68"/>
      <c r="G208" s="68"/>
      <c r="H208" s="68"/>
      <c r="I208" s="68"/>
      <c r="J208" s="68"/>
      <c r="K208" s="81"/>
      <c r="L208" s="68"/>
      <c r="M208" s="68"/>
      <c r="N208" s="68"/>
      <c r="O208" s="68"/>
      <c r="P208" s="94"/>
      <c r="Q208" s="94"/>
      <c r="R208" s="94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</row>
    <row r="209" spans="1:31" ht="21.75" customHeight="1">
      <c r="A209" s="68"/>
      <c r="B209" s="81"/>
      <c r="C209" s="81"/>
      <c r="D209" s="81"/>
      <c r="E209" s="81"/>
      <c r="F209" s="68"/>
      <c r="G209" s="68"/>
      <c r="H209" s="68"/>
      <c r="I209" s="68"/>
      <c r="J209" s="68"/>
      <c r="K209" s="81"/>
      <c r="L209" s="68"/>
      <c r="M209" s="68"/>
      <c r="N209" s="68"/>
      <c r="O209" s="68"/>
      <c r="P209" s="94"/>
      <c r="Q209" s="94"/>
      <c r="R209" s="94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</row>
    <row r="210" spans="1:31" ht="21.75" customHeight="1">
      <c r="A210" s="68"/>
      <c r="B210" s="81"/>
      <c r="C210" s="81"/>
      <c r="D210" s="81"/>
      <c r="E210" s="81"/>
      <c r="F210" s="68"/>
      <c r="G210" s="68"/>
      <c r="H210" s="68"/>
      <c r="I210" s="68"/>
      <c r="J210" s="68"/>
      <c r="K210" s="81"/>
      <c r="L210" s="68"/>
      <c r="M210" s="68"/>
      <c r="N210" s="68"/>
      <c r="O210" s="68"/>
      <c r="P210" s="94"/>
      <c r="Q210" s="94"/>
      <c r="R210" s="94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</row>
    <row r="211" spans="1:31" ht="21.75" customHeight="1">
      <c r="A211" s="68"/>
      <c r="B211" s="81"/>
      <c r="C211" s="81"/>
      <c r="D211" s="81"/>
      <c r="E211" s="81"/>
      <c r="F211" s="68"/>
      <c r="G211" s="68"/>
      <c r="H211" s="68"/>
      <c r="I211" s="68"/>
      <c r="J211" s="68"/>
      <c r="K211" s="81"/>
      <c r="L211" s="68"/>
      <c r="M211" s="68"/>
      <c r="N211" s="68"/>
      <c r="O211" s="68"/>
      <c r="P211" s="94"/>
      <c r="Q211" s="94"/>
      <c r="R211" s="94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</row>
    <row r="212" spans="1:31" ht="21.75" customHeight="1">
      <c r="A212" s="68"/>
      <c r="B212" s="81"/>
      <c r="C212" s="81"/>
      <c r="D212" s="81"/>
      <c r="E212" s="81"/>
      <c r="F212" s="68"/>
      <c r="G212" s="68"/>
      <c r="H212" s="68"/>
      <c r="I212" s="68"/>
      <c r="J212" s="68"/>
      <c r="K212" s="81"/>
      <c r="L212" s="68"/>
      <c r="M212" s="68"/>
      <c r="N212" s="68"/>
      <c r="O212" s="68"/>
      <c r="P212" s="94"/>
      <c r="Q212" s="94"/>
      <c r="R212" s="94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</row>
    <row r="213" spans="1:31" ht="21.75" customHeight="1">
      <c r="A213" s="68"/>
      <c r="B213" s="81"/>
      <c r="C213" s="81"/>
      <c r="D213" s="81"/>
      <c r="E213" s="81"/>
      <c r="F213" s="68"/>
      <c r="G213" s="68"/>
      <c r="H213" s="68"/>
      <c r="I213" s="68"/>
      <c r="J213" s="68"/>
      <c r="K213" s="81"/>
      <c r="L213" s="68"/>
      <c r="M213" s="68"/>
      <c r="N213" s="68"/>
      <c r="O213" s="68"/>
      <c r="P213" s="94"/>
      <c r="Q213" s="94"/>
      <c r="R213" s="94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</row>
    <row r="214" spans="1:31" ht="21.75" customHeight="1">
      <c r="A214" s="68"/>
      <c r="B214" s="81"/>
      <c r="C214" s="81"/>
      <c r="D214" s="81"/>
      <c r="E214" s="81"/>
      <c r="F214" s="68"/>
      <c r="G214" s="68"/>
      <c r="H214" s="68"/>
      <c r="I214" s="68"/>
      <c r="J214" s="68"/>
      <c r="K214" s="81"/>
      <c r="L214" s="68"/>
      <c r="M214" s="68"/>
      <c r="N214" s="68"/>
      <c r="O214" s="68"/>
      <c r="P214" s="94"/>
      <c r="Q214" s="94"/>
      <c r="R214" s="94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</row>
    <row r="215" spans="1:31" ht="21.75" customHeight="1">
      <c r="A215" s="68"/>
      <c r="B215" s="81"/>
      <c r="C215" s="81"/>
      <c r="D215" s="81"/>
      <c r="E215" s="81"/>
      <c r="F215" s="68"/>
      <c r="G215" s="68"/>
      <c r="H215" s="68"/>
      <c r="I215" s="68"/>
      <c r="J215" s="68"/>
      <c r="K215" s="81"/>
      <c r="L215" s="68"/>
      <c r="M215" s="68"/>
      <c r="N215" s="68"/>
      <c r="O215" s="68"/>
      <c r="P215" s="94"/>
      <c r="Q215" s="94"/>
      <c r="R215" s="94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</row>
    <row r="216" spans="1:31" ht="21.75" customHeight="1">
      <c r="A216" s="68"/>
      <c r="B216" s="81"/>
      <c r="C216" s="81"/>
      <c r="D216" s="81"/>
      <c r="E216" s="81"/>
      <c r="F216" s="68"/>
      <c r="G216" s="68"/>
      <c r="H216" s="68"/>
      <c r="I216" s="68"/>
      <c r="J216" s="68"/>
      <c r="K216" s="81"/>
      <c r="L216" s="68"/>
      <c r="M216" s="68"/>
      <c r="N216" s="68"/>
      <c r="O216" s="68"/>
      <c r="P216" s="94"/>
      <c r="Q216" s="94"/>
      <c r="R216" s="94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</row>
    <row r="217" spans="1:31" ht="21.75" customHeight="1">
      <c r="A217" s="68"/>
      <c r="B217" s="81"/>
      <c r="C217" s="81"/>
      <c r="D217" s="81"/>
      <c r="E217" s="81"/>
      <c r="F217" s="68"/>
      <c r="G217" s="68"/>
      <c r="H217" s="68"/>
      <c r="I217" s="68"/>
      <c r="J217" s="68"/>
      <c r="K217" s="81"/>
      <c r="L217" s="68"/>
      <c r="M217" s="68"/>
      <c r="N217" s="68"/>
      <c r="O217" s="68"/>
      <c r="P217" s="94"/>
      <c r="Q217" s="94"/>
      <c r="R217" s="94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</row>
    <row r="218" spans="1:31" ht="21.75" customHeight="1">
      <c r="A218" s="68"/>
      <c r="B218" s="81"/>
      <c r="C218" s="81"/>
      <c r="D218" s="81"/>
      <c r="E218" s="81"/>
      <c r="F218" s="68"/>
      <c r="G218" s="68"/>
      <c r="H218" s="68"/>
      <c r="I218" s="68"/>
      <c r="J218" s="68"/>
      <c r="K218" s="81"/>
      <c r="L218" s="68"/>
      <c r="M218" s="68"/>
      <c r="N218" s="68"/>
      <c r="O218" s="68"/>
      <c r="P218" s="94"/>
      <c r="Q218" s="94"/>
      <c r="R218" s="94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</row>
    <row r="219" spans="1:31" ht="21.75" customHeight="1">
      <c r="A219" s="68"/>
      <c r="B219" s="81"/>
      <c r="C219" s="81"/>
      <c r="D219" s="81"/>
      <c r="E219" s="81"/>
      <c r="F219" s="68"/>
      <c r="G219" s="68"/>
      <c r="H219" s="68"/>
      <c r="I219" s="68"/>
      <c r="J219" s="68"/>
      <c r="K219" s="81"/>
      <c r="L219" s="68"/>
      <c r="M219" s="68"/>
      <c r="N219" s="68"/>
      <c r="O219" s="68"/>
      <c r="P219" s="94"/>
      <c r="Q219" s="94"/>
      <c r="R219" s="94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</row>
    <row r="220" spans="1:31" ht="21.75" customHeight="1">
      <c r="A220" s="68"/>
      <c r="B220" s="81"/>
      <c r="C220" s="81"/>
      <c r="D220" s="81"/>
      <c r="E220" s="81"/>
      <c r="F220" s="68"/>
      <c r="G220" s="68"/>
      <c r="H220" s="68"/>
      <c r="I220" s="68"/>
      <c r="J220" s="68"/>
      <c r="K220" s="81"/>
      <c r="L220" s="68"/>
      <c r="M220" s="68"/>
      <c r="N220" s="68"/>
      <c r="O220" s="68"/>
      <c r="P220" s="94"/>
      <c r="Q220" s="94"/>
      <c r="R220" s="94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</row>
    <row r="221" spans="1:31" ht="21.75" customHeight="1">
      <c r="A221" s="68"/>
      <c r="B221" s="81"/>
      <c r="C221" s="81"/>
      <c r="D221" s="81"/>
      <c r="E221" s="81"/>
      <c r="F221" s="68"/>
      <c r="G221" s="68"/>
      <c r="H221" s="68"/>
      <c r="I221" s="68"/>
      <c r="J221" s="68"/>
      <c r="K221" s="81"/>
      <c r="L221" s="68"/>
      <c r="M221" s="68"/>
      <c r="N221" s="68"/>
      <c r="O221" s="68"/>
      <c r="P221" s="94"/>
      <c r="Q221" s="94"/>
      <c r="R221" s="94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</row>
    <row r="222" spans="1:31" ht="21.75" customHeight="1">
      <c r="A222" s="68"/>
      <c r="B222" s="81"/>
      <c r="C222" s="81"/>
      <c r="D222" s="81"/>
      <c r="E222" s="81"/>
      <c r="F222" s="68"/>
      <c r="G222" s="68"/>
      <c r="H222" s="68"/>
      <c r="I222" s="68"/>
      <c r="J222" s="68"/>
      <c r="K222" s="81"/>
      <c r="L222" s="68"/>
      <c r="M222" s="68"/>
      <c r="N222" s="68"/>
      <c r="O222" s="68"/>
      <c r="P222" s="94"/>
      <c r="Q222" s="94"/>
      <c r="R222" s="94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</row>
    <row r="223" spans="1:31" ht="21.75" customHeight="1">
      <c r="A223" s="68"/>
      <c r="B223" s="81"/>
      <c r="C223" s="81"/>
      <c r="D223" s="81"/>
      <c r="E223" s="81"/>
      <c r="F223" s="68"/>
      <c r="G223" s="68"/>
      <c r="H223" s="68"/>
      <c r="I223" s="68"/>
      <c r="J223" s="68"/>
      <c r="K223" s="81"/>
      <c r="L223" s="68"/>
      <c r="M223" s="68"/>
      <c r="N223" s="68"/>
      <c r="O223" s="68"/>
      <c r="P223" s="94"/>
      <c r="Q223" s="94"/>
      <c r="R223" s="94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</row>
    <row r="224" spans="1:31" ht="21.75" customHeight="1">
      <c r="A224" s="68"/>
      <c r="B224" s="81"/>
      <c r="C224" s="81"/>
      <c r="D224" s="81"/>
      <c r="E224" s="81"/>
      <c r="F224" s="68"/>
      <c r="G224" s="68"/>
      <c r="H224" s="68"/>
      <c r="I224" s="68"/>
      <c r="J224" s="68"/>
      <c r="K224" s="81"/>
      <c r="L224" s="68"/>
      <c r="M224" s="68"/>
      <c r="N224" s="68"/>
      <c r="O224" s="68"/>
      <c r="P224" s="94"/>
      <c r="Q224" s="94"/>
      <c r="R224" s="94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</row>
    <row r="225" spans="1:31" ht="21.75" customHeight="1">
      <c r="A225" s="68"/>
      <c r="B225" s="81"/>
      <c r="C225" s="81"/>
      <c r="D225" s="81"/>
      <c r="E225" s="81"/>
      <c r="F225" s="68"/>
      <c r="G225" s="68"/>
      <c r="H225" s="68"/>
      <c r="I225" s="68"/>
      <c r="J225" s="68"/>
      <c r="K225" s="81"/>
      <c r="L225" s="68"/>
      <c r="M225" s="68"/>
      <c r="N225" s="68"/>
      <c r="O225" s="68"/>
      <c r="P225" s="94"/>
      <c r="Q225" s="94"/>
      <c r="R225" s="94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</row>
    <row r="226" spans="1:31" ht="21.75" customHeight="1">
      <c r="A226" s="68"/>
      <c r="B226" s="81"/>
      <c r="C226" s="81"/>
      <c r="D226" s="81"/>
      <c r="E226" s="81"/>
      <c r="F226" s="68"/>
      <c r="G226" s="68"/>
      <c r="H226" s="68"/>
      <c r="I226" s="68"/>
      <c r="J226" s="68"/>
      <c r="K226" s="81"/>
      <c r="L226" s="68"/>
      <c r="M226" s="68"/>
      <c r="N226" s="68"/>
      <c r="O226" s="68"/>
      <c r="P226" s="94"/>
      <c r="Q226" s="94"/>
      <c r="R226" s="94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</row>
    <row r="227" spans="1:31" ht="21.75" customHeight="1">
      <c r="A227" s="68"/>
      <c r="B227" s="81"/>
      <c r="C227" s="81"/>
      <c r="D227" s="81"/>
      <c r="E227" s="81"/>
      <c r="F227" s="68"/>
      <c r="G227" s="68"/>
      <c r="H227" s="68"/>
      <c r="I227" s="68"/>
      <c r="J227" s="68"/>
      <c r="K227" s="81"/>
      <c r="L227" s="68"/>
      <c r="M227" s="68"/>
      <c r="N227" s="68"/>
      <c r="O227" s="68"/>
      <c r="P227" s="94"/>
      <c r="Q227" s="94"/>
      <c r="R227" s="94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</row>
    <row r="228" spans="1:31" ht="21.75" customHeight="1">
      <c r="A228" s="68"/>
      <c r="B228" s="81"/>
      <c r="C228" s="81"/>
      <c r="D228" s="81"/>
      <c r="E228" s="81"/>
      <c r="F228" s="68"/>
      <c r="G228" s="68"/>
      <c r="H228" s="68"/>
      <c r="I228" s="68"/>
      <c r="J228" s="68"/>
      <c r="K228" s="81"/>
      <c r="L228" s="68"/>
      <c r="M228" s="68"/>
      <c r="N228" s="68"/>
      <c r="O228" s="68"/>
      <c r="P228" s="94"/>
      <c r="Q228" s="94"/>
      <c r="R228" s="94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</row>
    <row r="229" spans="1:31" ht="21.75" customHeight="1">
      <c r="A229" s="68"/>
      <c r="B229" s="81"/>
      <c r="C229" s="81"/>
      <c r="D229" s="81"/>
      <c r="E229" s="81"/>
      <c r="F229" s="68"/>
      <c r="G229" s="68"/>
      <c r="H229" s="68"/>
      <c r="I229" s="68"/>
      <c r="J229" s="68"/>
      <c r="K229" s="81"/>
      <c r="L229" s="68"/>
      <c r="M229" s="68"/>
      <c r="N229" s="68"/>
      <c r="O229" s="68"/>
      <c r="P229" s="94"/>
      <c r="Q229" s="94"/>
      <c r="R229" s="94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</row>
    <row r="230" spans="1:31" ht="21.75" customHeight="1">
      <c r="A230" s="68"/>
      <c r="B230" s="81"/>
      <c r="C230" s="81"/>
      <c r="D230" s="81"/>
      <c r="E230" s="81"/>
      <c r="F230" s="68"/>
      <c r="G230" s="68"/>
      <c r="H230" s="68"/>
      <c r="I230" s="68"/>
      <c r="J230" s="68"/>
      <c r="K230" s="81"/>
      <c r="L230" s="68"/>
      <c r="M230" s="68"/>
      <c r="N230" s="68"/>
      <c r="O230" s="68"/>
      <c r="P230" s="94"/>
      <c r="Q230" s="94"/>
      <c r="R230" s="94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</row>
    <row r="231" spans="1:31" ht="21.75" customHeight="1">
      <c r="A231" s="68"/>
      <c r="B231" s="81"/>
      <c r="C231" s="81"/>
      <c r="D231" s="81"/>
      <c r="E231" s="81"/>
      <c r="F231" s="68"/>
      <c r="G231" s="68"/>
      <c r="H231" s="68"/>
      <c r="I231" s="68"/>
      <c r="J231" s="68"/>
      <c r="K231" s="81"/>
      <c r="L231" s="68"/>
      <c r="M231" s="68"/>
      <c r="N231" s="68"/>
      <c r="O231" s="68"/>
      <c r="P231" s="94"/>
      <c r="Q231" s="94"/>
      <c r="R231" s="94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</row>
    <row r="232" spans="1:31" ht="21.75" customHeight="1">
      <c r="A232" s="68"/>
      <c r="B232" s="81"/>
      <c r="C232" s="81"/>
      <c r="D232" s="81"/>
      <c r="E232" s="81"/>
      <c r="F232" s="68"/>
      <c r="G232" s="68"/>
      <c r="H232" s="68"/>
      <c r="I232" s="68"/>
      <c r="J232" s="68"/>
      <c r="K232" s="81"/>
      <c r="L232" s="68"/>
      <c r="M232" s="68"/>
      <c r="N232" s="68"/>
      <c r="O232" s="68"/>
      <c r="P232" s="94"/>
      <c r="Q232" s="94"/>
      <c r="R232" s="94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</row>
    <row r="233" spans="1:31" ht="21.75" customHeight="1">
      <c r="A233" s="68"/>
      <c r="B233" s="81"/>
      <c r="C233" s="81"/>
      <c r="D233" s="81"/>
      <c r="E233" s="81"/>
      <c r="F233" s="68"/>
      <c r="G233" s="68"/>
      <c r="H233" s="68"/>
      <c r="I233" s="68"/>
      <c r="J233" s="68"/>
      <c r="K233" s="81"/>
      <c r="L233" s="68"/>
      <c r="M233" s="68"/>
      <c r="N233" s="68"/>
      <c r="O233" s="68"/>
      <c r="P233" s="94"/>
      <c r="Q233" s="94"/>
      <c r="R233" s="94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</row>
    <row r="234" spans="1:31" ht="21.75" customHeight="1">
      <c r="A234" s="68"/>
      <c r="B234" s="81"/>
      <c r="C234" s="81"/>
      <c r="D234" s="81"/>
      <c r="E234" s="81"/>
      <c r="F234" s="68"/>
      <c r="G234" s="68"/>
      <c r="H234" s="68"/>
      <c r="I234" s="68"/>
      <c r="J234" s="68"/>
      <c r="K234" s="81"/>
      <c r="L234" s="68"/>
      <c r="M234" s="68"/>
      <c r="N234" s="68"/>
      <c r="O234" s="68"/>
      <c r="P234" s="94"/>
      <c r="Q234" s="94"/>
      <c r="R234" s="94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</row>
    <row r="235" spans="1:31" ht="21.75" customHeight="1">
      <c r="A235" s="68"/>
      <c r="B235" s="81"/>
      <c r="C235" s="81"/>
      <c r="D235" s="81"/>
      <c r="E235" s="81"/>
      <c r="F235" s="68"/>
      <c r="G235" s="68"/>
      <c r="H235" s="68"/>
      <c r="I235" s="68"/>
      <c r="J235" s="68"/>
      <c r="K235" s="81"/>
      <c r="L235" s="68"/>
      <c r="M235" s="68"/>
      <c r="N235" s="68"/>
      <c r="O235" s="68"/>
      <c r="P235" s="94"/>
      <c r="Q235" s="94"/>
      <c r="R235" s="94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</row>
    <row r="236" spans="1:31" ht="21.75" customHeight="1">
      <c r="A236" s="68"/>
      <c r="B236" s="81"/>
      <c r="C236" s="81"/>
      <c r="D236" s="81"/>
      <c r="E236" s="81"/>
      <c r="F236" s="68"/>
      <c r="G236" s="68"/>
      <c r="H236" s="68"/>
      <c r="I236" s="68"/>
      <c r="J236" s="68"/>
      <c r="K236" s="81"/>
      <c r="L236" s="68"/>
      <c r="M236" s="68"/>
      <c r="N236" s="68"/>
      <c r="O236" s="68"/>
      <c r="P236" s="94"/>
      <c r="Q236" s="94"/>
      <c r="R236" s="94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</row>
    <row r="237" spans="1:31" ht="21.75" customHeight="1">
      <c r="A237" s="68"/>
      <c r="B237" s="81"/>
      <c r="C237" s="81"/>
      <c r="D237" s="81"/>
      <c r="E237" s="81"/>
      <c r="F237" s="68"/>
      <c r="G237" s="68"/>
      <c r="H237" s="68"/>
      <c r="I237" s="68"/>
      <c r="J237" s="68"/>
      <c r="K237" s="81"/>
      <c r="L237" s="68"/>
      <c r="M237" s="68"/>
      <c r="N237" s="68"/>
      <c r="O237" s="68"/>
      <c r="P237" s="94"/>
      <c r="Q237" s="94"/>
      <c r="R237" s="94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</row>
    <row r="238" spans="1:31" ht="21.75" customHeight="1">
      <c r="A238" s="68"/>
      <c r="B238" s="81"/>
      <c r="C238" s="81"/>
      <c r="D238" s="81"/>
      <c r="E238" s="81"/>
      <c r="F238" s="68"/>
      <c r="G238" s="68"/>
      <c r="H238" s="68"/>
      <c r="I238" s="68"/>
      <c r="J238" s="68"/>
      <c r="K238" s="81"/>
      <c r="L238" s="68"/>
      <c r="M238" s="68"/>
      <c r="N238" s="68"/>
      <c r="O238" s="68"/>
      <c r="P238" s="94"/>
      <c r="Q238" s="94"/>
      <c r="R238" s="94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</row>
    <row r="239" spans="1:31" ht="21.75" customHeight="1">
      <c r="A239" s="68"/>
      <c r="B239" s="81"/>
      <c r="C239" s="81"/>
      <c r="D239" s="81"/>
      <c r="E239" s="81"/>
      <c r="F239" s="68"/>
      <c r="G239" s="68"/>
      <c r="H239" s="68"/>
      <c r="I239" s="68"/>
      <c r="J239" s="68"/>
      <c r="K239" s="81"/>
      <c r="L239" s="68"/>
      <c r="M239" s="68"/>
      <c r="N239" s="68"/>
      <c r="O239" s="68"/>
      <c r="P239" s="94"/>
      <c r="Q239" s="94"/>
      <c r="R239" s="94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</row>
    <row r="240" spans="1:31" ht="21.75" customHeight="1">
      <c r="A240" s="68"/>
      <c r="B240" s="81"/>
      <c r="C240" s="81"/>
      <c r="D240" s="81"/>
      <c r="E240" s="81"/>
      <c r="F240" s="68"/>
      <c r="G240" s="68"/>
      <c r="H240" s="68"/>
      <c r="I240" s="68"/>
      <c r="J240" s="68"/>
      <c r="K240" s="81"/>
      <c r="L240" s="68"/>
      <c r="M240" s="68"/>
      <c r="N240" s="68"/>
      <c r="O240" s="68"/>
      <c r="P240" s="94"/>
      <c r="Q240" s="94"/>
      <c r="R240" s="94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</row>
    <row r="241" spans="1:31" ht="21.75" customHeight="1">
      <c r="A241" s="68"/>
      <c r="B241" s="81"/>
      <c r="C241" s="81"/>
      <c r="D241" s="81"/>
      <c r="E241" s="81"/>
      <c r="F241" s="68"/>
      <c r="G241" s="68"/>
      <c r="H241" s="68"/>
      <c r="I241" s="68"/>
      <c r="J241" s="68"/>
      <c r="K241" s="81"/>
      <c r="L241" s="68"/>
      <c r="M241" s="68"/>
      <c r="N241" s="68"/>
      <c r="O241" s="68"/>
      <c r="P241" s="94"/>
      <c r="Q241" s="94"/>
      <c r="R241" s="94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</row>
    <row r="242" spans="1:31" ht="21.75" customHeight="1">
      <c r="A242" s="68"/>
      <c r="B242" s="81"/>
      <c r="C242" s="81"/>
      <c r="D242" s="81"/>
      <c r="E242" s="81"/>
      <c r="F242" s="68"/>
      <c r="G242" s="68"/>
      <c r="H242" s="68"/>
      <c r="I242" s="68"/>
      <c r="J242" s="68"/>
      <c r="K242" s="81"/>
      <c r="L242" s="68"/>
      <c r="M242" s="68"/>
      <c r="N242" s="68"/>
      <c r="O242" s="68"/>
      <c r="P242" s="94"/>
      <c r="Q242" s="94"/>
      <c r="R242" s="94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</row>
    <row r="243" spans="1:31" ht="21.75" customHeight="1">
      <c r="A243" s="68"/>
      <c r="B243" s="81"/>
      <c r="C243" s="81"/>
      <c r="D243" s="81"/>
      <c r="E243" s="81"/>
      <c r="F243" s="68"/>
      <c r="G243" s="68"/>
      <c r="H243" s="68"/>
      <c r="I243" s="68"/>
      <c r="J243" s="68"/>
      <c r="K243" s="81"/>
      <c r="L243" s="68"/>
      <c r="M243" s="68"/>
      <c r="N243" s="68"/>
      <c r="O243" s="68"/>
      <c r="P243" s="94"/>
      <c r="Q243" s="94"/>
      <c r="R243" s="94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</row>
    <row r="244" spans="1:31" ht="21.75" customHeight="1">
      <c r="A244" s="68"/>
      <c r="B244" s="81"/>
      <c r="C244" s="81"/>
      <c r="D244" s="81"/>
      <c r="E244" s="81"/>
      <c r="F244" s="68"/>
      <c r="G244" s="68"/>
      <c r="H244" s="68"/>
      <c r="I244" s="68"/>
      <c r="J244" s="68"/>
      <c r="K244" s="81"/>
      <c r="L244" s="68"/>
      <c r="M244" s="68"/>
      <c r="N244" s="68"/>
      <c r="O244" s="68"/>
      <c r="P244" s="94"/>
      <c r="Q244" s="94"/>
      <c r="R244" s="94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</row>
    <row r="245" spans="1:31" ht="21.75" customHeight="1">
      <c r="A245" s="68"/>
      <c r="B245" s="81"/>
      <c r="C245" s="81"/>
      <c r="D245" s="81"/>
      <c r="E245" s="81"/>
      <c r="F245" s="68"/>
      <c r="G245" s="68"/>
      <c r="H245" s="68"/>
      <c r="I245" s="68"/>
      <c r="J245" s="68"/>
      <c r="K245" s="81"/>
      <c r="L245" s="68"/>
      <c r="M245" s="68"/>
      <c r="N245" s="68"/>
      <c r="O245" s="68"/>
      <c r="P245" s="94"/>
      <c r="Q245" s="94"/>
      <c r="R245" s="94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</row>
    <row r="246" spans="1:31" ht="21.75" customHeight="1">
      <c r="A246" s="68"/>
      <c r="B246" s="81"/>
      <c r="C246" s="81"/>
      <c r="D246" s="81"/>
      <c r="E246" s="81"/>
      <c r="F246" s="68"/>
      <c r="G246" s="68"/>
      <c r="H246" s="68"/>
      <c r="I246" s="68"/>
      <c r="J246" s="68"/>
      <c r="K246" s="81"/>
      <c r="L246" s="68"/>
      <c r="M246" s="68"/>
      <c r="N246" s="68"/>
      <c r="O246" s="68"/>
      <c r="P246" s="94"/>
      <c r="Q246" s="94"/>
      <c r="R246" s="94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</row>
    <row r="247" spans="1:31" ht="21.75" customHeight="1">
      <c r="A247" s="68"/>
      <c r="B247" s="81"/>
      <c r="C247" s="81"/>
      <c r="D247" s="81"/>
      <c r="E247" s="81"/>
      <c r="F247" s="68"/>
      <c r="G247" s="68"/>
      <c r="H247" s="68"/>
      <c r="I247" s="68"/>
      <c r="J247" s="68"/>
      <c r="K247" s="81"/>
      <c r="L247" s="68"/>
      <c r="M247" s="68"/>
      <c r="N247" s="68"/>
      <c r="O247" s="68"/>
      <c r="P247" s="94"/>
      <c r="Q247" s="94"/>
      <c r="R247" s="94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</row>
    <row r="248" spans="1:31" ht="21.75" customHeight="1">
      <c r="A248" s="68"/>
      <c r="B248" s="81"/>
      <c r="C248" s="81"/>
      <c r="D248" s="81"/>
      <c r="E248" s="81"/>
      <c r="F248" s="68"/>
      <c r="G248" s="68"/>
      <c r="H248" s="68"/>
      <c r="I248" s="68"/>
      <c r="J248" s="68"/>
      <c r="K248" s="81"/>
      <c r="L248" s="68"/>
      <c r="M248" s="68"/>
      <c r="N248" s="68"/>
      <c r="O248" s="68"/>
      <c r="P248" s="94"/>
      <c r="Q248" s="94"/>
      <c r="R248" s="94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</row>
    <row r="249" spans="1:31" ht="21.75" customHeight="1">
      <c r="A249" s="68"/>
      <c r="B249" s="81"/>
      <c r="C249" s="81"/>
      <c r="D249" s="81"/>
      <c r="E249" s="81"/>
      <c r="F249" s="68"/>
      <c r="G249" s="68"/>
      <c r="H249" s="68"/>
      <c r="I249" s="68"/>
      <c r="J249" s="68"/>
      <c r="K249" s="81"/>
      <c r="L249" s="68"/>
      <c r="M249" s="68"/>
      <c r="N249" s="68"/>
      <c r="O249" s="68"/>
      <c r="P249" s="94"/>
      <c r="Q249" s="94"/>
      <c r="R249" s="94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</row>
    <row r="250" spans="1:31" ht="21.75" customHeight="1">
      <c r="A250" s="68"/>
      <c r="B250" s="81"/>
      <c r="C250" s="81"/>
      <c r="D250" s="81"/>
      <c r="E250" s="81"/>
      <c r="F250" s="68"/>
      <c r="G250" s="68"/>
      <c r="H250" s="68"/>
      <c r="I250" s="68"/>
      <c r="J250" s="68"/>
      <c r="K250" s="81"/>
      <c r="L250" s="68"/>
      <c r="M250" s="68"/>
      <c r="N250" s="68"/>
      <c r="O250" s="68"/>
      <c r="P250" s="94"/>
      <c r="Q250" s="94"/>
      <c r="R250" s="94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</row>
    <row r="251" spans="1:31" ht="21.75" customHeight="1">
      <c r="A251" s="68"/>
      <c r="B251" s="81"/>
      <c r="C251" s="81"/>
      <c r="D251" s="81"/>
      <c r="E251" s="81"/>
      <c r="F251" s="68"/>
      <c r="G251" s="68"/>
      <c r="H251" s="68"/>
      <c r="I251" s="68"/>
      <c r="J251" s="68"/>
      <c r="K251" s="81"/>
      <c r="L251" s="68"/>
      <c r="M251" s="68"/>
      <c r="N251" s="68"/>
      <c r="O251" s="68"/>
      <c r="P251" s="94"/>
      <c r="Q251" s="94"/>
      <c r="R251" s="94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</row>
    <row r="252" spans="1:31" ht="21.75" customHeight="1">
      <c r="A252" s="68"/>
      <c r="B252" s="81"/>
      <c r="C252" s="81"/>
      <c r="D252" s="81"/>
      <c r="E252" s="81"/>
      <c r="F252" s="68"/>
      <c r="G252" s="68"/>
      <c r="H252" s="68"/>
      <c r="I252" s="68"/>
      <c r="J252" s="68"/>
      <c r="K252" s="81"/>
      <c r="L252" s="68"/>
      <c r="M252" s="68"/>
      <c r="N252" s="68"/>
      <c r="O252" s="68"/>
      <c r="P252" s="94"/>
      <c r="Q252" s="94"/>
      <c r="R252" s="94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</row>
    <row r="253" spans="1:31" ht="21.75" customHeight="1">
      <c r="A253" s="68"/>
      <c r="B253" s="81"/>
      <c r="C253" s="81"/>
      <c r="D253" s="81"/>
      <c r="E253" s="81"/>
      <c r="F253" s="68"/>
      <c r="G253" s="68"/>
      <c r="H253" s="68"/>
      <c r="I253" s="68"/>
      <c r="J253" s="68"/>
      <c r="K253" s="81"/>
      <c r="L253" s="68"/>
      <c r="M253" s="68"/>
      <c r="N253" s="68"/>
      <c r="O253" s="68"/>
      <c r="P253" s="94"/>
      <c r="Q253" s="94"/>
      <c r="R253" s="94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</row>
    <row r="254" spans="1:31" ht="21.75" customHeight="1">
      <c r="A254" s="68"/>
      <c r="B254" s="81"/>
      <c r="C254" s="81"/>
      <c r="D254" s="81"/>
      <c r="E254" s="81"/>
      <c r="F254" s="68"/>
      <c r="G254" s="68"/>
      <c r="H254" s="68"/>
      <c r="I254" s="68"/>
      <c r="J254" s="68"/>
      <c r="K254" s="81"/>
      <c r="L254" s="68"/>
      <c r="M254" s="68"/>
      <c r="N254" s="68"/>
      <c r="O254" s="68"/>
      <c r="P254" s="94"/>
      <c r="Q254" s="94"/>
      <c r="R254" s="94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</row>
    <row r="255" spans="1:31" ht="21.75" customHeight="1">
      <c r="A255" s="68"/>
      <c r="B255" s="81"/>
      <c r="C255" s="81"/>
      <c r="D255" s="81"/>
      <c r="E255" s="81"/>
      <c r="F255" s="68"/>
      <c r="G255" s="68"/>
      <c r="H255" s="68"/>
      <c r="I255" s="68"/>
      <c r="J255" s="68"/>
      <c r="K255" s="81"/>
      <c r="L255" s="68"/>
      <c r="M255" s="68"/>
      <c r="N255" s="68"/>
      <c r="O255" s="68"/>
      <c r="P255" s="94"/>
      <c r="Q255" s="94"/>
      <c r="R255" s="94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</row>
    <row r="256" spans="1:31" ht="21.75" customHeight="1">
      <c r="A256" s="68"/>
      <c r="B256" s="81"/>
      <c r="C256" s="81"/>
      <c r="D256" s="81"/>
      <c r="E256" s="81"/>
      <c r="F256" s="68"/>
      <c r="G256" s="68"/>
      <c r="H256" s="68"/>
      <c r="I256" s="68"/>
      <c r="J256" s="68"/>
      <c r="K256" s="81"/>
      <c r="L256" s="68"/>
      <c r="M256" s="68"/>
      <c r="N256" s="68"/>
      <c r="O256" s="68"/>
      <c r="P256" s="94"/>
      <c r="Q256" s="94"/>
      <c r="R256" s="94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</row>
    <row r="257" spans="1:31" ht="21.75" customHeight="1">
      <c r="A257" s="68"/>
      <c r="B257" s="81"/>
      <c r="C257" s="81"/>
      <c r="D257" s="81"/>
      <c r="E257" s="81"/>
      <c r="F257" s="68"/>
      <c r="G257" s="68"/>
      <c r="H257" s="68"/>
      <c r="I257" s="68"/>
      <c r="J257" s="68"/>
      <c r="K257" s="81"/>
      <c r="L257" s="68"/>
      <c r="M257" s="68"/>
      <c r="N257" s="68"/>
      <c r="O257" s="68"/>
      <c r="P257" s="94"/>
      <c r="Q257" s="94"/>
      <c r="R257" s="94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</row>
    <row r="258" spans="1:31" ht="21.75" customHeight="1">
      <c r="A258" s="68"/>
      <c r="B258" s="81"/>
      <c r="C258" s="81"/>
      <c r="D258" s="81"/>
      <c r="E258" s="81"/>
      <c r="F258" s="68"/>
      <c r="G258" s="68"/>
      <c r="H258" s="68"/>
      <c r="I258" s="68"/>
      <c r="J258" s="68"/>
      <c r="K258" s="81"/>
      <c r="L258" s="68"/>
      <c r="M258" s="68"/>
      <c r="N258" s="68"/>
      <c r="O258" s="68"/>
      <c r="P258" s="94"/>
      <c r="Q258" s="94"/>
      <c r="R258" s="94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</row>
    <row r="259" spans="1:31" ht="21.75" customHeight="1">
      <c r="A259" s="68"/>
      <c r="B259" s="81"/>
      <c r="C259" s="81"/>
      <c r="D259" s="81"/>
      <c r="E259" s="81"/>
      <c r="F259" s="68"/>
      <c r="G259" s="68"/>
      <c r="H259" s="68"/>
      <c r="I259" s="68"/>
      <c r="J259" s="68"/>
      <c r="K259" s="81"/>
      <c r="L259" s="68"/>
      <c r="M259" s="68"/>
      <c r="N259" s="68"/>
      <c r="O259" s="68"/>
      <c r="P259" s="94"/>
      <c r="Q259" s="94"/>
      <c r="R259" s="94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</row>
    <row r="260" spans="1:31" ht="21.75" customHeight="1">
      <c r="A260" s="68"/>
      <c r="B260" s="81"/>
      <c r="C260" s="81"/>
      <c r="D260" s="81"/>
      <c r="E260" s="81"/>
      <c r="F260" s="68"/>
      <c r="G260" s="68"/>
      <c r="H260" s="68"/>
      <c r="I260" s="68"/>
      <c r="J260" s="68"/>
      <c r="K260" s="81"/>
      <c r="L260" s="68"/>
      <c r="M260" s="68"/>
      <c r="N260" s="68"/>
      <c r="O260" s="68"/>
      <c r="P260" s="94"/>
      <c r="Q260" s="94"/>
      <c r="R260" s="94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</row>
    <row r="261" spans="1:31" ht="21.75" customHeight="1">
      <c r="A261" s="68"/>
      <c r="B261" s="81"/>
      <c r="C261" s="81"/>
      <c r="D261" s="81"/>
      <c r="E261" s="81"/>
      <c r="F261" s="68"/>
      <c r="G261" s="68"/>
      <c r="H261" s="68"/>
      <c r="I261" s="68"/>
      <c r="J261" s="68"/>
      <c r="K261" s="81"/>
      <c r="L261" s="68"/>
      <c r="M261" s="68"/>
      <c r="N261" s="68"/>
      <c r="O261" s="68"/>
      <c r="P261" s="94"/>
      <c r="Q261" s="94"/>
      <c r="R261" s="94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</row>
    <row r="262" spans="1:31" ht="21.75" customHeight="1">
      <c r="A262" s="68"/>
      <c r="B262" s="81"/>
      <c r="C262" s="81"/>
      <c r="D262" s="81"/>
      <c r="E262" s="81"/>
      <c r="F262" s="68"/>
      <c r="G262" s="68"/>
      <c r="H262" s="68"/>
      <c r="I262" s="68"/>
      <c r="J262" s="68"/>
      <c r="K262" s="81"/>
      <c r="L262" s="68"/>
      <c r="M262" s="68"/>
      <c r="N262" s="68"/>
      <c r="O262" s="68"/>
      <c r="P262" s="94"/>
      <c r="Q262" s="94"/>
      <c r="R262" s="94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</row>
    <row r="263" spans="1:31" ht="21.75" customHeight="1">
      <c r="A263" s="68"/>
      <c r="B263" s="81"/>
      <c r="C263" s="81"/>
      <c r="D263" s="81"/>
      <c r="E263" s="81"/>
      <c r="F263" s="68"/>
      <c r="G263" s="68"/>
      <c r="H263" s="68"/>
      <c r="I263" s="68"/>
      <c r="J263" s="68"/>
      <c r="K263" s="81"/>
      <c r="L263" s="68"/>
      <c r="M263" s="68"/>
      <c r="N263" s="68"/>
      <c r="O263" s="68"/>
      <c r="P263" s="94"/>
      <c r="Q263" s="94"/>
      <c r="R263" s="94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</row>
    <row r="264" spans="1:31" ht="21.75" customHeight="1">
      <c r="A264" s="68"/>
      <c r="B264" s="81"/>
      <c r="C264" s="81"/>
      <c r="D264" s="81"/>
      <c r="E264" s="81"/>
      <c r="F264" s="68"/>
      <c r="G264" s="68"/>
      <c r="H264" s="68"/>
      <c r="I264" s="68"/>
      <c r="J264" s="68"/>
      <c r="K264" s="81"/>
      <c r="L264" s="68"/>
      <c r="M264" s="68"/>
      <c r="N264" s="68"/>
      <c r="O264" s="68"/>
      <c r="P264" s="94"/>
      <c r="Q264" s="94"/>
      <c r="R264" s="94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</row>
    <row r="265" spans="1:31" ht="21.75" customHeight="1">
      <c r="A265" s="68"/>
      <c r="B265" s="81"/>
      <c r="C265" s="81"/>
      <c r="D265" s="81"/>
      <c r="E265" s="81"/>
      <c r="F265" s="68"/>
      <c r="G265" s="68"/>
      <c r="H265" s="68"/>
      <c r="I265" s="68"/>
      <c r="J265" s="68"/>
      <c r="K265" s="81"/>
      <c r="L265" s="68"/>
      <c r="M265" s="68"/>
      <c r="N265" s="68"/>
      <c r="O265" s="68"/>
      <c r="P265" s="94"/>
      <c r="Q265" s="94"/>
      <c r="R265" s="94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</row>
    <row r="266" spans="1:31" ht="21.75" customHeight="1">
      <c r="A266" s="68"/>
      <c r="B266" s="81"/>
      <c r="C266" s="81"/>
      <c r="D266" s="81"/>
      <c r="E266" s="81"/>
      <c r="F266" s="68"/>
      <c r="G266" s="68"/>
      <c r="H266" s="68"/>
      <c r="I266" s="68"/>
      <c r="J266" s="68"/>
      <c r="K266" s="81"/>
      <c r="L266" s="68"/>
      <c r="M266" s="68"/>
      <c r="N266" s="68"/>
      <c r="O266" s="68"/>
      <c r="P266" s="94"/>
      <c r="Q266" s="94"/>
      <c r="R266" s="94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</row>
    <row r="267" spans="1:31" ht="21.75" customHeight="1">
      <c r="A267" s="68"/>
      <c r="B267" s="81"/>
      <c r="C267" s="81"/>
      <c r="D267" s="81"/>
      <c r="E267" s="81"/>
      <c r="F267" s="68"/>
      <c r="G267" s="68"/>
      <c r="H267" s="68"/>
      <c r="I267" s="68"/>
      <c r="J267" s="68"/>
      <c r="K267" s="81"/>
      <c r="L267" s="68"/>
      <c r="M267" s="68"/>
      <c r="N267" s="68"/>
      <c r="O267" s="68"/>
      <c r="P267" s="94"/>
      <c r="Q267" s="94"/>
      <c r="R267" s="94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</row>
    <row r="268" spans="1:31" ht="21.75" customHeight="1">
      <c r="A268" s="68"/>
      <c r="B268" s="81"/>
      <c r="C268" s="81"/>
      <c r="D268" s="81"/>
      <c r="E268" s="81"/>
      <c r="F268" s="68"/>
      <c r="G268" s="68"/>
      <c r="H268" s="68"/>
      <c r="I268" s="68"/>
      <c r="J268" s="68"/>
      <c r="K268" s="81"/>
      <c r="L268" s="68"/>
      <c r="M268" s="68"/>
      <c r="N268" s="68"/>
      <c r="O268" s="68"/>
      <c r="P268" s="94"/>
      <c r="Q268" s="94"/>
      <c r="R268" s="94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</row>
    <row r="269" spans="1:31" ht="21.75" customHeight="1">
      <c r="A269" s="68"/>
      <c r="B269" s="81"/>
      <c r="C269" s="81"/>
      <c r="D269" s="81"/>
      <c r="E269" s="81"/>
      <c r="F269" s="68"/>
      <c r="G269" s="68"/>
      <c r="H269" s="68"/>
      <c r="I269" s="68"/>
      <c r="J269" s="68"/>
      <c r="K269" s="81"/>
      <c r="L269" s="68"/>
      <c r="M269" s="68"/>
      <c r="N269" s="68"/>
      <c r="O269" s="68"/>
      <c r="P269" s="94"/>
      <c r="Q269" s="94"/>
      <c r="R269" s="94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</row>
    <row r="270" spans="1:31" ht="21.75" customHeight="1">
      <c r="A270" s="68"/>
      <c r="B270" s="81"/>
      <c r="C270" s="81"/>
      <c r="D270" s="81"/>
      <c r="E270" s="81"/>
      <c r="F270" s="68"/>
      <c r="G270" s="68"/>
      <c r="H270" s="68"/>
      <c r="I270" s="68"/>
      <c r="J270" s="68"/>
      <c r="K270" s="81"/>
      <c r="L270" s="68"/>
      <c r="M270" s="68"/>
      <c r="N270" s="68"/>
      <c r="O270" s="68"/>
      <c r="P270" s="94"/>
      <c r="Q270" s="94"/>
      <c r="R270" s="94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</row>
    <row r="271" spans="1:31" ht="21.75" customHeight="1">
      <c r="A271" s="68"/>
      <c r="B271" s="81"/>
      <c r="C271" s="81"/>
      <c r="D271" s="81"/>
      <c r="E271" s="81"/>
      <c r="F271" s="68"/>
      <c r="G271" s="68"/>
      <c r="H271" s="68"/>
      <c r="I271" s="68"/>
      <c r="J271" s="68"/>
      <c r="K271" s="81"/>
      <c r="L271" s="68"/>
      <c r="M271" s="68"/>
      <c r="N271" s="68"/>
      <c r="O271" s="68"/>
      <c r="P271" s="94"/>
      <c r="Q271" s="94"/>
      <c r="R271" s="94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</row>
    <row r="272" spans="1:31" ht="21.75" customHeight="1">
      <c r="A272" s="68"/>
      <c r="B272" s="81"/>
      <c r="C272" s="81"/>
      <c r="D272" s="81"/>
      <c r="E272" s="81"/>
      <c r="F272" s="68"/>
      <c r="G272" s="68"/>
      <c r="H272" s="68"/>
      <c r="I272" s="68"/>
      <c r="J272" s="68"/>
      <c r="K272" s="81"/>
      <c r="L272" s="68"/>
      <c r="M272" s="68"/>
      <c r="N272" s="68"/>
      <c r="O272" s="68"/>
      <c r="P272" s="94"/>
      <c r="Q272" s="94"/>
      <c r="R272" s="94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</row>
    <row r="273" spans="1:31" ht="21.75" customHeight="1">
      <c r="A273" s="68"/>
      <c r="B273" s="81"/>
      <c r="C273" s="81"/>
      <c r="D273" s="81"/>
      <c r="E273" s="81"/>
      <c r="F273" s="68"/>
      <c r="G273" s="68"/>
      <c r="H273" s="68"/>
      <c r="I273" s="68"/>
      <c r="J273" s="68"/>
      <c r="K273" s="81"/>
      <c r="L273" s="68"/>
      <c r="M273" s="68"/>
      <c r="N273" s="68"/>
      <c r="O273" s="68"/>
      <c r="P273" s="94"/>
      <c r="Q273" s="94"/>
      <c r="R273" s="94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</row>
    <row r="274" spans="1:31" ht="15.75" customHeight="1"/>
    <row r="275" spans="1:31" ht="15.75" customHeight="1"/>
    <row r="276" spans="1:31" ht="15.75" customHeight="1"/>
    <row r="277" spans="1:31" ht="15.75" customHeight="1"/>
    <row r="278" spans="1:31" ht="15.75" customHeight="1"/>
    <row r="279" spans="1:31" ht="15.75" customHeight="1"/>
    <row r="280" spans="1:31" ht="15.75" customHeight="1"/>
    <row r="281" spans="1:31" ht="15.75" customHeight="1"/>
    <row r="282" spans="1:31" ht="15.75" customHeight="1"/>
    <row r="283" spans="1:31" ht="15.75" customHeight="1"/>
    <row r="284" spans="1:31" ht="15.75" customHeight="1"/>
    <row r="285" spans="1:31" ht="15.75" customHeight="1"/>
    <row r="286" spans="1:31" ht="15.75" customHeight="1"/>
    <row r="287" spans="1:31" ht="15.75" customHeight="1"/>
    <row r="288" spans="1:31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D65:T65"/>
    <mergeCell ref="D68:T68"/>
    <mergeCell ref="D71:T71"/>
    <mergeCell ref="D34:T34"/>
    <mergeCell ref="D37:T37"/>
    <mergeCell ref="D40:T40"/>
    <mergeCell ref="D43:T43"/>
    <mergeCell ref="D46:T46"/>
    <mergeCell ref="D51:T51"/>
    <mergeCell ref="D56:T56"/>
    <mergeCell ref="D25:T25"/>
    <mergeCell ref="D28:T28"/>
    <mergeCell ref="D31:T31"/>
    <mergeCell ref="D59:T59"/>
    <mergeCell ref="D62:T62"/>
    <mergeCell ref="D10:T10"/>
    <mergeCell ref="D13:T13"/>
    <mergeCell ref="D16:T16"/>
    <mergeCell ref="D19:T19"/>
    <mergeCell ref="D22:T22"/>
    <mergeCell ref="P2:R2"/>
    <mergeCell ref="S2:S3"/>
    <mergeCell ref="T2:T3"/>
    <mergeCell ref="D4:T4"/>
    <mergeCell ref="D7:T7"/>
    <mergeCell ref="G2:J2"/>
    <mergeCell ref="K2:K3"/>
    <mergeCell ref="D1:O1"/>
    <mergeCell ref="A2:A3"/>
    <mergeCell ref="B2:B3"/>
    <mergeCell ref="C2:C3"/>
    <mergeCell ref="D2:D3"/>
    <mergeCell ref="E2:E3"/>
    <mergeCell ref="F2:F3"/>
    <mergeCell ref="L2:O2"/>
  </mergeCells>
  <phoneticPr fontId="2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367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C1" workbookViewId="0">
      <selection activeCell="C2" sqref="C2:C3"/>
    </sheetView>
  </sheetViews>
  <sheetFormatPr defaultColWidth="14.42578125" defaultRowHeight="15"/>
  <cols>
    <col min="1" max="1" width="6.7109375" style="3" hidden="1" customWidth="1"/>
    <col min="2" max="2" width="8.5703125" style="3" hidden="1" customWidth="1"/>
    <col min="3" max="3" width="16.7109375" style="3" customWidth="1"/>
    <col min="4" max="4" width="24.28515625" style="3" customWidth="1"/>
    <col min="5" max="5" width="25.28515625" style="3" customWidth="1"/>
    <col min="6" max="6" width="4.71093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0" style="3" customWidth="1"/>
    <col min="11" max="11" width="7" style="3" customWidth="1"/>
    <col min="12" max="12" width="14.7109375" style="3" customWidth="1"/>
    <col min="13" max="13" width="12.28515625" style="3" customWidth="1"/>
    <col min="14" max="26" width="8.7109375" style="3" customWidth="1"/>
    <col min="27" max="16384" width="14.42578125" style="3"/>
  </cols>
  <sheetData>
    <row r="1" spans="1:26" ht="21" customHeight="1">
      <c r="A1" s="135"/>
      <c r="B1" s="81" t="s">
        <v>44</v>
      </c>
      <c r="C1" s="268" t="s">
        <v>3961</v>
      </c>
      <c r="D1" s="253"/>
      <c r="E1" s="253"/>
      <c r="F1" s="253"/>
      <c r="G1" s="253"/>
      <c r="H1" s="253"/>
      <c r="I1" s="94"/>
      <c r="J1" s="94"/>
      <c r="K1" s="269"/>
      <c r="L1" s="253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1:26" ht="21" customHeight="1">
      <c r="A2" s="136" t="s">
        <v>46</v>
      </c>
      <c r="B2" s="84" t="s">
        <v>48</v>
      </c>
      <c r="C2" s="249" t="s">
        <v>85</v>
      </c>
      <c r="D2" s="249" t="s">
        <v>86</v>
      </c>
      <c r="E2" s="249" t="s">
        <v>87</v>
      </c>
      <c r="F2" s="254" t="s">
        <v>51</v>
      </c>
      <c r="G2" s="254" t="s">
        <v>52</v>
      </c>
      <c r="H2" s="247" t="s">
        <v>53</v>
      </c>
      <c r="I2" s="247" t="s">
        <v>54</v>
      </c>
      <c r="J2" s="247" t="s">
        <v>55</v>
      </c>
      <c r="K2" s="247" t="s">
        <v>368</v>
      </c>
      <c r="L2" s="247" t="s">
        <v>56</v>
      </c>
      <c r="M2" s="254" t="s">
        <v>57</v>
      </c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21" customHeight="1">
      <c r="A3" s="135"/>
      <c r="B3" s="81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1:26" ht="21" customHeight="1">
      <c r="A4" s="135"/>
      <c r="B4" s="81" t="s">
        <v>247</v>
      </c>
      <c r="C4" s="87" t="s">
        <v>248</v>
      </c>
      <c r="D4" s="87" t="s">
        <v>99</v>
      </c>
      <c r="E4" s="87" t="s">
        <v>100</v>
      </c>
      <c r="F4" s="138" t="s">
        <v>101</v>
      </c>
      <c r="G4" s="77">
        <v>105.6</v>
      </c>
      <c r="H4" s="72">
        <f>ROUNDDOWN(단가조사!G4*옵션!$D$11, 0)</f>
        <v>2725</v>
      </c>
      <c r="I4" s="72"/>
      <c r="J4" s="72"/>
      <c r="K4" s="72"/>
      <c r="L4" s="72">
        <f t="shared" ref="L4:L34" si="0">SUM(H4,I4,J4)</f>
        <v>2725</v>
      </c>
      <c r="M4" s="77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6" ht="21" customHeight="1">
      <c r="A5" s="135"/>
      <c r="B5" s="81" t="s">
        <v>259</v>
      </c>
      <c r="C5" s="87" t="s">
        <v>260</v>
      </c>
      <c r="D5" s="87" t="s">
        <v>99</v>
      </c>
      <c r="E5" s="87" t="s">
        <v>105</v>
      </c>
      <c r="F5" s="138" t="s">
        <v>101</v>
      </c>
      <c r="G5" s="77">
        <v>105.6</v>
      </c>
      <c r="H5" s="72">
        <f>ROUNDDOWN(단가조사!G5*옵션!$D$11, 0)</f>
        <v>3694</v>
      </c>
      <c r="I5" s="72"/>
      <c r="J5" s="72"/>
      <c r="K5" s="72"/>
      <c r="L5" s="72">
        <f t="shared" si="0"/>
        <v>3694</v>
      </c>
      <c r="M5" s="77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" ht="21" customHeight="1">
      <c r="A6" s="135"/>
      <c r="B6" s="81" t="s">
        <v>262</v>
      </c>
      <c r="C6" s="87" t="s">
        <v>263</v>
      </c>
      <c r="D6" s="87" t="s">
        <v>109</v>
      </c>
      <c r="E6" s="87" t="s">
        <v>110</v>
      </c>
      <c r="F6" s="138" t="s">
        <v>101</v>
      </c>
      <c r="G6" s="77">
        <v>40.700000000000003</v>
      </c>
      <c r="H6" s="72">
        <f>ROUNDDOWN(단가조사!G6*옵션!$D$11, 0)</f>
        <v>1716</v>
      </c>
      <c r="I6" s="72"/>
      <c r="J6" s="72"/>
      <c r="K6" s="72"/>
      <c r="L6" s="72">
        <f t="shared" si="0"/>
        <v>1716</v>
      </c>
      <c r="M6" s="77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6" ht="21" customHeight="1">
      <c r="A7" s="135"/>
      <c r="B7" s="81" t="s">
        <v>266</v>
      </c>
      <c r="C7" s="87" t="s">
        <v>267</v>
      </c>
      <c r="D7" s="87" t="s">
        <v>114</v>
      </c>
      <c r="E7" s="87" t="s">
        <v>115</v>
      </c>
      <c r="F7" s="138" t="s">
        <v>116</v>
      </c>
      <c r="G7" s="77">
        <v>4</v>
      </c>
      <c r="H7" s="72">
        <f>ROUNDDOWN(단가조사!G7*옵션!$D$11, 0)</f>
        <v>2864</v>
      </c>
      <c r="I7" s="72"/>
      <c r="J7" s="72"/>
      <c r="K7" s="72"/>
      <c r="L7" s="72">
        <f t="shared" si="0"/>
        <v>2864</v>
      </c>
      <c r="M7" s="77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 ht="21" customHeight="1">
      <c r="A8" s="135"/>
      <c r="B8" s="81" t="s">
        <v>224</v>
      </c>
      <c r="C8" s="87" t="s">
        <v>225</v>
      </c>
      <c r="D8" s="87" t="s">
        <v>226</v>
      </c>
      <c r="E8" s="87" t="s">
        <v>227</v>
      </c>
      <c r="F8" s="138" t="s">
        <v>116</v>
      </c>
      <c r="G8" s="77">
        <v>107</v>
      </c>
      <c r="H8" s="72">
        <f>ROUNDDOWN(단가조사!G8*옵션!$D$11, 0)</f>
        <v>138</v>
      </c>
      <c r="I8" s="72"/>
      <c r="J8" s="72"/>
      <c r="K8" s="72"/>
      <c r="L8" s="72">
        <f t="shared" si="0"/>
        <v>138</v>
      </c>
      <c r="M8" s="77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" ht="21" customHeight="1">
      <c r="A9" s="135"/>
      <c r="B9" s="81" t="s">
        <v>242</v>
      </c>
      <c r="C9" s="87" t="s">
        <v>243</v>
      </c>
      <c r="D9" s="87" t="s">
        <v>226</v>
      </c>
      <c r="E9" s="87" t="s">
        <v>244</v>
      </c>
      <c r="F9" s="138" t="s">
        <v>116</v>
      </c>
      <c r="G9" s="77">
        <v>84</v>
      </c>
      <c r="H9" s="72">
        <f>ROUNDDOWN(단가조사!G9*옵션!$D$11, 0)</f>
        <v>164</v>
      </c>
      <c r="I9" s="72"/>
      <c r="J9" s="72"/>
      <c r="K9" s="72"/>
      <c r="L9" s="72">
        <f t="shared" si="0"/>
        <v>164</v>
      </c>
      <c r="M9" s="77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 ht="21" customHeight="1">
      <c r="A10" s="135"/>
      <c r="B10" s="81" t="s">
        <v>228</v>
      </c>
      <c r="C10" s="87" t="s">
        <v>229</v>
      </c>
      <c r="D10" s="87" t="s">
        <v>230</v>
      </c>
      <c r="E10" s="87" t="s">
        <v>231</v>
      </c>
      <c r="F10" s="138" t="s">
        <v>116</v>
      </c>
      <c r="G10" s="77">
        <v>191</v>
      </c>
      <c r="H10" s="72">
        <f>ROUNDDOWN(단가조사!G10*옵션!$D$11, 0)</f>
        <v>130</v>
      </c>
      <c r="I10" s="72"/>
      <c r="J10" s="72"/>
      <c r="K10" s="72"/>
      <c r="L10" s="72">
        <f t="shared" si="0"/>
        <v>130</v>
      </c>
      <c r="M10" s="77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26" ht="21" customHeight="1">
      <c r="A11" s="135"/>
      <c r="B11" s="81" t="s">
        <v>220</v>
      </c>
      <c r="C11" s="87" t="s">
        <v>221</v>
      </c>
      <c r="D11" s="87" t="s">
        <v>222</v>
      </c>
      <c r="E11" s="87" t="s">
        <v>223</v>
      </c>
      <c r="F11" s="138" t="s">
        <v>101</v>
      </c>
      <c r="G11" s="77">
        <v>19.100000000000001</v>
      </c>
      <c r="H11" s="72">
        <f>ROUNDDOWN(단가조사!G11*옵션!$D$11, 0)</f>
        <v>3900</v>
      </c>
      <c r="I11" s="72"/>
      <c r="J11" s="72"/>
      <c r="K11" s="72"/>
      <c r="L11" s="72">
        <f t="shared" si="0"/>
        <v>3900</v>
      </c>
      <c r="M11" s="77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" ht="21" customHeight="1">
      <c r="A12" s="135"/>
      <c r="B12" s="81" t="s">
        <v>269</v>
      </c>
      <c r="C12" s="87" t="s">
        <v>270</v>
      </c>
      <c r="D12" s="87" t="s">
        <v>120</v>
      </c>
      <c r="E12" s="87" t="s">
        <v>121</v>
      </c>
      <c r="F12" s="138" t="s">
        <v>101</v>
      </c>
      <c r="G12" s="77">
        <v>108.15</v>
      </c>
      <c r="H12" s="72">
        <f>ROUNDDOWN(단가조사!G12*옵션!$D$11, 0)</f>
        <v>1842</v>
      </c>
      <c r="I12" s="72"/>
      <c r="J12" s="72"/>
      <c r="K12" s="72"/>
      <c r="L12" s="72">
        <f t="shared" si="0"/>
        <v>1842</v>
      </c>
      <c r="M12" s="77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spans="1:26" ht="21" customHeight="1">
      <c r="A13" s="135"/>
      <c r="B13" s="81" t="s">
        <v>275</v>
      </c>
      <c r="C13" s="87" t="s">
        <v>276</v>
      </c>
      <c r="D13" s="87" t="s">
        <v>161</v>
      </c>
      <c r="E13" s="87" t="s">
        <v>162</v>
      </c>
      <c r="F13" s="138" t="s">
        <v>101</v>
      </c>
      <c r="G13" s="77">
        <v>8.6</v>
      </c>
      <c r="H13" s="72">
        <f>ROUNDDOWN(단가조사!G13*옵션!$D$11, 0)</f>
        <v>4600</v>
      </c>
      <c r="I13" s="72"/>
      <c r="J13" s="72"/>
      <c r="K13" s="72"/>
      <c r="L13" s="72">
        <f t="shared" si="0"/>
        <v>4600</v>
      </c>
      <c r="M13" s="77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ht="21" customHeight="1">
      <c r="A14" s="135"/>
      <c r="B14" s="81" t="s">
        <v>281</v>
      </c>
      <c r="C14" s="87" t="s">
        <v>282</v>
      </c>
      <c r="D14" s="87" t="s">
        <v>125</v>
      </c>
      <c r="E14" s="87" t="s">
        <v>126</v>
      </c>
      <c r="F14" s="138" t="s">
        <v>101</v>
      </c>
      <c r="G14" s="77">
        <v>113.95</v>
      </c>
      <c r="H14" s="72">
        <f>ROUNDDOWN(단가조사!G14*옵션!$D$11, 0)</f>
        <v>685</v>
      </c>
      <c r="I14" s="72"/>
      <c r="J14" s="72"/>
      <c r="K14" s="72"/>
      <c r="L14" s="72">
        <f t="shared" si="0"/>
        <v>685</v>
      </c>
      <c r="M14" s="77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spans="1:26" ht="21" customHeight="1">
      <c r="A15" s="135"/>
      <c r="B15" s="81" t="s">
        <v>284</v>
      </c>
      <c r="C15" s="87" t="s">
        <v>285</v>
      </c>
      <c r="D15" s="87" t="s">
        <v>130</v>
      </c>
      <c r="E15" s="87" t="s">
        <v>131</v>
      </c>
      <c r="F15" s="138" t="s">
        <v>101</v>
      </c>
      <c r="G15" s="77">
        <v>132.22499999999999</v>
      </c>
      <c r="H15" s="72">
        <f>ROUNDDOWN(단가조사!G15*옵션!$D$11, 0)</f>
        <v>400</v>
      </c>
      <c r="I15" s="72"/>
      <c r="J15" s="72"/>
      <c r="K15" s="72"/>
      <c r="L15" s="72">
        <f t="shared" si="0"/>
        <v>400</v>
      </c>
      <c r="M15" s="77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" ht="21" customHeight="1">
      <c r="A16" s="135"/>
      <c r="B16" s="81" t="s">
        <v>287</v>
      </c>
      <c r="C16" s="87" t="s">
        <v>288</v>
      </c>
      <c r="D16" s="87" t="s">
        <v>166</v>
      </c>
      <c r="E16" s="87" t="s">
        <v>167</v>
      </c>
      <c r="F16" s="138" t="s">
        <v>116</v>
      </c>
      <c r="G16" s="77">
        <v>2</v>
      </c>
      <c r="H16" s="72">
        <f>ROUNDDOWN(단가조사!G16*옵션!$D$11, 0)</f>
        <v>140000</v>
      </c>
      <c r="I16" s="72"/>
      <c r="J16" s="72"/>
      <c r="K16" s="72"/>
      <c r="L16" s="72">
        <f t="shared" si="0"/>
        <v>140000</v>
      </c>
      <c r="M16" s="77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spans="1:26" ht="21" customHeight="1">
      <c r="A17" s="135"/>
      <c r="B17" s="81" t="s">
        <v>293</v>
      </c>
      <c r="C17" s="87" t="s">
        <v>294</v>
      </c>
      <c r="D17" s="87" t="s">
        <v>185</v>
      </c>
      <c r="E17" s="87" t="s">
        <v>210</v>
      </c>
      <c r="F17" s="138" t="s">
        <v>101</v>
      </c>
      <c r="G17" s="77">
        <v>4</v>
      </c>
      <c r="H17" s="72">
        <f>ROUNDDOWN(단가조사!G17*옵션!$D$11, 0)</f>
        <v>1188</v>
      </c>
      <c r="I17" s="72"/>
      <c r="J17" s="72"/>
      <c r="K17" s="72"/>
      <c r="L17" s="72">
        <f t="shared" si="0"/>
        <v>1188</v>
      </c>
      <c r="M17" s="77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ht="21" customHeight="1">
      <c r="A18" s="135"/>
      <c r="B18" s="81" t="s">
        <v>297</v>
      </c>
      <c r="C18" s="87" t="s">
        <v>298</v>
      </c>
      <c r="D18" s="87" t="s">
        <v>185</v>
      </c>
      <c r="E18" s="87" t="s">
        <v>110</v>
      </c>
      <c r="F18" s="138" t="s">
        <v>101</v>
      </c>
      <c r="G18" s="77">
        <v>6</v>
      </c>
      <c r="H18" s="72">
        <f>ROUNDDOWN(단가조사!G18*옵션!$D$11, 0)</f>
        <v>1716</v>
      </c>
      <c r="I18" s="72"/>
      <c r="J18" s="72"/>
      <c r="K18" s="72"/>
      <c r="L18" s="72">
        <f t="shared" si="0"/>
        <v>1716</v>
      </c>
      <c r="M18" s="77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</row>
    <row r="19" spans="1:26" ht="21" customHeight="1">
      <c r="A19" s="135"/>
      <c r="B19" s="81" t="s">
        <v>300</v>
      </c>
      <c r="C19" s="87" t="s">
        <v>301</v>
      </c>
      <c r="D19" s="87" t="s">
        <v>135</v>
      </c>
      <c r="E19" s="87" t="s">
        <v>136</v>
      </c>
      <c r="F19" s="138" t="s">
        <v>116</v>
      </c>
      <c r="G19" s="77">
        <v>4</v>
      </c>
      <c r="H19" s="72">
        <f>ROUNDDOWN(단가조사!G19*옵션!$D$11, 0)</f>
        <v>0</v>
      </c>
      <c r="I19" s="72"/>
      <c r="J19" s="72"/>
      <c r="K19" s="72"/>
      <c r="L19" s="72">
        <f t="shared" si="0"/>
        <v>0</v>
      </c>
      <c r="M19" s="77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 spans="1:26" ht="21" customHeight="1">
      <c r="A20" s="135"/>
      <c r="B20" s="81" t="s">
        <v>303</v>
      </c>
      <c r="C20" s="87" t="s">
        <v>304</v>
      </c>
      <c r="D20" s="87" t="s">
        <v>135</v>
      </c>
      <c r="E20" s="87" t="s">
        <v>140</v>
      </c>
      <c r="F20" s="138" t="s">
        <v>116</v>
      </c>
      <c r="G20" s="77">
        <v>2</v>
      </c>
      <c r="H20" s="72">
        <f>ROUNDDOWN(단가조사!G20*옵션!$D$11, 0)</f>
        <v>0</v>
      </c>
      <c r="I20" s="72"/>
      <c r="J20" s="72"/>
      <c r="K20" s="72"/>
      <c r="L20" s="72">
        <f t="shared" si="0"/>
        <v>0</v>
      </c>
      <c r="M20" s="77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</row>
    <row r="21" spans="1:26" ht="21" customHeight="1">
      <c r="A21" s="135"/>
      <c r="B21" s="81" t="s">
        <v>306</v>
      </c>
      <c r="C21" s="87" t="s">
        <v>307</v>
      </c>
      <c r="D21" s="87" t="s">
        <v>197</v>
      </c>
      <c r="E21" s="87" t="s">
        <v>131</v>
      </c>
      <c r="F21" s="138" t="s">
        <v>101</v>
      </c>
      <c r="G21" s="77">
        <v>125</v>
      </c>
      <c r="H21" s="72">
        <f>ROUNDDOWN(단가조사!G21*옵션!$D$11, 0)</f>
        <v>400</v>
      </c>
      <c r="I21" s="72"/>
      <c r="J21" s="72"/>
      <c r="K21" s="72"/>
      <c r="L21" s="72">
        <f t="shared" si="0"/>
        <v>400</v>
      </c>
      <c r="M21" s="77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ht="21" customHeight="1">
      <c r="A22" s="135"/>
      <c r="B22" s="81" t="s">
        <v>309</v>
      </c>
      <c r="C22" s="87" t="s">
        <v>310</v>
      </c>
      <c r="D22" s="87" t="s">
        <v>176</v>
      </c>
      <c r="E22" s="87" t="s">
        <v>177</v>
      </c>
      <c r="F22" s="138" t="s">
        <v>101</v>
      </c>
      <c r="G22" s="77">
        <v>102</v>
      </c>
      <c r="H22" s="72">
        <f>ROUNDDOWN(단가조사!G22*옵션!$D$11, 0)</f>
        <v>3085</v>
      </c>
      <c r="I22" s="72"/>
      <c r="J22" s="72"/>
      <c r="K22" s="72"/>
      <c r="L22" s="72">
        <f t="shared" si="0"/>
        <v>3085</v>
      </c>
      <c r="M22" s="77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spans="1:26" ht="21" customHeight="1">
      <c r="A23" s="135"/>
      <c r="B23" s="81" t="s">
        <v>312</v>
      </c>
      <c r="C23" s="87" t="s">
        <v>313</v>
      </c>
      <c r="D23" s="87" t="s">
        <v>176</v>
      </c>
      <c r="E23" s="87" t="s">
        <v>181</v>
      </c>
      <c r="F23" s="138" t="s">
        <v>101</v>
      </c>
      <c r="G23" s="77">
        <v>93</v>
      </c>
      <c r="H23" s="72">
        <f>ROUNDDOWN(단가조사!G23*옵션!$D$11, 0)</f>
        <v>4012</v>
      </c>
      <c r="I23" s="72"/>
      <c r="J23" s="72"/>
      <c r="K23" s="72"/>
      <c r="L23" s="72">
        <f t="shared" si="0"/>
        <v>4012</v>
      </c>
      <c r="M23" s="77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26" ht="21" customHeight="1">
      <c r="A24" s="135"/>
      <c r="B24" s="81" t="s">
        <v>315</v>
      </c>
      <c r="C24" s="87" t="s">
        <v>316</v>
      </c>
      <c r="D24" s="87" t="s">
        <v>193</v>
      </c>
      <c r="E24" s="87" t="s">
        <v>126</v>
      </c>
      <c r="F24" s="138" t="s">
        <v>101</v>
      </c>
      <c r="G24" s="77">
        <v>94</v>
      </c>
      <c r="H24" s="72">
        <f>ROUNDDOWN(단가조사!G24*옵션!$D$11, 0)</f>
        <v>685</v>
      </c>
      <c r="I24" s="72"/>
      <c r="J24" s="72"/>
      <c r="K24" s="72"/>
      <c r="L24" s="72">
        <f t="shared" si="0"/>
        <v>685</v>
      </c>
      <c r="M24" s="77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</row>
    <row r="25" spans="1:26" ht="21" customHeight="1">
      <c r="A25" s="135"/>
      <c r="B25" s="81" t="s">
        <v>369</v>
      </c>
      <c r="C25" s="87" t="s">
        <v>370</v>
      </c>
      <c r="D25" s="87" t="s">
        <v>156</v>
      </c>
      <c r="E25" s="87" t="s">
        <v>157</v>
      </c>
      <c r="F25" s="138" t="s">
        <v>64</v>
      </c>
      <c r="G25" s="77">
        <v>1</v>
      </c>
      <c r="H25" s="72">
        <v>0</v>
      </c>
      <c r="I25" s="72"/>
      <c r="J25" s="72"/>
      <c r="K25" s="72"/>
      <c r="L25" s="72">
        <f t="shared" si="0"/>
        <v>0</v>
      </c>
      <c r="M25" s="77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ht="21" customHeight="1">
      <c r="A26" s="135"/>
      <c r="B26" s="81" t="s">
        <v>371</v>
      </c>
      <c r="C26" s="87" t="s">
        <v>372</v>
      </c>
      <c r="D26" s="87" t="s">
        <v>169</v>
      </c>
      <c r="E26" s="87" t="s">
        <v>170</v>
      </c>
      <c r="F26" s="138" t="s">
        <v>116</v>
      </c>
      <c r="G26" s="77">
        <v>2</v>
      </c>
      <c r="H26" s="72">
        <v>0</v>
      </c>
      <c r="I26" s="72"/>
      <c r="J26" s="72"/>
      <c r="K26" s="72"/>
      <c r="L26" s="72">
        <f t="shared" si="0"/>
        <v>0</v>
      </c>
      <c r="M26" s="77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 ht="21" customHeight="1">
      <c r="A27" s="135"/>
      <c r="B27" s="81" t="s">
        <v>373</v>
      </c>
      <c r="C27" s="87" t="s">
        <v>374</v>
      </c>
      <c r="D27" s="87" t="s">
        <v>171</v>
      </c>
      <c r="E27" s="87" t="s">
        <v>170</v>
      </c>
      <c r="F27" s="138" t="s">
        <v>116</v>
      </c>
      <c r="G27" s="77">
        <v>2</v>
      </c>
      <c r="H27" s="72">
        <v>0</v>
      </c>
      <c r="I27" s="72"/>
      <c r="J27" s="72"/>
      <c r="K27" s="72"/>
      <c r="L27" s="72">
        <f t="shared" si="0"/>
        <v>0</v>
      </c>
      <c r="M27" s="77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 ht="21" customHeight="1">
      <c r="A28" s="135"/>
      <c r="B28" s="81" t="s">
        <v>318</v>
      </c>
      <c r="C28" s="87" t="s">
        <v>319</v>
      </c>
      <c r="D28" s="87" t="s">
        <v>201</v>
      </c>
      <c r="E28" s="87" t="s">
        <v>167</v>
      </c>
      <c r="F28" s="138" t="s">
        <v>116</v>
      </c>
      <c r="G28" s="77">
        <v>2</v>
      </c>
      <c r="H28" s="72">
        <f>ROUNDDOWN(단가조사!G28*옵션!$D$11, 0)</f>
        <v>44000</v>
      </c>
      <c r="I28" s="72"/>
      <c r="J28" s="72"/>
      <c r="K28" s="72"/>
      <c r="L28" s="72">
        <f t="shared" si="0"/>
        <v>44000</v>
      </c>
      <c r="M28" s="77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ht="21" customHeight="1">
      <c r="A29" s="135"/>
      <c r="B29" s="81" t="s">
        <v>321</v>
      </c>
      <c r="C29" s="87" t="s">
        <v>322</v>
      </c>
      <c r="D29" s="87" t="s">
        <v>189</v>
      </c>
      <c r="E29" s="87" t="s">
        <v>121</v>
      </c>
      <c r="F29" s="138" t="s">
        <v>101</v>
      </c>
      <c r="G29" s="77">
        <v>92</v>
      </c>
      <c r="H29" s="72">
        <f>ROUNDDOWN(단가조사!G29*옵션!$D$11, 0)</f>
        <v>1842</v>
      </c>
      <c r="I29" s="72"/>
      <c r="J29" s="72"/>
      <c r="K29" s="72"/>
      <c r="L29" s="72">
        <f t="shared" si="0"/>
        <v>1842</v>
      </c>
      <c r="M29" s="77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21" customHeight="1">
      <c r="A30" s="135"/>
      <c r="B30" s="81" t="s">
        <v>232</v>
      </c>
      <c r="C30" s="87" t="s">
        <v>233</v>
      </c>
      <c r="D30" s="87" t="s">
        <v>234</v>
      </c>
      <c r="E30" s="87" t="s">
        <v>235</v>
      </c>
      <c r="F30" s="138" t="s">
        <v>236</v>
      </c>
      <c r="G30" s="77">
        <v>60.908000000000001</v>
      </c>
      <c r="H30" s="72"/>
      <c r="I30" s="72">
        <f>ROUNDDOWN(단가조사!G30, 0)</f>
        <v>273676</v>
      </c>
      <c r="J30" s="72"/>
      <c r="K30" s="72"/>
      <c r="L30" s="72">
        <f t="shared" si="0"/>
        <v>273676</v>
      </c>
      <c r="M30" s="77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</row>
    <row r="31" spans="1:26" ht="21" customHeight="1">
      <c r="A31" s="135"/>
      <c r="B31" s="81" t="s">
        <v>271</v>
      </c>
      <c r="C31" s="87" t="s">
        <v>272</v>
      </c>
      <c r="D31" s="87" t="s">
        <v>234</v>
      </c>
      <c r="E31" s="87" t="s">
        <v>273</v>
      </c>
      <c r="F31" s="138" t="s">
        <v>236</v>
      </c>
      <c r="G31" s="77">
        <v>2.0859999999999999</v>
      </c>
      <c r="H31" s="72"/>
      <c r="I31" s="72">
        <f>ROUNDDOWN(단가조사!G31, 0)</f>
        <v>304156</v>
      </c>
      <c r="J31" s="72"/>
      <c r="K31" s="72"/>
      <c r="L31" s="72">
        <f t="shared" si="0"/>
        <v>304156</v>
      </c>
      <c r="M31" s="77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</row>
    <row r="32" spans="1:26" ht="21" customHeight="1">
      <c r="A32" s="135"/>
      <c r="B32" s="81" t="s">
        <v>277</v>
      </c>
      <c r="C32" s="87" t="s">
        <v>278</v>
      </c>
      <c r="D32" s="87" t="s">
        <v>234</v>
      </c>
      <c r="E32" s="87" t="s">
        <v>279</v>
      </c>
      <c r="F32" s="138" t="s">
        <v>236</v>
      </c>
      <c r="G32" s="77">
        <v>5.5274999999999999</v>
      </c>
      <c r="H32" s="72"/>
      <c r="I32" s="72">
        <f>ROUNDDOWN(단가조사!G32, 0)</f>
        <v>436224</v>
      </c>
      <c r="J32" s="72"/>
      <c r="K32" s="72"/>
      <c r="L32" s="72">
        <f t="shared" si="0"/>
        <v>436224</v>
      </c>
      <c r="M32" s="77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</row>
    <row r="33" spans="1:26" ht="21" customHeight="1">
      <c r="A33" s="135"/>
      <c r="B33" s="81" t="s">
        <v>289</v>
      </c>
      <c r="C33" s="87" t="s">
        <v>290</v>
      </c>
      <c r="D33" s="87" t="s">
        <v>234</v>
      </c>
      <c r="E33" s="87" t="s">
        <v>291</v>
      </c>
      <c r="F33" s="138" t="s">
        <v>236</v>
      </c>
      <c r="G33" s="77">
        <v>2.0112000000000001</v>
      </c>
      <c r="H33" s="72"/>
      <c r="I33" s="72">
        <f>ROUNDDOWN(단가조사!G33, 0)</f>
        <v>315528</v>
      </c>
      <c r="J33" s="72"/>
      <c r="K33" s="72"/>
      <c r="L33" s="72">
        <f t="shared" si="0"/>
        <v>315528</v>
      </c>
      <c r="M33" s="77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1:26" ht="21" customHeight="1">
      <c r="A34" s="135"/>
      <c r="B34" s="81" t="s">
        <v>375</v>
      </c>
      <c r="C34" s="87" t="s">
        <v>376</v>
      </c>
      <c r="D34" s="87" t="s">
        <v>234</v>
      </c>
      <c r="E34" s="87" t="s">
        <v>325</v>
      </c>
      <c r="F34" s="138" t="s">
        <v>236</v>
      </c>
      <c r="G34" s="77">
        <v>2.88</v>
      </c>
      <c r="H34" s="72"/>
      <c r="I34" s="72">
        <f>ROUNDDOWN(단가조사!G34, 0)</f>
        <v>226122</v>
      </c>
      <c r="J34" s="72"/>
      <c r="K34" s="72"/>
      <c r="L34" s="72">
        <f t="shared" si="0"/>
        <v>226122</v>
      </c>
      <c r="M34" s="77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1:26" ht="21" customHeight="1">
      <c r="A35" s="135"/>
      <c r="B35" s="81" t="s">
        <v>685</v>
      </c>
      <c r="C35" s="87" t="s">
        <v>686</v>
      </c>
      <c r="D35" s="87" t="s">
        <v>234</v>
      </c>
      <c r="E35" s="87" t="s">
        <v>687</v>
      </c>
      <c r="F35" s="138" t="s">
        <v>236</v>
      </c>
      <c r="G35" s="77">
        <v>2.8079999999999998</v>
      </c>
      <c r="H35" s="72"/>
      <c r="I35" s="72">
        <v>172068</v>
      </c>
      <c r="J35" s="72"/>
      <c r="K35" s="72"/>
      <c r="L35" s="72">
        <v>172068</v>
      </c>
      <c r="M35" s="77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21" customHeight="1">
      <c r="A36" s="135"/>
      <c r="B36" s="81" t="s">
        <v>690</v>
      </c>
      <c r="C36" s="87" t="s">
        <v>690</v>
      </c>
      <c r="D36" s="87" t="s">
        <v>234</v>
      </c>
      <c r="E36" s="87" t="s">
        <v>691</v>
      </c>
      <c r="F36" s="138" t="s">
        <v>236</v>
      </c>
      <c r="G36" s="77">
        <v>0.32400000000000001</v>
      </c>
      <c r="H36" s="72"/>
      <c r="I36" s="72">
        <v>294135</v>
      </c>
      <c r="J36" s="72"/>
      <c r="K36" s="72"/>
      <c r="L36" s="72">
        <v>294135</v>
      </c>
      <c r="M36" s="77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1:26" ht="21" customHeight="1">
      <c r="A37" s="135"/>
      <c r="B37" s="81"/>
      <c r="C37" s="87" t="s">
        <v>3942</v>
      </c>
      <c r="D37" s="87" t="s">
        <v>234</v>
      </c>
      <c r="E37" s="87" t="s">
        <v>3941</v>
      </c>
      <c r="F37" s="138" t="s">
        <v>236</v>
      </c>
      <c r="G37" s="77">
        <v>0.125</v>
      </c>
      <c r="H37" s="72"/>
      <c r="I37" s="72">
        <v>209640</v>
      </c>
      <c r="J37" s="72"/>
      <c r="K37" s="72"/>
      <c r="L37" s="72">
        <f t="shared" ref="L37" si="1">SUM(H37,I37,J37)</f>
        <v>209640</v>
      </c>
      <c r="M37" s="77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1:26" ht="21" customHeight="1">
      <c r="A38" s="135"/>
      <c r="B38" s="81"/>
      <c r="C38" s="87"/>
      <c r="D38" s="87"/>
      <c r="E38" s="87"/>
      <c r="F38" s="138"/>
      <c r="G38" s="77"/>
      <c r="H38" s="72"/>
      <c r="I38" s="72"/>
      <c r="J38" s="72"/>
      <c r="K38" s="72"/>
      <c r="L38" s="72"/>
      <c r="M38" s="77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1:26" ht="21" customHeight="1">
      <c r="A39" s="135"/>
      <c r="B39" s="81"/>
      <c r="C39" s="87"/>
      <c r="D39" s="87"/>
      <c r="E39" s="87"/>
      <c r="F39" s="138"/>
      <c r="G39" s="77"/>
      <c r="H39" s="72"/>
      <c r="I39" s="72"/>
      <c r="J39" s="72"/>
      <c r="K39" s="72"/>
      <c r="L39" s="72"/>
      <c r="M39" s="77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21" customHeight="1">
      <c r="A40" s="135"/>
      <c r="B40" s="81"/>
      <c r="C40" s="87"/>
      <c r="D40" s="87"/>
      <c r="E40" s="87"/>
      <c r="F40" s="138"/>
      <c r="G40" s="77"/>
      <c r="H40" s="72"/>
      <c r="I40" s="72"/>
      <c r="J40" s="72"/>
      <c r="K40" s="72"/>
      <c r="L40" s="72"/>
      <c r="M40" s="77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  <row r="41" spans="1:26" ht="21" customHeight="1">
      <c r="A41" s="135"/>
      <c r="B41" s="81"/>
      <c r="C41" s="87"/>
      <c r="D41" s="87"/>
      <c r="E41" s="87"/>
      <c r="F41" s="138"/>
      <c r="G41" s="77"/>
      <c r="H41" s="72"/>
      <c r="I41" s="72"/>
      <c r="J41" s="72"/>
      <c r="K41" s="72"/>
      <c r="L41" s="72"/>
      <c r="M41" s="77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</row>
    <row r="42" spans="1:26" ht="21" customHeight="1">
      <c r="A42" s="135"/>
      <c r="B42" s="81"/>
      <c r="C42" s="87"/>
      <c r="D42" s="87"/>
      <c r="E42" s="87"/>
      <c r="F42" s="138"/>
      <c r="G42" s="77"/>
      <c r="H42" s="72"/>
      <c r="I42" s="72"/>
      <c r="J42" s="72"/>
      <c r="K42" s="72"/>
      <c r="L42" s="72"/>
      <c r="M42" s="77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</row>
    <row r="43" spans="1:26" ht="21" customHeight="1">
      <c r="A43" s="135"/>
      <c r="B43" s="81"/>
      <c r="C43" s="87"/>
      <c r="D43" s="87"/>
      <c r="E43" s="87"/>
      <c r="F43" s="138"/>
      <c r="G43" s="77"/>
      <c r="H43" s="72"/>
      <c r="I43" s="72"/>
      <c r="J43" s="72"/>
      <c r="K43" s="72"/>
      <c r="L43" s="72"/>
      <c r="M43" s="77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spans="1:26" ht="21" customHeight="1">
      <c r="A44" s="135"/>
      <c r="B44" s="81"/>
      <c r="C44" s="87"/>
      <c r="D44" s="87"/>
      <c r="E44" s="87"/>
      <c r="F44" s="138"/>
      <c r="G44" s="77"/>
      <c r="H44" s="72"/>
      <c r="I44" s="72"/>
      <c r="J44" s="72"/>
      <c r="K44" s="72"/>
      <c r="L44" s="72"/>
      <c r="M44" s="77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</row>
    <row r="45" spans="1:26" ht="21" customHeight="1">
      <c r="A45" s="135"/>
      <c r="B45" s="81"/>
      <c r="C45" s="87"/>
      <c r="D45" s="87"/>
      <c r="E45" s="87"/>
      <c r="F45" s="138"/>
      <c r="G45" s="77"/>
      <c r="H45" s="72"/>
      <c r="I45" s="72"/>
      <c r="J45" s="72"/>
      <c r="K45" s="72"/>
      <c r="L45" s="72"/>
      <c r="M45" s="77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</row>
    <row r="46" spans="1:26" ht="21" customHeight="1">
      <c r="A46" s="135"/>
      <c r="B46" s="81"/>
      <c r="C46" s="87"/>
      <c r="D46" s="87"/>
      <c r="E46" s="87"/>
      <c r="F46" s="138"/>
      <c r="G46" s="77"/>
      <c r="H46" s="72"/>
      <c r="I46" s="72"/>
      <c r="J46" s="72"/>
      <c r="K46" s="72"/>
      <c r="L46" s="72"/>
      <c r="M46" s="77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ht="21" customHeight="1">
      <c r="A47" s="135"/>
      <c r="B47" s="81"/>
      <c r="C47" s="87"/>
      <c r="D47" s="87"/>
      <c r="E47" s="87"/>
      <c r="F47" s="138"/>
      <c r="G47" s="77"/>
      <c r="H47" s="72"/>
      <c r="I47" s="72"/>
      <c r="J47" s="72"/>
      <c r="K47" s="72"/>
      <c r="L47" s="72"/>
      <c r="M47" s="77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ht="21" customHeight="1">
      <c r="A48" s="135"/>
      <c r="B48" s="81"/>
      <c r="C48" s="87"/>
      <c r="D48" s="87"/>
      <c r="E48" s="87"/>
      <c r="F48" s="138"/>
      <c r="G48" s="77"/>
      <c r="H48" s="72"/>
      <c r="I48" s="72"/>
      <c r="J48" s="72"/>
      <c r="K48" s="72"/>
      <c r="L48" s="72"/>
      <c r="M48" s="77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21" customHeight="1">
      <c r="A49" s="135"/>
      <c r="B49" s="81"/>
      <c r="C49" s="87"/>
      <c r="D49" s="87"/>
      <c r="E49" s="87"/>
      <c r="F49" s="138"/>
      <c r="G49" s="77"/>
      <c r="H49" s="72"/>
      <c r="I49" s="72"/>
      <c r="J49" s="72"/>
      <c r="K49" s="72"/>
      <c r="L49" s="72"/>
      <c r="M49" s="77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</row>
    <row r="50" spans="1:26" ht="21" customHeight="1">
      <c r="A50" s="135"/>
      <c r="B50" s="81"/>
      <c r="C50" s="87"/>
      <c r="D50" s="87"/>
      <c r="E50" s="87"/>
      <c r="F50" s="138"/>
      <c r="G50" s="77"/>
      <c r="H50" s="72"/>
      <c r="I50" s="72"/>
      <c r="J50" s="72"/>
      <c r="K50" s="72"/>
      <c r="L50" s="72"/>
      <c r="M50" s="77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</row>
    <row r="51" spans="1:26" ht="21" customHeight="1">
      <c r="A51" s="135"/>
      <c r="B51" s="81"/>
      <c r="C51" s="87"/>
      <c r="D51" s="87"/>
      <c r="E51" s="87"/>
      <c r="F51" s="138"/>
      <c r="G51" s="77"/>
      <c r="H51" s="72"/>
      <c r="I51" s="72"/>
      <c r="J51" s="72"/>
      <c r="K51" s="72"/>
      <c r="L51" s="72"/>
      <c r="M51" s="77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</row>
    <row r="52" spans="1:26" ht="21" customHeight="1">
      <c r="A52" s="135"/>
      <c r="B52" s="81"/>
      <c r="C52" s="87"/>
      <c r="D52" s="87"/>
      <c r="E52" s="87"/>
      <c r="F52" s="138"/>
      <c r="G52" s="77"/>
      <c r="H52" s="72"/>
      <c r="I52" s="72"/>
      <c r="J52" s="72"/>
      <c r="K52" s="72"/>
      <c r="L52" s="72"/>
      <c r="M52" s="77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</row>
    <row r="53" spans="1:26" ht="21" customHeight="1">
      <c r="A53" s="135"/>
      <c r="B53" s="81"/>
      <c r="C53" s="87"/>
      <c r="D53" s="87"/>
      <c r="E53" s="87"/>
      <c r="F53" s="138"/>
      <c r="G53" s="77"/>
      <c r="H53" s="72"/>
      <c r="I53" s="72"/>
      <c r="J53" s="72"/>
      <c r="K53" s="72"/>
      <c r="L53" s="72"/>
      <c r="M53" s="77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</row>
    <row r="54" spans="1:26" ht="21" customHeight="1">
      <c r="A54" s="135"/>
      <c r="B54" s="81"/>
      <c r="C54" s="87"/>
      <c r="D54" s="87"/>
      <c r="E54" s="87"/>
      <c r="F54" s="138"/>
      <c r="G54" s="77"/>
      <c r="H54" s="72"/>
      <c r="I54" s="72"/>
      <c r="J54" s="72"/>
      <c r="K54" s="72"/>
      <c r="L54" s="72"/>
      <c r="M54" s="77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</row>
    <row r="55" spans="1:26" ht="21" customHeight="1">
      <c r="A55" s="135"/>
      <c r="B55" s="81"/>
      <c r="C55" s="87"/>
      <c r="D55" s="87"/>
      <c r="E55" s="87"/>
      <c r="F55" s="138"/>
      <c r="G55" s="77"/>
      <c r="H55" s="72"/>
      <c r="I55" s="72"/>
      <c r="J55" s="72"/>
      <c r="K55" s="72"/>
      <c r="L55" s="72"/>
      <c r="M55" s="77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</row>
    <row r="56" spans="1:26" ht="21" customHeight="1">
      <c r="A56" s="135"/>
      <c r="B56" s="81"/>
      <c r="C56" s="81"/>
      <c r="D56" s="81"/>
      <c r="E56" s="81"/>
      <c r="F56" s="139"/>
      <c r="G56" s="68"/>
      <c r="H56" s="94"/>
      <c r="I56" s="94"/>
      <c r="J56" s="94"/>
      <c r="K56" s="94"/>
      <c r="L56" s="94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</row>
    <row r="57" spans="1:26" ht="21" customHeight="1">
      <c r="A57" s="135"/>
      <c r="B57" s="81"/>
      <c r="C57" s="81"/>
      <c r="D57" s="81"/>
      <c r="E57" s="81"/>
      <c r="F57" s="139"/>
      <c r="G57" s="68"/>
      <c r="H57" s="94"/>
      <c r="I57" s="94"/>
      <c r="J57" s="94"/>
      <c r="K57" s="94"/>
      <c r="L57" s="94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</row>
    <row r="58" spans="1:26" ht="21" customHeight="1">
      <c r="A58" s="135"/>
      <c r="B58" s="81"/>
      <c r="C58" s="81"/>
      <c r="D58" s="81"/>
      <c r="E58" s="81"/>
      <c r="F58" s="139"/>
      <c r="G58" s="68"/>
      <c r="H58" s="94"/>
      <c r="I58" s="94"/>
      <c r="J58" s="94"/>
      <c r="K58" s="94"/>
      <c r="L58" s="94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</row>
    <row r="59" spans="1:26" ht="21" customHeight="1">
      <c r="A59" s="135"/>
      <c r="B59" s="81"/>
      <c r="C59" s="81"/>
      <c r="D59" s="81"/>
      <c r="E59" s="81"/>
      <c r="F59" s="139"/>
      <c r="G59" s="68"/>
      <c r="H59" s="94"/>
      <c r="I59" s="94"/>
      <c r="J59" s="94"/>
      <c r="K59" s="94"/>
      <c r="L59" s="94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</row>
    <row r="60" spans="1:26" ht="21" customHeight="1">
      <c r="A60" s="135"/>
      <c r="B60" s="81"/>
      <c r="C60" s="81"/>
      <c r="D60" s="81"/>
      <c r="E60" s="81"/>
      <c r="F60" s="139"/>
      <c r="G60" s="68"/>
      <c r="H60" s="94"/>
      <c r="I60" s="94"/>
      <c r="J60" s="94"/>
      <c r="K60" s="94"/>
      <c r="L60" s="94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</row>
    <row r="61" spans="1:26" ht="21" customHeight="1">
      <c r="A61" s="135"/>
      <c r="B61" s="81"/>
      <c r="C61" s="81"/>
      <c r="D61" s="81"/>
      <c r="E61" s="81"/>
      <c r="F61" s="139"/>
      <c r="G61" s="68"/>
      <c r="H61" s="94"/>
      <c r="I61" s="94"/>
      <c r="J61" s="94"/>
      <c r="K61" s="94"/>
      <c r="L61" s="94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</row>
    <row r="62" spans="1:26" ht="21" customHeight="1">
      <c r="A62" s="135"/>
      <c r="B62" s="81"/>
      <c r="C62" s="81"/>
      <c r="D62" s="81"/>
      <c r="E62" s="81"/>
      <c r="F62" s="139"/>
      <c r="G62" s="68"/>
      <c r="H62" s="94"/>
      <c r="I62" s="94"/>
      <c r="J62" s="94"/>
      <c r="K62" s="94"/>
      <c r="L62" s="94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</row>
    <row r="63" spans="1:26" ht="21" customHeight="1">
      <c r="A63" s="135"/>
      <c r="B63" s="81"/>
      <c r="C63" s="81"/>
      <c r="D63" s="81"/>
      <c r="E63" s="81"/>
      <c r="F63" s="139"/>
      <c r="G63" s="68"/>
      <c r="H63" s="94"/>
      <c r="I63" s="94"/>
      <c r="J63" s="94"/>
      <c r="K63" s="94"/>
      <c r="L63" s="94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</row>
    <row r="64" spans="1:26" ht="21" customHeight="1">
      <c r="A64" s="135"/>
      <c r="B64" s="81"/>
      <c r="C64" s="81"/>
      <c r="D64" s="81"/>
      <c r="E64" s="81"/>
      <c r="F64" s="139"/>
      <c r="G64" s="68"/>
      <c r="H64" s="94"/>
      <c r="I64" s="94"/>
      <c r="J64" s="94"/>
      <c r="K64" s="94"/>
      <c r="L64" s="94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</row>
    <row r="65" spans="1:26" ht="21" customHeight="1">
      <c r="A65" s="135"/>
      <c r="B65" s="81"/>
      <c r="C65" s="81"/>
      <c r="D65" s="81"/>
      <c r="E65" s="81"/>
      <c r="F65" s="139"/>
      <c r="G65" s="68"/>
      <c r="H65" s="94"/>
      <c r="I65" s="94"/>
      <c r="J65" s="94"/>
      <c r="K65" s="94"/>
      <c r="L65" s="94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</row>
    <row r="66" spans="1:26" ht="21" customHeight="1">
      <c r="A66" s="135"/>
      <c r="B66" s="81"/>
      <c r="C66" s="81"/>
      <c r="D66" s="81"/>
      <c r="E66" s="81"/>
      <c r="F66" s="139"/>
      <c r="G66" s="68"/>
      <c r="H66" s="94"/>
      <c r="I66" s="94"/>
      <c r="J66" s="94"/>
      <c r="K66" s="94"/>
      <c r="L66" s="94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</row>
    <row r="67" spans="1:26" ht="21" customHeight="1">
      <c r="A67" s="135"/>
      <c r="B67" s="81"/>
      <c r="C67" s="81"/>
      <c r="D67" s="81"/>
      <c r="E67" s="81"/>
      <c r="F67" s="139"/>
      <c r="G67" s="68"/>
      <c r="H67" s="94"/>
      <c r="I67" s="94"/>
      <c r="J67" s="94"/>
      <c r="K67" s="94"/>
      <c r="L67" s="94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</row>
    <row r="68" spans="1:26" ht="21" customHeight="1">
      <c r="A68" s="135"/>
      <c r="B68" s="81"/>
      <c r="C68" s="81"/>
      <c r="D68" s="81"/>
      <c r="E68" s="81"/>
      <c r="F68" s="139"/>
      <c r="G68" s="68"/>
      <c r="H68" s="94"/>
      <c r="I68" s="94"/>
      <c r="J68" s="94"/>
      <c r="K68" s="94"/>
      <c r="L68" s="94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  <row r="69" spans="1:26" ht="21" customHeight="1">
      <c r="A69" s="135"/>
      <c r="B69" s="81"/>
      <c r="C69" s="81"/>
      <c r="D69" s="81"/>
      <c r="E69" s="81"/>
      <c r="F69" s="139"/>
      <c r="G69" s="68"/>
      <c r="H69" s="94"/>
      <c r="I69" s="94"/>
      <c r="J69" s="94"/>
      <c r="K69" s="94"/>
      <c r="L69" s="94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</row>
    <row r="70" spans="1:26" ht="21" customHeight="1">
      <c r="A70" s="135"/>
      <c r="B70" s="81"/>
      <c r="C70" s="81"/>
      <c r="D70" s="81"/>
      <c r="E70" s="81"/>
      <c r="F70" s="139"/>
      <c r="G70" s="68"/>
      <c r="H70" s="94"/>
      <c r="I70" s="94"/>
      <c r="J70" s="94"/>
      <c r="K70" s="94"/>
      <c r="L70" s="94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</row>
    <row r="71" spans="1:26" ht="21" customHeight="1">
      <c r="A71" s="135"/>
      <c r="B71" s="81"/>
      <c r="C71" s="81"/>
      <c r="D71" s="81"/>
      <c r="E71" s="81"/>
      <c r="F71" s="139"/>
      <c r="G71" s="68"/>
      <c r="H71" s="94"/>
      <c r="I71" s="94"/>
      <c r="J71" s="94"/>
      <c r="K71" s="94"/>
      <c r="L71" s="94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ht="21" customHeight="1">
      <c r="A72" s="135"/>
      <c r="B72" s="81"/>
      <c r="C72" s="81"/>
      <c r="D72" s="81"/>
      <c r="E72" s="81"/>
      <c r="F72" s="139"/>
      <c r="G72" s="68"/>
      <c r="H72" s="94"/>
      <c r="I72" s="94"/>
      <c r="J72" s="94"/>
      <c r="K72" s="94"/>
      <c r="L72" s="94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1:26" ht="21" customHeight="1">
      <c r="A73" s="135"/>
      <c r="B73" s="81"/>
      <c r="C73" s="81"/>
      <c r="D73" s="81"/>
      <c r="E73" s="81"/>
      <c r="F73" s="139"/>
      <c r="G73" s="68"/>
      <c r="H73" s="94"/>
      <c r="I73" s="94"/>
      <c r="J73" s="94"/>
      <c r="K73" s="94"/>
      <c r="L73" s="94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  <row r="74" spans="1:26" ht="21" customHeight="1">
      <c r="A74" s="135"/>
      <c r="B74" s="81"/>
      <c r="C74" s="81"/>
      <c r="D74" s="81"/>
      <c r="E74" s="81"/>
      <c r="F74" s="139"/>
      <c r="G74" s="68"/>
      <c r="H74" s="94"/>
      <c r="I74" s="94"/>
      <c r="J74" s="94"/>
      <c r="K74" s="94"/>
      <c r="L74" s="94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</row>
    <row r="75" spans="1:26" ht="21" customHeight="1">
      <c r="A75" s="135"/>
      <c r="B75" s="81"/>
      <c r="C75" s="81"/>
      <c r="D75" s="81"/>
      <c r="E75" s="81"/>
      <c r="F75" s="139"/>
      <c r="G75" s="68"/>
      <c r="H75" s="94"/>
      <c r="I75" s="94"/>
      <c r="J75" s="94"/>
      <c r="K75" s="94"/>
      <c r="L75" s="94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</row>
    <row r="76" spans="1:26" ht="21" customHeight="1">
      <c r="A76" s="135"/>
      <c r="B76" s="81"/>
      <c r="C76" s="81"/>
      <c r="D76" s="81"/>
      <c r="E76" s="81"/>
      <c r="F76" s="139"/>
      <c r="G76" s="68"/>
      <c r="H76" s="94"/>
      <c r="I76" s="94"/>
      <c r="J76" s="94"/>
      <c r="K76" s="94"/>
      <c r="L76" s="94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ht="21" customHeight="1">
      <c r="A77" s="135"/>
      <c r="B77" s="81"/>
      <c r="C77" s="81"/>
      <c r="D77" s="81"/>
      <c r="E77" s="81"/>
      <c r="F77" s="139"/>
      <c r="G77" s="68"/>
      <c r="H77" s="94"/>
      <c r="I77" s="94"/>
      <c r="J77" s="94"/>
      <c r="K77" s="94"/>
      <c r="L77" s="94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ht="21" customHeight="1">
      <c r="A78" s="135"/>
      <c r="B78" s="81"/>
      <c r="C78" s="81"/>
      <c r="D78" s="81"/>
      <c r="E78" s="81"/>
      <c r="F78" s="139"/>
      <c r="G78" s="68"/>
      <c r="H78" s="94"/>
      <c r="I78" s="94"/>
      <c r="J78" s="94"/>
      <c r="K78" s="94"/>
      <c r="L78" s="94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ht="21" customHeight="1">
      <c r="A79" s="135"/>
      <c r="B79" s="81"/>
      <c r="C79" s="81"/>
      <c r="D79" s="81"/>
      <c r="E79" s="81"/>
      <c r="F79" s="139"/>
      <c r="G79" s="68"/>
      <c r="H79" s="94"/>
      <c r="I79" s="94"/>
      <c r="J79" s="94"/>
      <c r="K79" s="94"/>
      <c r="L79" s="94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21" customHeight="1">
      <c r="A80" s="135"/>
      <c r="B80" s="81"/>
      <c r="C80" s="81"/>
      <c r="D80" s="81"/>
      <c r="E80" s="81"/>
      <c r="F80" s="139"/>
      <c r="G80" s="68"/>
      <c r="H80" s="94"/>
      <c r="I80" s="94"/>
      <c r="J80" s="94"/>
      <c r="K80" s="94"/>
      <c r="L80" s="94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21" customHeight="1">
      <c r="A81" s="135"/>
      <c r="B81" s="81"/>
      <c r="C81" s="81"/>
      <c r="D81" s="81"/>
      <c r="E81" s="81"/>
      <c r="F81" s="139"/>
      <c r="G81" s="68"/>
      <c r="H81" s="94"/>
      <c r="I81" s="94"/>
      <c r="J81" s="94"/>
      <c r="K81" s="94"/>
      <c r="L81" s="94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</row>
    <row r="82" spans="1:26" ht="21" customHeight="1">
      <c r="A82" s="135"/>
      <c r="B82" s="81"/>
      <c r="C82" s="81"/>
      <c r="D82" s="81"/>
      <c r="E82" s="81"/>
      <c r="F82" s="139"/>
      <c r="G82" s="68"/>
      <c r="H82" s="94"/>
      <c r="I82" s="94"/>
      <c r="J82" s="94"/>
      <c r="K82" s="94"/>
      <c r="L82" s="94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</row>
    <row r="83" spans="1:26" ht="21" customHeight="1">
      <c r="A83" s="135"/>
      <c r="B83" s="81"/>
      <c r="C83" s="81"/>
      <c r="D83" s="81"/>
      <c r="E83" s="81"/>
      <c r="F83" s="139"/>
      <c r="G83" s="68"/>
      <c r="H83" s="94"/>
      <c r="I83" s="94"/>
      <c r="J83" s="94"/>
      <c r="K83" s="94"/>
      <c r="L83" s="94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</row>
    <row r="84" spans="1:26" ht="21" customHeight="1">
      <c r="A84" s="135"/>
      <c r="B84" s="81"/>
      <c r="C84" s="81"/>
      <c r="D84" s="81"/>
      <c r="E84" s="81"/>
      <c r="F84" s="139"/>
      <c r="G84" s="68"/>
      <c r="H84" s="94"/>
      <c r="I84" s="94"/>
      <c r="J84" s="94"/>
      <c r="K84" s="94"/>
      <c r="L84" s="94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</row>
    <row r="85" spans="1:26" ht="21" customHeight="1">
      <c r="A85" s="135"/>
      <c r="B85" s="81"/>
      <c r="C85" s="81"/>
      <c r="D85" s="81"/>
      <c r="E85" s="81"/>
      <c r="F85" s="139"/>
      <c r="G85" s="68"/>
      <c r="H85" s="94"/>
      <c r="I85" s="94"/>
      <c r="J85" s="94"/>
      <c r="K85" s="94"/>
      <c r="L85" s="94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</row>
    <row r="86" spans="1:26" ht="21" customHeight="1">
      <c r="A86" s="135"/>
      <c r="B86" s="81"/>
      <c r="C86" s="81"/>
      <c r="D86" s="81"/>
      <c r="E86" s="81"/>
      <c r="F86" s="139"/>
      <c r="G86" s="68"/>
      <c r="H86" s="94"/>
      <c r="I86" s="94"/>
      <c r="J86" s="94"/>
      <c r="K86" s="94"/>
      <c r="L86" s="94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</row>
    <row r="87" spans="1:26" ht="21" customHeight="1">
      <c r="A87" s="135"/>
      <c r="B87" s="81"/>
      <c r="C87" s="81"/>
      <c r="D87" s="81"/>
      <c r="E87" s="81"/>
      <c r="F87" s="139"/>
      <c r="G87" s="68"/>
      <c r="H87" s="94"/>
      <c r="I87" s="94"/>
      <c r="J87" s="94"/>
      <c r="K87" s="94"/>
      <c r="L87" s="94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</row>
    <row r="88" spans="1:26" ht="21" customHeight="1">
      <c r="A88" s="135"/>
      <c r="B88" s="81"/>
      <c r="C88" s="81"/>
      <c r="D88" s="81"/>
      <c r="E88" s="81"/>
      <c r="F88" s="139"/>
      <c r="G88" s="68"/>
      <c r="H88" s="94"/>
      <c r="I88" s="94"/>
      <c r="J88" s="94"/>
      <c r="K88" s="94"/>
      <c r="L88" s="94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</row>
    <row r="89" spans="1:26" ht="21" customHeight="1">
      <c r="A89" s="135"/>
      <c r="B89" s="81"/>
      <c r="C89" s="81"/>
      <c r="D89" s="81"/>
      <c r="E89" s="81"/>
      <c r="F89" s="139"/>
      <c r="G89" s="68"/>
      <c r="H89" s="94"/>
      <c r="I89" s="94"/>
      <c r="J89" s="94"/>
      <c r="K89" s="94"/>
      <c r="L89" s="94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</row>
    <row r="90" spans="1:26" ht="21" customHeight="1">
      <c r="A90" s="135"/>
      <c r="B90" s="81"/>
      <c r="C90" s="81"/>
      <c r="D90" s="81"/>
      <c r="E90" s="81"/>
      <c r="F90" s="139"/>
      <c r="G90" s="68"/>
      <c r="H90" s="94"/>
      <c r="I90" s="94"/>
      <c r="J90" s="94"/>
      <c r="K90" s="94"/>
      <c r="L90" s="94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</row>
    <row r="91" spans="1:26" ht="21" customHeight="1">
      <c r="A91" s="135"/>
      <c r="B91" s="81"/>
      <c r="C91" s="81"/>
      <c r="D91" s="81"/>
      <c r="E91" s="81"/>
      <c r="F91" s="139"/>
      <c r="G91" s="68"/>
      <c r="H91" s="94"/>
      <c r="I91" s="94"/>
      <c r="J91" s="94"/>
      <c r="K91" s="94"/>
      <c r="L91" s="94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</row>
    <row r="92" spans="1:26" ht="21" customHeight="1">
      <c r="A92" s="135"/>
      <c r="B92" s="81"/>
      <c r="C92" s="81"/>
      <c r="D92" s="81"/>
      <c r="E92" s="81"/>
      <c r="F92" s="139"/>
      <c r="G92" s="68"/>
      <c r="H92" s="94"/>
      <c r="I92" s="94"/>
      <c r="J92" s="94"/>
      <c r="K92" s="94"/>
      <c r="L92" s="94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</row>
    <row r="93" spans="1:26" ht="21" customHeight="1">
      <c r="A93" s="135"/>
      <c r="B93" s="81"/>
      <c r="C93" s="81"/>
      <c r="D93" s="81"/>
      <c r="E93" s="81"/>
      <c r="F93" s="139"/>
      <c r="G93" s="68"/>
      <c r="H93" s="94"/>
      <c r="I93" s="94"/>
      <c r="J93" s="94"/>
      <c r="K93" s="94"/>
      <c r="L93" s="94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</row>
    <row r="94" spans="1:26" ht="21" customHeight="1">
      <c r="A94" s="135"/>
      <c r="B94" s="81"/>
      <c r="C94" s="81"/>
      <c r="D94" s="81"/>
      <c r="E94" s="81"/>
      <c r="F94" s="139"/>
      <c r="G94" s="68"/>
      <c r="H94" s="94"/>
      <c r="I94" s="94"/>
      <c r="J94" s="94"/>
      <c r="K94" s="94"/>
      <c r="L94" s="94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</row>
    <row r="95" spans="1:26" ht="21" customHeight="1">
      <c r="A95" s="135"/>
      <c r="B95" s="81"/>
      <c r="C95" s="81"/>
      <c r="D95" s="81"/>
      <c r="E95" s="81"/>
      <c r="F95" s="139"/>
      <c r="G95" s="68"/>
      <c r="H95" s="94"/>
      <c r="I95" s="94"/>
      <c r="J95" s="94"/>
      <c r="K95" s="94"/>
      <c r="L95" s="94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</row>
    <row r="96" spans="1:26" ht="21" customHeight="1">
      <c r="A96" s="135"/>
      <c r="B96" s="81"/>
      <c r="C96" s="81"/>
      <c r="D96" s="81"/>
      <c r="E96" s="81"/>
      <c r="F96" s="139"/>
      <c r="G96" s="68"/>
      <c r="H96" s="94"/>
      <c r="I96" s="94"/>
      <c r="J96" s="94"/>
      <c r="K96" s="94"/>
      <c r="L96" s="94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</row>
    <row r="97" spans="1:26" ht="21" customHeight="1">
      <c r="A97" s="135"/>
      <c r="B97" s="81"/>
      <c r="C97" s="81"/>
      <c r="D97" s="81"/>
      <c r="E97" s="81"/>
      <c r="F97" s="139"/>
      <c r="G97" s="68"/>
      <c r="H97" s="94"/>
      <c r="I97" s="94"/>
      <c r="J97" s="94"/>
      <c r="K97" s="94"/>
      <c r="L97" s="94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</row>
    <row r="98" spans="1:26" ht="21" customHeight="1">
      <c r="A98" s="135"/>
      <c r="B98" s="81"/>
      <c r="C98" s="81"/>
      <c r="D98" s="81"/>
      <c r="E98" s="81"/>
      <c r="F98" s="139"/>
      <c r="G98" s="68"/>
      <c r="H98" s="94"/>
      <c r="I98" s="94"/>
      <c r="J98" s="94"/>
      <c r="K98" s="94"/>
      <c r="L98" s="94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</row>
    <row r="99" spans="1:26" ht="21" customHeight="1">
      <c r="A99" s="135"/>
      <c r="B99" s="81"/>
      <c r="C99" s="81"/>
      <c r="D99" s="81"/>
      <c r="E99" s="81"/>
      <c r="F99" s="139"/>
      <c r="G99" s="68"/>
      <c r="H99" s="94"/>
      <c r="I99" s="94"/>
      <c r="J99" s="94"/>
      <c r="K99" s="94"/>
      <c r="L99" s="94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</row>
    <row r="100" spans="1:26" ht="21" customHeight="1">
      <c r="A100" s="135"/>
      <c r="B100" s="81"/>
      <c r="C100" s="81"/>
      <c r="D100" s="81"/>
      <c r="E100" s="81"/>
      <c r="F100" s="139"/>
      <c r="G100" s="68"/>
      <c r="H100" s="94"/>
      <c r="I100" s="94"/>
      <c r="J100" s="94"/>
      <c r="K100" s="94"/>
      <c r="L100" s="94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</row>
    <row r="101" spans="1:26" ht="21" customHeight="1">
      <c r="A101" s="135"/>
      <c r="B101" s="81"/>
      <c r="C101" s="81"/>
      <c r="D101" s="81"/>
      <c r="E101" s="81"/>
      <c r="F101" s="139"/>
      <c r="G101" s="68"/>
      <c r="H101" s="94"/>
      <c r="I101" s="94"/>
      <c r="J101" s="94"/>
      <c r="K101" s="94"/>
      <c r="L101" s="94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</row>
    <row r="102" spans="1:26" ht="21" customHeight="1">
      <c r="A102" s="135"/>
      <c r="B102" s="81"/>
      <c r="C102" s="81"/>
      <c r="D102" s="81"/>
      <c r="E102" s="81"/>
      <c r="F102" s="139"/>
      <c r="G102" s="68"/>
      <c r="H102" s="94"/>
      <c r="I102" s="94"/>
      <c r="J102" s="94"/>
      <c r="K102" s="94"/>
      <c r="L102" s="94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</row>
    <row r="103" spans="1:26" ht="21" customHeight="1">
      <c r="A103" s="135"/>
      <c r="B103" s="81"/>
      <c r="C103" s="81"/>
      <c r="D103" s="81"/>
      <c r="E103" s="81"/>
      <c r="F103" s="139"/>
      <c r="G103" s="68"/>
      <c r="H103" s="94"/>
      <c r="I103" s="94"/>
      <c r="J103" s="94"/>
      <c r="K103" s="94"/>
      <c r="L103" s="94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</row>
    <row r="104" spans="1:26" ht="21" customHeight="1">
      <c r="A104" s="135"/>
      <c r="B104" s="81"/>
      <c r="C104" s="81"/>
      <c r="D104" s="81"/>
      <c r="E104" s="81"/>
      <c r="F104" s="139"/>
      <c r="G104" s="68"/>
      <c r="H104" s="94"/>
      <c r="I104" s="94"/>
      <c r="J104" s="94"/>
      <c r="K104" s="94"/>
      <c r="L104" s="94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</row>
    <row r="105" spans="1:26" ht="21" customHeight="1">
      <c r="A105" s="135"/>
      <c r="B105" s="81"/>
      <c r="C105" s="81"/>
      <c r="D105" s="81"/>
      <c r="E105" s="81"/>
      <c r="F105" s="139"/>
      <c r="G105" s="68"/>
      <c r="H105" s="94"/>
      <c r="I105" s="94"/>
      <c r="J105" s="94"/>
      <c r="K105" s="94"/>
      <c r="L105" s="94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</row>
    <row r="106" spans="1:26" ht="21" customHeight="1">
      <c r="A106" s="135"/>
      <c r="B106" s="81"/>
      <c r="C106" s="81"/>
      <c r="D106" s="81"/>
      <c r="E106" s="81"/>
      <c r="F106" s="139"/>
      <c r="G106" s="68"/>
      <c r="H106" s="94"/>
      <c r="I106" s="94"/>
      <c r="J106" s="94"/>
      <c r="K106" s="94"/>
      <c r="L106" s="94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</row>
    <row r="107" spans="1:26" ht="21" customHeight="1">
      <c r="A107" s="135"/>
      <c r="B107" s="81"/>
      <c r="C107" s="81"/>
      <c r="D107" s="81"/>
      <c r="E107" s="81"/>
      <c r="F107" s="139"/>
      <c r="G107" s="68"/>
      <c r="H107" s="94"/>
      <c r="I107" s="94"/>
      <c r="J107" s="94"/>
      <c r="K107" s="94"/>
      <c r="L107" s="94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</row>
    <row r="108" spans="1:26" ht="21" customHeight="1">
      <c r="A108" s="135"/>
      <c r="B108" s="81"/>
      <c r="C108" s="81"/>
      <c r="D108" s="81"/>
      <c r="E108" s="81"/>
      <c r="F108" s="139"/>
      <c r="G108" s="68"/>
      <c r="H108" s="94"/>
      <c r="I108" s="94"/>
      <c r="J108" s="94"/>
      <c r="K108" s="94"/>
      <c r="L108" s="94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</row>
    <row r="109" spans="1:26" ht="21" customHeight="1">
      <c r="A109" s="135"/>
      <c r="B109" s="81"/>
      <c r="C109" s="81"/>
      <c r="D109" s="81"/>
      <c r="E109" s="81"/>
      <c r="F109" s="139"/>
      <c r="G109" s="68"/>
      <c r="H109" s="94"/>
      <c r="I109" s="94"/>
      <c r="J109" s="94"/>
      <c r="K109" s="94"/>
      <c r="L109" s="94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</row>
    <row r="110" spans="1:26" ht="21" customHeight="1">
      <c r="A110" s="135"/>
      <c r="B110" s="81"/>
      <c r="C110" s="81"/>
      <c r="D110" s="81"/>
      <c r="E110" s="81"/>
      <c r="F110" s="139"/>
      <c r="G110" s="68"/>
      <c r="H110" s="94"/>
      <c r="I110" s="94"/>
      <c r="J110" s="94"/>
      <c r="K110" s="94"/>
      <c r="L110" s="94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</row>
    <row r="111" spans="1:26" ht="21" customHeight="1">
      <c r="A111" s="135"/>
      <c r="B111" s="81"/>
      <c r="C111" s="81"/>
      <c r="D111" s="81"/>
      <c r="E111" s="81"/>
      <c r="F111" s="139"/>
      <c r="G111" s="68"/>
      <c r="H111" s="94"/>
      <c r="I111" s="94"/>
      <c r="J111" s="94"/>
      <c r="K111" s="94"/>
      <c r="L111" s="94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</row>
    <row r="112" spans="1:26" ht="21" customHeight="1">
      <c r="A112" s="135"/>
      <c r="B112" s="81"/>
      <c r="C112" s="81"/>
      <c r="D112" s="81"/>
      <c r="E112" s="81"/>
      <c r="F112" s="139"/>
      <c r="G112" s="68"/>
      <c r="H112" s="94"/>
      <c r="I112" s="94"/>
      <c r="J112" s="94"/>
      <c r="K112" s="94"/>
      <c r="L112" s="94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</row>
    <row r="113" spans="1:26" ht="21" customHeight="1">
      <c r="A113" s="135"/>
      <c r="B113" s="81"/>
      <c r="C113" s="81"/>
      <c r="D113" s="81"/>
      <c r="E113" s="81"/>
      <c r="F113" s="139"/>
      <c r="G113" s="68"/>
      <c r="H113" s="94"/>
      <c r="I113" s="94"/>
      <c r="J113" s="94"/>
      <c r="K113" s="94"/>
      <c r="L113" s="94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</row>
    <row r="114" spans="1:26" ht="21" customHeight="1">
      <c r="A114" s="135"/>
      <c r="B114" s="81"/>
      <c r="C114" s="81"/>
      <c r="D114" s="81"/>
      <c r="E114" s="81"/>
      <c r="F114" s="139"/>
      <c r="G114" s="68"/>
      <c r="H114" s="94"/>
      <c r="I114" s="94"/>
      <c r="J114" s="94"/>
      <c r="K114" s="94"/>
      <c r="L114" s="94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</row>
    <row r="115" spans="1:26" ht="21" customHeight="1">
      <c r="A115" s="135"/>
      <c r="B115" s="81"/>
      <c r="C115" s="81"/>
      <c r="D115" s="81"/>
      <c r="E115" s="81"/>
      <c r="F115" s="139"/>
      <c r="G115" s="68"/>
      <c r="H115" s="94"/>
      <c r="I115" s="94"/>
      <c r="J115" s="94"/>
      <c r="K115" s="94"/>
      <c r="L115" s="94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</row>
    <row r="116" spans="1:26" ht="21" customHeight="1">
      <c r="A116" s="135"/>
      <c r="B116" s="81"/>
      <c r="C116" s="81"/>
      <c r="D116" s="81"/>
      <c r="E116" s="81"/>
      <c r="F116" s="139"/>
      <c r="G116" s="68"/>
      <c r="H116" s="94"/>
      <c r="I116" s="94"/>
      <c r="J116" s="94"/>
      <c r="K116" s="94"/>
      <c r="L116" s="94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</row>
    <row r="117" spans="1:26" ht="21" customHeight="1">
      <c r="A117" s="135"/>
      <c r="B117" s="81"/>
      <c r="C117" s="81"/>
      <c r="D117" s="81"/>
      <c r="E117" s="81"/>
      <c r="F117" s="139"/>
      <c r="G117" s="68"/>
      <c r="H117" s="94"/>
      <c r="I117" s="94"/>
      <c r="J117" s="94"/>
      <c r="K117" s="94"/>
      <c r="L117" s="94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</row>
    <row r="118" spans="1:26" ht="21" customHeight="1">
      <c r="A118" s="135"/>
      <c r="B118" s="81"/>
      <c r="C118" s="81"/>
      <c r="D118" s="81"/>
      <c r="E118" s="81"/>
      <c r="F118" s="139"/>
      <c r="G118" s="68"/>
      <c r="H118" s="94"/>
      <c r="I118" s="94"/>
      <c r="J118" s="94"/>
      <c r="K118" s="94"/>
      <c r="L118" s="94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</row>
    <row r="119" spans="1:26" ht="21" customHeight="1">
      <c r="A119" s="135"/>
      <c r="B119" s="81"/>
      <c r="C119" s="81"/>
      <c r="D119" s="81"/>
      <c r="E119" s="81"/>
      <c r="F119" s="139"/>
      <c r="G119" s="68"/>
      <c r="H119" s="94"/>
      <c r="I119" s="94"/>
      <c r="J119" s="94"/>
      <c r="K119" s="94"/>
      <c r="L119" s="94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</row>
    <row r="120" spans="1:26" ht="21" customHeight="1">
      <c r="A120" s="135"/>
      <c r="B120" s="81"/>
      <c r="C120" s="81"/>
      <c r="D120" s="81"/>
      <c r="E120" s="81"/>
      <c r="F120" s="139"/>
      <c r="G120" s="68"/>
      <c r="H120" s="94"/>
      <c r="I120" s="94"/>
      <c r="J120" s="94"/>
      <c r="K120" s="94"/>
      <c r="L120" s="94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</row>
    <row r="121" spans="1:26" ht="21" customHeight="1">
      <c r="A121" s="135"/>
      <c r="B121" s="81"/>
      <c r="C121" s="81"/>
      <c r="D121" s="81"/>
      <c r="E121" s="81"/>
      <c r="F121" s="139"/>
      <c r="G121" s="68"/>
      <c r="H121" s="94"/>
      <c r="I121" s="94"/>
      <c r="J121" s="94"/>
      <c r="K121" s="94"/>
      <c r="L121" s="94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</row>
    <row r="122" spans="1:26" ht="21" customHeight="1">
      <c r="A122" s="135"/>
      <c r="B122" s="81"/>
      <c r="C122" s="81"/>
      <c r="D122" s="81"/>
      <c r="E122" s="81"/>
      <c r="F122" s="139"/>
      <c r="G122" s="68"/>
      <c r="H122" s="94"/>
      <c r="I122" s="94"/>
      <c r="J122" s="94"/>
      <c r="K122" s="94"/>
      <c r="L122" s="94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</row>
    <row r="123" spans="1:26" ht="21" customHeight="1">
      <c r="A123" s="135"/>
      <c r="B123" s="81"/>
      <c r="C123" s="81"/>
      <c r="D123" s="81"/>
      <c r="E123" s="81"/>
      <c r="F123" s="139"/>
      <c r="G123" s="68"/>
      <c r="H123" s="94"/>
      <c r="I123" s="94"/>
      <c r="J123" s="94"/>
      <c r="K123" s="94"/>
      <c r="L123" s="94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</row>
    <row r="124" spans="1:26" ht="21" customHeight="1">
      <c r="A124" s="135"/>
      <c r="B124" s="81"/>
      <c r="C124" s="81"/>
      <c r="D124" s="81"/>
      <c r="E124" s="81"/>
      <c r="F124" s="139"/>
      <c r="G124" s="68"/>
      <c r="H124" s="94"/>
      <c r="I124" s="94"/>
      <c r="J124" s="94"/>
      <c r="K124" s="94"/>
      <c r="L124" s="94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</row>
    <row r="125" spans="1:26" ht="21" customHeight="1">
      <c r="A125" s="135"/>
      <c r="B125" s="81"/>
      <c r="C125" s="81"/>
      <c r="D125" s="81"/>
      <c r="E125" s="81"/>
      <c r="F125" s="139"/>
      <c r="G125" s="68"/>
      <c r="H125" s="94"/>
      <c r="I125" s="94"/>
      <c r="J125" s="94"/>
      <c r="K125" s="94"/>
      <c r="L125" s="94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</row>
    <row r="126" spans="1:26" ht="21" customHeight="1">
      <c r="A126" s="135"/>
      <c r="B126" s="81"/>
      <c r="C126" s="81"/>
      <c r="D126" s="81"/>
      <c r="E126" s="81"/>
      <c r="F126" s="139"/>
      <c r="G126" s="68"/>
      <c r="H126" s="94"/>
      <c r="I126" s="94"/>
      <c r="J126" s="94"/>
      <c r="K126" s="94"/>
      <c r="L126" s="94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</row>
    <row r="127" spans="1:26" ht="21" customHeight="1">
      <c r="A127" s="135"/>
      <c r="B127" s="81"/>
      <c r="C127" s="81"/>
      <c r="D127" s="81"/>
      <c r="E127" s="81"/>
      <c r="F127" s="139"/>
      <c r="G127" s="68"/>
      <c r="H127" s="94"/>
      <c r="I127" s="94"/>
      <c r="J127" s="94"/>
      <c r="K127" s="94"/>
      <c r="L127" s="94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</row>
    <row r="128" spans="1:26" ht="21" customHeight="1">
      <c r="A128" s="135"/>
      <c r="B128" s="81"/>
      <c r="C128" s="81"/>
      <c r="D128" s="81"/>
      <c r="E128" s="81"/>
      <c r="F128" s="139"/>
      <c r="G128" s="68"/>
      <c r="H128" s="94"/>
      <c r="I128" s="94"/>
      <c r="J128" s="94"/>
      <c r="K128" s="94"/>
      <c r="L128" s="94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</row>
    <row r="129" spans="1:26" ht="21" customHeight="1">
      <c r="A129" s="135"/>
      <c r="B129" s="81"/>
      <c r="C129" s="81"/>
      <c r="D129" s="81"/>
      <c r="E129" s="81"/>
      <c r="F129" s="139"/>
      <c r="G129" s="68"/>
      <c r="H129" s="94"/>
      <c r="I129" s="94"/>
      <c r="J129" s="94"/>
      <c r="K129" s="94"/>
      <c r="L129" s="94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</row>
    <row r="130" spans="1:26" ht="21" customHeight="1">
      <c r="A130" s="135"/>
      <c r="B130" s="81"/>
      <c r="C130" s="81"/>
      <c r="D130" s="81"/>
      <c r="E130" s="81"/>
      <c r="F130" s="139"/>
      <c r="G130" s="68"/>
      <c r="H130" s="94"/>
      <c r="I130" s="94"/>
      <c r="J130" s="94"/>
      <c r="K130" s="94"/>
      <c r="L130" s="94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</row>
    <row r="131" spans="1:26" ht="21" customHeight="1">
      <c r="A131" s="135"/>
      <c r="B131" s="81"/>
      <c r="C131" s="81"/>
      <c r="D131" s="81"/>
      <c r="E131" s="81"/>
      <c r="F131" s="139"/>
      <c r="G131" s="68"/>
      <c r="H131" s="94"/>
      <c r="I131" s="94"/>
      <c r="J131" s="94"/>
      <c r="K131" s="94"/>
      <c r="L131" s="94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</row>
    <row r="132" spans="1:26" ht="21" customHeight="1">
      <c r="A132" s="135"/>
      <c r="B132" s="81"/>
      <c r="C132" s="81"/>
      <c r="D132" s="81"/>
      <c r="E132" s="81"/>
      <c r="F132" s="139"/>
      <c r="G132" s="68"/>
      <c r="H132" s="94"/>
      <c r="I132" s="94"/>
      <c r="J132" s="94"/>
      <c r="K132" s="94"/>
      <c r="L132" s="94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</row>
    <row r="133" spans="1:26" ht="21" customHeight="1">
      <c r="A133" s="135"/>
      <c r="B133" s="81"/>
      <c r="C133" s="81"/>
      <c r="D133" s="81"/>
      <c r="E133" s="81"/>
      <c r="F133" s="139"/>
      <c r="G133" s="68"/>
      <c r="H133" s="94"/>
      <c r="I133" s="94"/>
      <c r="J133" s="94"/>
      <c r="K133" s="94"/>
      <c r="L133" s="94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</row>
    <row r="134" spans="1:26" ht="21" customHeight="1">
      <c r="A134" s="135"/>
      <c r="B134" s="81"/>
      <c r="C134" s="81"/>
      <c r="D134" s="81"/>
      <c r="E134" s="81"/>
      <c r="F134" s="139"/>
      <c r="G134" s="68"/>
      <c r="H134" s="94"/>
      <c r="I134" s="94"/>
      <c r="J134" s="94"/>
      <c r="K134" s="94"/>
      <c r="L134" s="94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</row>
    <row r="135" spans="1:26" ht="21" customHeight="1">
      <c r="A135" s="135"/>
      <c r="B135" s="81"/>
      <c r="C135" s="81"/>
      <c r="D135" s="81"/>
      <c r="E135" s="81"/>
      <c r="F135" s="139"/>
      <c r="G135" s="68"/>
      <c r="H135" s="94"/>
      <c r="I135" s="94"/>
      <c r="J135" s="94"/>
      <c r="K135" s="94"/>
      <c r="L135" s="94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</row>
    <row r="136" spans="1:26" ht="21" customHeight="1">
      <c r="A136" s="135"/>
      <c r="B136" s="81"/>
      <c r="C136" s="81"/>
      <c r="D136" s="81"/>
      <c r="E136" s="81"/>
      <c r="F136" s="139"/>
      <c r="G136" s="68"/>
      <c r="H136" s="94"/>
      <c r="I136" s="94"/>
      <c r="J136" s="94"/>
      <c r="K136" s="94"/>
      <c r="L136" s="94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</row>
    <row r="137" spans="1:26" ht="21" customHeight="1">
      <c r="A137" s="135"/>
      <c r="B137" s="81"/>
      <c r="C137" s="81"/>
      <c r="D137" s="81"/>
      <c r="E137" s="81"/>
      <c r="F137" s="139"/>
      <c r="G137" s="68"/>
      <c r="H137" s="94"/>
      <c r="I137" s="94"/>
      <c r="J137" s="94"/>
      <c r="K137" s="94"/>
      <c r="L137" s="94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</row>
    <row r="138" spans="1:26" ht="21" customHeight="1">
      <c r="A138" s="135"/>
      <c r="B138" s="81"/>
      <c r="C138" s="81"/>
      <c r="D138" s="81"/>
      <c r="E138" s="81"/>
      <c r="F138" s="139"/>
      <c r="G138" s="68"/>
      <c r="H138" s="94"/>
      <c r="I138" s="94"/>
      <c r="J138" s="94"/>
      <c r="K138" s="94"/>
      <c r="L138" s="94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</row>
    <row r="139" spans="1:26" ht="21" customHeight="1">
      <c r="A139" s="135"/>
      <c r="B139" s="81"/>
      <c r="C139" s="81"/>
      <c r="D139" s="81"/>
      <c r="E139" s="81"/>
      <c r="F139" s="139"/>
      <c r="G139" s="68"/>
      <c r="H139" s="94"/>
      <c r="I139" s="94"/>
      <c r="J139" s="94"/>
      <c r="K139" s="94"/>
      <c r="L139" s="94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</row>
    <row r="140" spans="1:26" ht="21" customHeight="1">
      <c r="A140" s="135"/>
      <c r="B140" s="81"/>
      <c r="C140" s="81"/>
      <c r="D140" s="81"/>
      <c r="E140" s="81"/>
      <c r="F140" s="139"/>
      <c r="G140" s="68"/>
      <c r="H140" s="94"/>
      <c r="I140" s="94"/>
      <c r="J140" s="94"/>
      <c r="K140" s="94"/>
      <c r="L140" s="94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</row>
    <row r="141" spans="1:26" ht="21" customHeight="1">
      <c r="A141" s="135"/>
      <c r="B141" s="81"/>
      <c r="C141" s="81"/>
      <c r="D141" s="81"/>
      <c r="E141" s="81"/>
      <c r="F141" s="139"/>
      <c r="G141" s="68"/>
      <c r="H141" s="94"/>
      <c r="I141" s="94"/>
      <c r="J141" s="94"/>
      <c r="K141" s="94"/>
      <c r="L141" s="94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</row>
    <row r="142" spans="1:26" ht="21" customHeight="1">
      <c r="A142" s="135"/>
      <c r="B142" s="81"/>
      <c r="C142" s="81"/>
      <c r="D142" s="81"/>
      <c r="E142" s="81"/>
      <c r="F142" s="139"/>
      <c r="G142" s="68"/>
      <c r="H142" s="94"/>
      <c r="I142" s="94"/>
      <c r="J142" s="94"/>
      <c r="K142" s="94"/>
      <c r="L142" s="94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</row>
    <row r="143" spans="1:26" ht="21" customHeight="1">
      <c r="A143" s="135"/>
      <c r="B143" s="81"/>
      <c r="C143" s="81"/>
      <c r="D143" s="81"/>
      <c r="E143" s="81"/>
      <c r="F143" s="139"/>
      <c r="G143" s="68"/>
      <c r="H143" s="94"/>
      <c r="I143" s="94"/>
      <c r="J143" s="94"/>
      <c r="K143" s="94"/>
      <c r="L143" s="94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</row>
    <row r="144" spans="1:26" ht="21" customHeight="1">
      <c r="A144" s="135"/>
      <c r="B144" s="81"/>
      <c r="C144" s="81"/>
      <c r="D144" s="81"/>
      <c r="E144" s="81"/>
      <c r="F144" s="139"/>
      <c r="G144" s="68"/>
      <c r="H144" s="94"/>
      <c r="I144" s="94"/>
      <c r="J144" s="94"/>
      <c r="K144" s="94"/>
      <c r="L144" s="94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</row>
    <row r="145" spans="1:26" ht="21" customHeight="1">
      <c r="A145" s="135"/>
      <c r="B145" s="81"/>
      <c r="C145" s="81"/>
      <c r="D145" s="81"/>
      <c r="E145" s="81"/>
      <c r="F145" s="139"/>
      <c r="G145" s="68"/>
      <c r="H145" s="94"/>
      <c r="I145" s="94"/>
      <c r="J145" s="94"/>
      <c r="K145" s="94"/>
      <c r="L145" s="94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</row>
    <row r="146" spans="1:26" ht="21" customHeight="1">
      <c r="A146" s="135"/>
      <c r="B146" s="81"/>
      <c r="C146" s="81"/>
      <c r="D146" s="81"/>
      <c r="E146" s="81"/>
      <c r="F146" s="139"/>
      <c r="G146" s="68"/>
      <c r="H146" s="94"/>
      <c r="I146" s="94"/>
      <c r="J146" s="94"/>
      <c r="K146" s="94"/>
      <c r="L146" s="94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</row>
    <row r="147" spans="1:26" ht="21" customHeight="1">
      <c r="A147" s="135"/>
      <c r="B147" s="81"/>
      <c r="C147" s="81"/>
      <c r="D147" s="81"/>
      <c r="E147" s="81"/>
      <c r="F147" s="139"/>
      <c r="G147" s="68"/>
      <c r="H147" s="94"/>
      <c r="I147" s="94"/>
      <c r="J147" s="94"/>
      <c r="K147" s="94"/>
      <c r="L147" s="94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</row>
    <row r="148" spans="1:26" ht="21" customHeight="1">
      <c r="A148" s="135"/>
      <c r="B148" s="81"/>
      <c r="C148" s="81"/>
      <c r="D148" s="81"/>
      <c r="E148" s="81"/>
      <c r="F148" s="139"/>
      <c r="G148" s="68"/>
      <c r="H148" s="94"/>
      <c r="I148" s="94"/>
      <c r="J148" s="94"/>
      <c r="K148" s="94"/>
      <c r="L148" s="94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</row>
    <row r="149" spans="1:26" ht="21" customHeight="1">
      <c r="A149" s="135"/>
      <c r="B149" s="81"/>
      <c r="C149" s="81"/>
      <c r="D149" s="81"/>
      <c r="E149" s="81"/>
      <c r="F149" s="139"/>
      <c r="G149" s="68"/>
      <c r="H149" s="94"/>
      <c r="I149" s="94"/>
      <c r="J149" s="94"/>
      <c r="K149" s="94"/>
      <c r="L149" s="94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</row>
    <row r="150" spans="1:26" ht="21" customHeight="1">
      <c r="A150" s="135"/>
      <c r="B150" s="81"/>
      <c r="C150" s="81"/>
      <c r="D150" s="81"/>
      <c r="E150" s="81"/>
      <c r="F150" s="139"/>
      <c r="G150" s="68"/>
      <c r="H150" s="94"/>
      <c r="I150" s="94"/>
      <c r="J150" s="94"/>
      <c r="K150" s="94"/>
      <c r="L150" s="94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</row>
    <row r="151" spans="1:26" ht="21" customHeight="1">
      <c r="A151" s="135"/>
      <c r="B151" s="81"/>
      <c r="C151" s="81"/>
      <c r="D151" s="81"/>
      <c r="E151" s="81"/>
      <c r="F151" s="139"/>
      <c r="G151" s="68"/>
      <c r="H151" s="94"/>
      <c r="I151" s="94"/>
      <c r="J151" s="94"/>
      <c r="K151" s="94"/>
      <c r="L151" s="94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</row>
    <row r="152" spans="1:26" ht="21" customHeight="1">
      <c r="A152" s="135"/>
      <c r="B152" s="81"/>
      <c r="C152" s="81"/>
      <c r="D152" s="81"/>
      <c r="E152" s="81"/>
      <c r="F152" s="139"/>
      <c r="G152" s="68"/>
      <c r="H152" s="94"/>
      <c r="I152" s="94"/>
      <c r="J152" s="94"/>
      <c r="K152" s="94"/>
      <c r="L152" s="94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</row>
    <row r="153" spans="1:26" ht="21" customHeight="1">
      <c r="A153" s="135"/>
      <c r="B153" s="81"/>
      <c r="C153" s="81"/>
      <c r="D153" s="81"/>
      <c r="E153" s="81"/>
      <c r="F153" s="139"/>
      <c r="G153" s="68"/>
      <c r="H153" s="94"/>
      <c r="I153" s="94"/>
      <c r="J153" s="94"/>
      <c r="K153" s="94"/>
      <c r="L153" s="94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</row>
    <row r="154" spans="1:26" ht="21" customHeight="1">
      <c r="A154" s="135"/>
      <c r="B154" s="81"/>
      <c r="C154" s="81"/>
      <c r="D154" s="81"/>
      <c r="E154" s="81"/>
      <c r="F154" s="139"/>
      <c r="G154" s="68"/>
      <c r="H154" s="94"/>
      <c r="I154" s="94"/>
      <c r="J154" s="94"/>
      <c r="K154" s="94"/>
      <c r="L154" s="94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</row>
    <row r="155" spans="1:26" ht="21" customHeight="1">
      <c r="A155" s="135"/>
      <c r="B155" s="81"/>
      <c r="C155" s="81"/>
      <c r="D155" s="81"/>
      <c r="E155" s="81"/>
      <c r="F155" s="139"/>
      <c r="G155" s="68"/>
      <c r="H155" s="94"/>
      <c r="I155" s="94"/>
      <c r="J155" s="94"/>
      <c r="K155" s="94"/>
      <c r="L155" s="94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</row>
    <row r="156" spans="1:26" ht="21" customHeight="1">
      <c r="A156" s="135"/>
      <c r="B156" s="81"/>
      <c r="C156" s="81"/>
      <c r="D156" s="81"/>
      <c r="E156" s="81"/>
      <c r="F156" s="139"/>
      <c r="G156" s="68"/>
      <c r="H156" s="94"/>
      <c r="I156" s="94"/>
      <c r="J156" s="94"/>
      <c r="K156" s="94"/>
      <c r="L156" s="94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</row>
    <row r="157" spans="1:26" ht="21" customHeight="1">
      <c r="A157" s="135"/>
      <c r="B157" s="81"/>
      <c r="C157" s="81"/>
      <c r="D157" s="81"/>
      <c r="E157" s="81"/>
      <c r="F157" s="139"/>
      <c r="G157" s="68"/>
      <c r="H157" s="94"/>
      <c r="I157" s="94"/>
      <c r="J157" s="94"/>
      <c r="K157" s="94"/>
      <c r="L157" s="94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</row>
    <row r="158" spans="1:26" ht="21" customHeight="1">
      <c r="A158" s="135"/>
      <c r="B158" s="81"/>
      <c r="C158" s="81"/>
      <c r="D158" s="81"/>
      <c r="E158" s="81"/>
      <c r="F158" s="139"/>
      <c r="G158" s="68"/>
      <c r="H158" s="94"/>
      <c r="I158" s="94"/>
      <c r="J158" s="94"/>
      <c r="K158" s="94"/>
      <c r="L158" s="94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</row>
    <row r="159" spans="1:26" ht="21" customHeight="1">
      <c r="A159" s="135"/>
      <c r="B159" s="81"/>
      <c r="C159" s="81"/>
      <c r="D159" s="81"/>
      <c r="E159" s="81"/>
      <c r="F159" s="139"/>
      <c r="G159" s="68"/>
      <c r="H159" s="94"/>
      <c r="I159" s="94"/>
      <c r="J159" s="94"/>
      <c r="K159" s="94"/>
      <c r="L159" s="94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</row>
    <row r="160" spans="1:26" ht="21" customHeight="1">
      <c r="A160" s="135"/>
      <c r="B160" s="81"/>
      <c r="C160" s="81"/>
      <c r="D160" s="81"/>
      <c r="E160" s="81"/>
      <c r="F160" s="139"/>
      <c r="G160" s="68"/>
      <c r="H160" s="94"/>
      <c r="I160" s="94"/>
      <c r="J160" s="94"/>
      <c r="K160" s="94"/>
      <c r="L160" s="94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</row>
    <row r="161" spans="1:26" ht="21" customHeight="1">
      <c r="A161" s="135"/>
      <c r="B161" s="81"/>
      <c r="C161" s="81"/>
      <c r="D161" s="81"/>
      <c r="E161" s="81"/>
      <c r="F161" s="139"/>
      <c r="G161" s="68"/>
      <c r="H161" s="94"/>
      <c r="I161" s="94"/>
      <c r="J161" s="94"/>
      <c r="K161" s="94"/>
      <c r="L161" s="94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</row>
    <row r="162" spans="1:26" ht="21" customHeight="1">
      <c r="A162" s="135"/>
      <c r="B162" s="81"/>
      <c r="C162" s="81"/>
      <c r="D162" s="81"/>
      <c r="E162" s="81"/>
      <c r="F162" s="139"/>
      <c r="G162" s="68"/>
      <c r="H162" s="94"/>
      <c r="I162" s="94"/>
      <c r="J162" s="94"/>
      <c r="K162" s="94"/>
      <c r="L162" s="94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</row>
    <row r="163" spans="1:26" ht="21" customHeight="1">
      <c r="A163" s="135"/>
      <c r="B163" s="81"/>
      <c r="C163" s="81"/>
      <c r="D163" s="81"/>
      <c r="E163" s="81"/>
      <c r="F163" s="139"/>
      <c r="G163" s="68"/>
      <c r="H163" s="94"/>
      <c r="I163" s="94"/>
      <c r="J163" s="94"/>
      <c r="K163" s="94"/>
      <c r="L163" s="94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</row>
    <row r="164" spans="1:26" ht="21" customHeight="1">
      <c r="A164" s="135"/>
      <c r="B164" s="81"/>
      <c r="C164" s="81"/>
      <c r="D164" s="81"/>
      <c r="E164" s="81"/>
      <c r="F164" s="139"/>
      <c r="G164" s="68"/>
      <c r="H164" s="94"/>
      <c r="I164" s="94"/>
      <c r="J164" s="94"/>
      <c r="K164" s="94"/>
      <c r="L164" s="94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</row>
    <row r="165" spans="1:26" ht="21" customHeight="1">
      <c r="A165" s="135"/>
      <c r="B165" s="81"/>
      <c r="C165" s="81"/>
      <c r="D165" s="81"/>
      <c r="E165" s="81"/>
      <c r="F165" s="139"/>
      <c r="G165" s="68"/>
      <c r="H165" s="94"/>
      <c r="I165" s="94"/>
      <c r="J165" s="94"/>
      <c r="K165" s="94"/>
      <c r="L165" s="94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</row>
    <row r="166" spans="1:26" ht="21" customHeight="1">
      <c r="A166" s="135"/>
      <c r="B166" s="81"/>
      <c r="C166" s="81"/>
      <c r="D166" s="81"/>
      <c r="E166" s="81"/>
      <c r="F166" s="139"/>
      <c r="G166" s="68"/>
      <c r="H166" s="94"/>
      <c r="I166" s="94"/>
      <c r="J166" s="94"/>
      <c r="K166" s="94"/>
      <c r="L166" s="94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</row>
    <row r="167" spans="1:26" ht="21" customHeight="1">
      <c r="A167" s="135"/>
      <c r="B167" s="81"/>
      <c r="C167" s="81"/>
      <c r="D167" s="81"/>
      <c r="E167" s="81"/>
      <c r="F167" s="139"/>
      <c r="G167" s="68"/>
      <c r="H167" s="94"/>
      <c r="I167" s="94"/>
      <c r="J167" s="94"/>
      <c r="K167" s="94"/>
      <c r="L167" s="94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</row>
    <row r="168" spans="1:26" ht="21" customHeight="1">
      <c r="A168" s="135"/>
      <c r="B168" s="81"/>
      <c r="C168" s="81"/>
      <c r="D168" s="81"/>
      <c r="E168" s="81"/>
      <c r="F168" s="139"/>
      <c r="G168" s="68"/>
      <c r="H168" s="94"/>
      <c r="I168" s="94"/>
      <c r="J168" s="94"/>
      <c r="K168" s="94"/>
      <c r="L168" s="94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</row>
    <row r="169" spans="1:26" ht="21" customHeight="1">
      <c r="A169" s="135"/>
      <c r="B169" s="81"/>
      <c r="C169" s="81"/>
      <c r="D169" s="81"/>
      <c r="E169" s="81"/>
      <c r="F169" s="139"/>
      <c r="G169" s="68"/>
      <c r="H169" s="94"/>
      <c r="I169" s="94"/>
      <c r="J169" s="94"/>
      <c r="K169" s="94"/>
      <c r="L169" s="94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</row>
    <row r="170" spans="1:26" ht="21" customHeight="1">
      <c r="A170" s="135"/>
      <c r="B170" s="81"/>
      <c r="C170" s="81"/>
      <c r="D170" s="81"/>
      <c r="E170" s="81"/>
      <c r="F170" s="139"/>
      <c r="G170" s="68"/>
      <c r="H170" s="94"/>
      <c r="I170" s="94"/>
      <c r="J170" s="94"/>
      <c r="K170" s="94"/>
      <c r="L170" s="94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</row>
    <row r="171" spans="1:26" ht="21" customHeight="1">
      <c r="A171" s="135"/>
      <c r="B171" s="81"/>
      <c r="C171" s="81"/>
      <c r="D171" s="81"/>
      <c r="E171" s="81"/>
      <c r="F171" s="139"/>
      <c r="G171" s="68"/>
      <c r="H171" s="94"/>
      <c r="I171" s="94"/>
      <c r="J171" s="94"/>
      <c r="K171" s="94"/>
      <c r="L171" s="94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</row>
    <row r="172" spans="1:26" ht="21" customHeight="1">
      <c r="A172" s="135"/>
      <c r="B172" s="81"/>
      <c r="C172" s="81"/>
      <c r="D172" s="81"/>
      <c r="E172" s="81"/>
      <c r="F172" s="139"/>
      <c r="G172" s="68"/>
      <c r="H172" s="94"/>
      <c r="I172" s="94"/>
      <c r="J172" s="94"/>
      <c r="K172" s="94"/>
      <c r="L172" s="94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</row>
    <row r="173" spans="1:26" ht="21" customHeight="1">
      <c r="A173" s="135"/>
      <c r="B173" s="81"/>
      <c r="C173" s="81"/>
      <c r="D173" s="81"/>
      <c r="E173" s="81"/>
      <c r="F173" s="139"/>
      <c r="G173" s="68"/>
      <c r="H173" s="94"/>
      <c r="I173" s="94"/>
      <c r="J173" s="94"/>
      <c r="K173" s="94"/>
      <c r="L173" s="94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</row>
    <row r="174" spans="1:26" ht="21" customHeight="1">
      <c r="A174" s="135"/>
      <c r="B174" s="81"/>
      <c r="C174" s="81"/>
      <c r="D174" s="81"/>
      <c r="E174" s="81"/>
      <c r="F174" s="139"/>
      <c r="G174" s="68"/>
      <c r="H174" s="94"/>
      <c r="I174" s="94"/>
      <c r="J174" s="94"/>
      <c r="K174" s="94"/>
      <c r="L174" s="94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</row>
    <row r="175" spans="1:26" ht="21" customHeight="1">
      <c r="A175" s="135"/>
      <c r="B175" s="81"/>
      <c r="C175" s="81"/>
      <c r="D175" s="81"/>
      <c r="E175" s="81"/>
      <c r="F175" s="139"/>
      <c r="G175" s="68"/>
      <c r="H175" s="94"/>
      <c r="I175" s="94"/>
      <c r="J175" s="94"/>
      <c r="K175" s="94"/>
      <c r="L175" s="94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</row>
    <row r="176" spans="1:26" ht="21" customHeight="1">
      <c r="A176" s="135"/>
      <c r="B176" s="81"/>
      <c r="C176" s="81"/>
      <c r="D176" s="81"/>
      <c r="E176" s="81"/>
      <c r="F176" s="139"/>
      <c r="G176" s="68"/>
      <c r="H176" s="94"/>
      <c r="I176" s="94"/>
      <c r="J176" s="94"/>
      <c r="K176" s="94"/>
      <c r="L176" s="94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</row>
    <row r="177" spans="1:26" ht="21" customHeight="1">
      <c r="A177" s="135"/>
      <c r="B177" s="81"/>
      <c r="C177" s="81"/>
      <c r="D177" s="81"/>
      <c r="E177" s="81"/>
      <c r="F177" s="139"/>
      <c r="G177" s="68"/>
      <c r="H177" s="94"/>
      <c r="I177" s="94"/>
      <c r="J177" s="94"/>
      <c r="K177" s="94"/>
      <c r="L177" s="94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</row>
    <row r="178" spans="1:26" ht="21" customHeight="1">
      <c r="A178" s="135"/>
      <c r="B178" s="81"/>
      <c r="C178" s="81"/>
      <c r="D178" s="81"/>
      <c r="E178" s="81"/>
      <c r="F178" s="139"/>
      <c r="G178" s="68"/>
      <c r="H178" s="94"/>
      <c r="I178" s="94"/>
      <c r="J178" s="94"/>
      <c r="K178" s="94"/>
      <c r="L178" s="94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</row>
    <row r="179" spans="1:26" ht="21" customHeight="1">
      <c r="A179" s="135"/>
      <c r="B179" s="81"/>
      <c r="C179" s="81"/>
      <c r="D179" s="81"/>
      <c r="E179" s="81"/>
      <c r="F179" s="139"/>
      <c r="G179" s="68"/>
      <c r="H179" s="94"/>
      <c r="I179" s="94"/>
      <c r="J179" s="94"/>
      <c r="K179" s="94"/>
      <c r="L179" s="94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</row>
    <row r="180" spans="1:26" ht="21" customHeight="1">
      <c r="A180" s="135"/>
      <c r="B180" s="81"/>
      <c r="C180" s="81"/>
      <c r="D180" s="81"/>
      <c r="E180" s="81"/>
      <c r="F180" s="139"/>
      <c r="G180" s="68"/>
      <c r="H180" s="94"/>
      <c r="I180" s="94"/>
      <c r="J180" s="94"/>
      <c r="K180" s="94"/>
      <c r="L180" s="94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</row>
    <row r="181" spans="1:26" ht="21" customHeight="1">
      <c r="A181" s="135"/>
      <c r="B181" s="81"/>
      <c r="C181" s="81"/>
      <c r="D181" s="81"/>
      <c r="E181" s="81"/>
      <c r="F181" s="139"/>
      <c r="G181" s="68"/>
      <c r="H181" s="94"/>
      <c r="I181" s="94"/>
      <c r="J181" s="94"/>
      <c r="K181" s="94"/>
      <c r="L181" s="94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</row>
    <row r="182" spans="1:26" ht="21" customHeight="1">
      <c r="A182" s="135"/>
      <c r="B182" s="81"/>
      <c r="C182" s="81"/>
      <c r="D182" s="81"/>
      <c r="E182" s="81"/>
      <c r="F182" s="139"/>
      <c r="G182" s="68"/>
      <c r="H182" s="94"/>
      <c r="I182" s="94"/>
      <c r="J182" s="94"/>
      <c r="K182" s="94"/>
      <c r="L182" s="94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</row>
    <row r="183" spans="1:26" ht="21" customHeight="1">
      <c r="A183" s="135"/>
      <c r="B183" s="81"/>
      <c r="C183" s="81"/>
      <c r="D183" s="81"/>
      <c r="E183" s="81"/>
      <c r="F183" s="139"/>
      <c r="G183" s="68"/>
      <c r="H183" s="94"/>
      <c r="I183" s="94"/>
      <c r="J183" s="94"/>
      <c r="K183" s="94"/>
      <c r="L183" s="94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</row>
    <row r="184" spans="1:26" ht="21" customHeight="1">
      <c r="A184" s="135"/>
      <c r="B184" s="81"/>
      <c r="C184" s="81"/>
      <c r="D184" s="81"/>
      <c r="E184" s="81"/>
      <c r="F184" s="139"/>
      <c r="G184" s="68"/>
      <c r="H184" s="94"/>
      <c r="I184" s="94"/>
      <c r="J184" s="94"/>
      <c r="K184" s="94"/>
      <c r="L184" s="94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</row>
    <row r="185" spans="1:26" ht="21" customHeight="1">
      <c r="A185" s="135"/>
      <c r="B185" s="81"/>
      <c r="C185" s="81"/>
      <c r="D185" s="81"/>
      <c r="E185" s="81"/>
      <c r="F185" s="139"/>
      <c r="G185" s="68"/>
      <c r="H185" s="94"/>
      <c r="I185" s="94"/>
      <c r="J185" s="94"/>
      <c r="K185" s="94"/>
      <c r="L185" s="94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</row>
    <row r="186" spans="1:26" ht="21" customHeight="1">
      <c r="A186" s="135"/>
      <c r="B186" s="81"/>
      <c r="C186" s="81"/>
      <c r="D186" s="81"/>
      <c r="E186" s="81"/>
      <c r="F186" s="139"/>
      <c r="G186" s="68"/>
      <c r="H186" s="94"/>
      <c r="I186" s="94"/>
      <c r="J186" s="94"/>
      <c r="K186" s="94"/>
      <c r="L186" s="94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</row>
    <row r="187" spans="1:26" ht="21" customHeight="1">
      <c r="A187" s="135"/>
      <c r="B187" s="81"/>
      <c r="C187" s="81"/>
      <c r="D187" s="81"/>
      <c r="E187" s="81"/>
      <c r="F187" s="139"/>
      <c r="G187" s="68"/>
      <c r="H187" s="94"/>
      <c r="I187" s="94"/>
      <c r="J187" s="94"/>
      <c r="K187" s="94"/>
      <c r="L187" s="94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</row>
    <row r="188" spans="1:26" ht="21" customHeight="1">
      <c r="A188" s="135"/>
      <c r="B188" s="81"/>
      <c r="C188" s="81"/>
      <c r="D188" s="81"/>
      <c r="E188" s="81"/>
      <c r="F188" s="139"/>
      <c r="G188" s="68"/>
      <c r="H188" s="94"/>
      <c r="I188" s="94"/>
      <c r="J188" s="94"/>
      <c r="K188" s="94"/>
      <c r="L188" s="94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</row>
    <row r="189" spans="1:26" ht="21" customHeight="1">
      <c r="A189" s="135"/>
      <c r="B189" s="81"/>
      <c r="C189" s="81"/>
      <c r="D189" s="81"/>
      <c r="E189" s="81"/>
      <c r="F189" s="139"/>
      <c r="G189" s="68"/>
      <c r="H189" s="94"/>
      <c r="I189" s="94"/>
      <c r="J189" s="94"/>
      <c r="K189" s="94"/>
      <c r="L189" s="94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</row>
    <row r="190" spans="1:26" ht="21" customHeight="1">
      <c r="A190" s="135"/>
      <c r="B190" s="81"/>
      <c r="C190" s="81"/>
      <c r="D190" s="81"/>
      <c r="E190" s="81"/>
      <c r="F190" s="139"/>
      <c r="G190" s="68"/>
      <c r="H190" s="94"/>
      <c r="I190" s="94"/>
      <c r="J190" s="94"/>
      <c r="K190" s="94"/>
      <c r="L190" s="94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</row>
    <row r="191" spans="1:26" ht="21" customHeight="1">
      <c r="A191" s="135"/>
      <c r="B191" s="81"/>
      <c r="C191" s="81"/>
      <c r="D191" s="81"/>
      <c r="E191" s="81"/>
      <c r="F191" s="139"/>
      <c r="G191" s="68"/>
      <c r="H191" s="94"/>
      <c r="I191" s="94"/>
      <c r="J191" s="94"/>
      <c r="K191" s="94"/>
      <c r="L191" s="94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</row>
    <row r="192" spans="1:26" ht="21" customHeight="1">
      <c r="A192" s="135"/>
      <c r="B192" s="81"/>
      <c r="C192" s="81"/>
      <c r="D192" s="81"/>
      <c r="E192" s="81"/>
      <c r="F192" s="139"/>
      <c r="G192" s="68"/>
      <c r="H192" s="94"/>
      <c r="I192" s="94"/>
      <c r="J192" s="94"/>
      <c r="K192" s="94"/>
      <c r="L192" s="94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</row>
    <row r="193" spans="1:26" ht="21" customHeight="1">
      <c r="A193" s="135"/>
      <c r="B193" s="81"/>
      <c r="C193" s="81"/>
      <c r="D193" s="81"/>
      <c r="E193" s="81"/>
      <c r="F193" s="139"/>
      <c r="G193" s="68"/>
      <c r="H193" s="94"/>
      <c r="I193" s="94"/>
      <c r="J193" s="94"/>
      <c r="K193" s="94"/>
      <c r="L193" s="94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</row>
    <row r="194" spans="1:26" ht="21" customHeight="1">
      <c r="A194" s="135"/>
      <c r="B194" s="81"/>
      <c r="C194" s="81"/>
      <c r="D194" s="81"/>
      <c r="E194" s="81"/>
      <c r="F194" s="139"/>
      <c r="G194" s="68"/>
      <c r="H194" s="94"/>
      <c r="I194" s="94"/>
      <c r="J194" s="94"/>
      <c r="K194" s="94"/>
      <c r="L194" s="94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</row>
    <row r="195" spans="1:26" ht="21" customHeight="1">
      <c r="A195" s="135"/>
      <c r="B195" s="81"/>
      <c r="C195" s="81"/>
      <c r="D195" s="81"/>
      <c r="E195" s="81"/>
      <c r="F195" s="139"/>
      <c r="G195" s="68"/>
      <c r="H195" s="94"/>
      <c r="I195" s="94"/>
      <c r="J195" s="94"/>
      <c r="K195" s="94"/>
      <c r="L195" s="94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</row>
    <row r="196" spans="1:26" ht="21" customHeight="1">
      <c r="A196" s="135"/>
      <c r="B196" s="81"/>
      <c r="C196" s="81"/>
      <c r="D196" s="81"/>
      <c r="E196" s="81"/>
      <c r="F196" s="139"/>
      <c r="G196" s="68"/>
      <c r="H196" s="94"/>
      <c r="I196" s="94"/>
      <c r="J196" s="94"/>
      <c r="K196" s="94"/>
      <c r="L196" s="94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</row>
    <row r="197" spans="1:26" ht="21" customHeight="1">
      <c r="A197" s="135"/>
      <c r="B197" s="81"/>
      <c r="C197" s="81"/>
      <c r="D197" s="81"/>
      <c r="E197" s="81"/>
      <c r="F197" s="139"/>
      <c r="G197" s="68"/>
      <c r="H197" s="94"/>
      <c r="I197" s="94"/>
      <c r="J197" s="94"/>
      <c r="K197" s="94"/>
      <c r="L197" s="94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</row>
    <row r="198" spans="1:26" ht="21" customHeight="1">
      <c r="A198" s="135"/>
      <c r="B198" s="81"/>
      <c r="C198" s="81"/>
      <c r="D198" s="81"/>
      <c r="E198" s="81"/>
      <c r="F198" s="139"/>
      <c r="G198" s="68"/>
      <c r="H198" s="94"/>
      <c r="I198" s="94"/>
      <c r="J198" s="94"/>
      <c r="K198" s="94"/>
      <c r="L198" s="94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</row>
    <row r="199" spans="1:26" ht="21" customHeight="1">
      <c r="A199" s="135"/>
      <c r="B199" s="81"/>
      <c r="C199" s="81"/>
      <c r="D199" s="81"/>
      <c r="E199" s="81"/>
      <c r="F199" s="139"/>
      <c r="G199" s="68"/>
      <c r="H199" s="94"/>
      <c r="I199" s="94"/>
      <c r="J199" s="94"/>
      <c r="K199" s="94"/>
      <c r="L199" s="94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</row>
    <row r="200" spans="1:26" ht="21" customHeight="1">
      <c r="A200" s="135"/>
      <c r="B200" s="81"/>
      <c r="C200" s="81"/>
      <c r="D200" s="81"/>
      <c r="E200" s="81"/>
      <c r="F200" s="139"/>
      <c r="G200" s="68"/>
      <c r="H200" s="94"/>
      <c r="I200" s="94"/>
      <c r="J200" s="94"/>
      <c r="K200" s="94"/>
      <c r="L200" s="94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</row>
    <row r="201" spans="1:26" ht="21" customHeight="1">
      <c r="A201" s="135"/>
      <c r="B201" s="81"/>
      <c r="C201" s="81"/>
      <c r="D201" s="81"/>
      <c r="E201" s="81"/>
      <c r="F201" s="139"/>
      <c r="G201" s="68"/>
      <c r="H201" s="94"/>
      <c r="I201" s="94"/>
      <c r="J201" s="94"/>
      <c r="K201" s="94"/>
      <c r="L201" s="94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</row>
    <row r="202" spans="1:26" ht="21" customHeight="1">
      <c r="A202" s="135"/>
      <c r="B202" s="81"/>
      <c r="C202" s="81"/>
      <c r="D202" s="81"/>
      <c r="E202" s="81"/>
      <c r="F202" s="139"/>
      <c r="G202" s="68"/>
      <c r="H202" s="94"/>
      <c r="I202" s="94"/>
      <c r="J202" s="94"/>
      <c r="K202" s="94"/>
      <c r="L202" s="94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</row>
    <row r="203" spans="1:26" ht="21" customHeight="1">
      <c r="A203" s="135"/>
      <c r="B203" s="81"/>
      <c r="C203" s="81"/>
      <c r="D203" s="81"/>
      <c r="E203" s="81"/>
      <c r="F203" s="139"/>
      <c r="G203" s="68"/>
      <c r="H203" s="94"/>
      <c r="I203" s="94"/>
      <c r="J203" s="94"/>
      <c r="K203" s="94"/>
      <c r="L203" s="94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</row>
    <row r="204" spans="1:26" ht="21" customHeight="1">
      <c r="A204" s="135"/>
      <c r="B204" s="81"/>
      <c r="C204" s="81"/>
      <c r="D204" s="81"/>
      <c r="E204" s="81"/>
      <c r="F204" s="139"/>
      <c r="G204" s="68"/>
      <c r="H204" s="94"/>
      <c r="I204" s="94"/>
      <c r="J204" s="94"/>
      <c r="K204" s="94"/>
      <c r="L204" s="94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</row>
    <row r="205" spans="1:26" ht="21" customHeight="1">
      <c r="A205" s="135"/>
      <c r="B205" s="81"/>
      <c r="C205" s="81"/>
      <c r="D205" s="81"/>
      <c r="E205" s="81"/>
      <c r="F205" s="139"/>
      <c r="G205" s="68"/>
      <c r="H205" s="94"/>
      <c r="I205" s="94"/>
      <c r="J205" s="94"/>
      <c r="K205" s="94"/>
      <c r="L205" s="94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</row>
    <row r="206" spans="1:26" ht="21" customHeight="1">
      <c r="A206" s="135"/>
      <c r="B206" s="81"/>
      <c r="C206" s="81"/>
      <c r="D206" s="81"/>
      <c r="E206" s="81"/>
      <c r="F206" s="139"/>
      <c r="G206" s="68"/>
      <c r="H206" s="94"/>
      <c r="I206" s="94"/>
      <c r="J206" s="94"/>
      <c r="K206" s="94"/>
      <c r="L206" s="94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</row>
    <row r="207" spans="1:26" ht="21" customHeight="1">
      <c r="A207" s="135"/>
      <c r="B207" s="81"/>
      <c r="C207" s="81"/>
      <c r="D207" s="81"/>
      <c r="E207" s="81"/>
      <c r="F207" s="139"/>
      <c r="G207" s="68"/>
      <c r="H207" s="94"/>
      <c r="I207" s="94"/>
      <c r="J207" s="94"/>
      <c r="K207" s="94"/>
      <c r="L207" s="94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</row>
    <row r="208" spans="1:26" ht="21" customHeight="1">
      <c r="A208" s="135"/>
      <c r="B208" s="81"/>
      <c r="C208" s="81"/>
      <c r="D208" s="81"/>
      <c r="E208" s="81"/>
      <c r="F208" s="139"/>
      <c r="G208" s="68"/>
      <c r="H208" s="94"/>
      <c r="I208" s="94"/>
      <c r="J208" s="94"/>
      <c r="K208" s="94"/>
      <c r="L208" s="94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</row>
    <row r="209" spans="1:26" ht="21" customHeight="1">
      <c r="A209" s="135"/>
      <c r="B209" s="81"/>
      <c r="C209" s="81"/>
      <c r="D209" s="81"/>
      <c r="E209" s="81"/>
      <c r="F209" s="139"/>
      <c r="G209" s="68"/>
      <c r="H209" s="94"/>
      <c r="I209" s="94"/>
      <c r="J209" s="94"/>
      <c r="K209" s="94"/>
      <c r="L209" s="94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</row>
    <row r="210" spans="1:26" ht="21" customHeight="1">
      <c r="A210" s="135"/>
      <c r="B210" s="81"/>
      <c r="C210" s="81"/>
      <c r="D210" s="81"/>
      <c r="E210" s="81"/>
      <c r="F210" s="139"/>
      <c r="G210" s="68"/>
      <c r="H210" s="94"/>
      <c r="I210" s="94"/>
      <c r="J210" s="94"/>
      <c r="K210" s="94"/>
      <c r="L210" s="94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</row>
    <row r="211" spans="1:26" ht="21" customHeight="1">
      <c r="A211" s="135"/>
      <c r="B211" s="81"/>
      <c r="C211" s="81"/>
      <c r="D211" s="81"/>
      <c r="E211" s="81"/>
      <c r="F211" s="139"/>
      <c r="G211" s="68"/>
      <c r="H211" s="94"/>
      <c r="I211" s="94"/>
      <c r="J211" s="94"/>
      <c r="K211" s="94"/>
      <c r="L211" s="94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</row>
    <row r="212" spans="1:26" ht="21" customHeight="1">
      <c r="A212" s="135"/>
      <c r="B212" s="81"/>
      <c r="C212" s="81"/>
      <c r="D212" s="81"/>
      <c r="E212" s="81"/>
      <c r="F212" s="139"/>
      <c r="G212" s="68"/>
      <c r="H212" s="94"/>
      <c r="I212" s="94"/>
      <c r="J212" s="94"/>
      <c r="K212" s="94"/>
      <c r="L212" s="94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</row>
    <row r="213" spans="1:26" ht="21" customHeight="1">
      <c r="A213" s="135"/>
      <c r="B213" s="81"/>
      <c r="C213" s="81"/>
      <c r="D213" s="81"/>
      <c r="E213" s="81"/>
      <c r="F213" s="139"/>
      <c r="G213" s="68"/>
      <c r="H213" s="94"/>
      <c r="I213" s="94"/>
      <c r="J213" s="94"/>
      <c r="K213" s="94"/>
      <c r="L213" s="94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</row>
    <row r="214" spans="1:26" ht="21" customHeight="1">
      <c r="A214" s="135"/>
      <c r="B214" s="81"/>
      <c r="C214" s="81"/>
      <c r="D214" s="81"/>
      <c r="E214" s="81"/>
      <c r="F214" s="139"/>
      <c r="G214" s="68"/>
      <c r="H214" s="94"/>
      <c r="I214" s="94"/>
      <c r="J214" s="94"/>
      <c r="K214" s="94"/>
      <c r="L214" s="94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</row>
    <row r="215" spans="1:26" ht="21" customHeight="1">
      <c r="A215" s="135"/>
      <c r="B215" s="81"/>
      <c r="C215" s="81"/>
      <c r="D215" s="81"/>
      <c r="E215" s="81"/>
      <c r="F215" s="139"/>
      <c r="G215" s="68"/>
      <c r="H215" s="94"/>
      <c r="I215" s="94"/>
      <c r="J215" s="94"/>
      <c r="K215" s="94"/>
      <c r="L215" s="94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</row>
    <row r="216" spans="1:26" ht="21" customHeight="1">
      <c r="A216" s="135"/>
      <c r="B216" s="81"/>
      <c r="C216" s="81"/>
      <c r="D216" s="81"/>
      <c r="E216" s="81"/>
      <c r="F216" s="139"/>
      <c r="G216" s="68"/>
      <c r="H216" s="94"/>
      <c r="I216" s="94"/>
      <c r="J216" s="94"/>
      <c r="K216" s="94"/>
      <c r="L216" s="94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</row>
    <row r="217" spans="1:26" ht="21" customHeight="1">
      <c r="A217" s="135"/>
      <c r="B217" s="81"/>
      <c r="C217" s="81"/>
      <c r="D217" s="81"/>
      <c r="E217" s="81"/>
      <c r="F217" s="139"/>
      <c r="G217" s="68"/>
      <c r="H217" s="94"/>
      <c r="I217" s="94"/>
      <c r="J217" s="94"/>
      <c r="K217" s="94"/>
      <c r="L217" s="94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</row>
    <row r="218" spans="1:26" ht="21" customHeight="1">
      <c r="A218" s="135"/>
      <c r="B218" s="81"/>
      <c r="C218" s="81"/>
      <c r="D218" s="81"/>
      <c r="E218" s="81"/>
      <c r="F218" s="139"/>
      <c r="G218" s="68"/>
      <c r="H218" s="94"/>
      <c r="I218" s="94"/>
      <c r="J218" s="94"/>
      <c r="K218" s="94"/>
      <c r="L218" s="94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</row>
    <row r="219" spans="1:26" ht="21" customHeight="1">
      <c r="A219" s="135"/>
      <c r="B219" s="81"/>
      <c r="C219" s="81"/>
      <c r="D219" s="81"/>
      <c r="E219" s="81"/>
      <c r="F219" s="139"/>
      <c r="G219" s="68"/>
      <c r="H219" s="94"/>
      <c r="I219" s="94"/>
      <c r="J219" s="94"/>
      <c r="K219" s="94"/>
      <c r="L219" s="94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</row>
    <row r="220" spans="1:26" ht="21" customHeight="1">
      <c r="A220" s="135"/>
      <c r="B220" s="81"/>
      <c r="C220" s="81"/>
      <c r="D220" s="81"/>
      <c r="E220" s="81"/>
      <c r="F220" s="139"/>
      <c r="G220" s="68"/>
      <c r="H220" s="94"/>
      <c r="I220" s="94"/>
      <c r="J220" s="94"/>
      <c r="K220" s="94"/>
      <c r="L220" s="94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</row>
    <row r="221" spans="1:26" ht="21" customHeight="1">
      <c r="A221" s="135"/>
      <c r="B221" s="81"/>
      <c r="C221" s="81"/>
      <c r="D221" s="81"/>
      <c r="E221" s="81"/>
      <c r="F221" s="139"/>
      <c r="G221" s="68"/>
      <c r="H221" s="94"/>
      <c r="I221" s="94"/>
      <c r="J221" s="94"/>
      <c r="K221" s="94"/>
      <c r="L221" s="94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</row>
    <row r="222" spans="1:26" ht="21" customHeight="1">
      <c r="A222" s="135"/>
      <c r="B222" s="81"/>
      <c r="C222" s="81"/>
      <c r="D222" s="81"/>
      <c r="E222" s="81"/>
      <c r="F222" s="139"/>
      <c r="G222" s="68"/>
      <c r="H222" s="94"/>
      <c r="I222" s="94"/>
      <c r="J222" s="94"/>
      <c r="K222" s="94"/>
      <c r="L222" s="94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</row>
    <row r="223" spans="1:26" ht="21" customHeight="1">
      <c r="A223" s="135"/>
      <c r="B223" s="81"/>
      <c r="C223" s="81"/>
      <c r="D223" s="81"/>
      <c r="E223" s="81"/>
      <c r="F223" s="139"/>
      <c r="G223" s="68"/>
      <c r="H223" s="94"/>
      <c r="I223" s="94"/>
      <c r="J223" s="94"/>
      <c r="K223" s="94"/>
      <c r="L223" s="94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</row>
    <row r="224" spans="1:26" ht="21" customHeight="1">
      <c r="A224" s="135"/>
      <c r="B224" s="81"/>
      <c r="C224" s="81"/>
      <c r="D224" s="81"/>
      <c r="E224" s="81"/>
      <c r="F224" s="139"/>
      <c r="G224" s="68"/>
      <c r="H224" s="94"/>
      <c r="I224" s="94"/>
      <c r="J224" s="94"/>
      <c r="K224" s="94"/>
      <c r="L224" s="94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</row>
    <row r="225" spans="1:26" ht="21" customHeight="1">
      <c r="A225" s="135"/>
      <c r="B225" s="81"/>
      <c r="C225" s="81"/>
      <c r="D225" s="81"/>
      <c r="E225" s="81"/>
      <c r="F225" s="139"/>
      <c r="G225" s="68"/>
      <c r="H225" s="94"/>
      <c r="I225" s="94"/>
      <c r="J225" s="94"/>
      <c r="K225" s="94"/>
      <c r="L225" s="94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</row>
    <row r="226" spans="1:26" ht="21" customHeight="1">
      <c r="A226" s="135"/>
      <c r="B226" s="81"/>
      <c r="C226" s="81"/>
      <c r="D226" s="81"/>
      <c r="E226" s="81"/>
      <c r="F226" s="139"/>
      <c r="G226" s="68"/>
      <c r="H226" s="94"/>
      <c r="I226" s="94"/>
      <c r="J226" s="94"/>
      <c r="K226" s="94"/>
      <c r="L226" s="94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</row>
    <row r="227" spans="1:26" ht="21" customHeight="1">
      <c r="A227" s="135"/>
      <c r="B227" s="81"/>
      <c r="C227" s="81"/>
      <c r="D227" s="81"/>
      <c r="E227" s="81"/>
      <c r="F227" s="139"/>
      <c r="G227" s="68"/>
      <c r="H227" s="94"/>
      <c r="I227" s="94"/>
      <c r="J227" s="94"/>
      <c r="K227" s="94"/>
      <c r="L227" s="94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</row>
    <row r="228" spans="1:26" ht="21" customHeight="1">
      <c r="A228" s="135"/>
      <c r="B228" s="81"/>
      <c r="C228" s="81"/>
      <c r="D228" s="81"/>
      <c r="E228" s="81"/>
      <c r="F228" s="139"/>
      <c r="G228" s="68"/>
      <c r="H228" s="94"/>
      <c r="I228" s="94"/>
      <c r="J228" s="94"/>
      <c r="K228" s="94"/>
      <c r="L228" s="94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</row>
    <row r="229" spans="1:26" ht="21" customHeight="1">
      <c r="A229" s="135"/>
      <c r="B229" s="81"/>
      <c r="C229" s="81"/>
      <c r="D229" s="81"/>
      <c r="E229" s="81"/>
      <c r="F229" s="139"/>
      <c r="G229" s="68"/>
      <c r="H229" s="94"/>
      <c r="I229" s="94"/>
      <c r="J229" s="94"/>
      <c r="K229" s="94"/>
      <c r="L229" s="94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</row>
    <row r="230" spans="1:26" ht="21" customHeight="1">
      <c r="A230" s="135"/>
      <c r="B230" s="81"/>
      <c r="C230" s="81"/>
      <c r="D230" s="81"/>
      <c r="E230" s="81"/>
      <c r="F230" s="139"/>
      <c r="G230" s="68"/>
      <c r="H230" s="94"/>
      <c r="I230" s="94"/>
      <c r="J230" s="94"/>
      <c r="K230" s="94"/>
      <c r="L230" s="94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</row>
    <row r="231" spans="1:26" ht="21" customHeight="1">
      <c r="A231" s="135"/>
      <c r="B231" s="81"/>
      <c r="C231" s="81"/>
      <c r="D231" s="81"/>
      <c r="E231" s="81"/>
      <c r="F231" s="139"/>
      <c r="G231" s="68"/>
      <c r="H231" s="94"/>
      <c r="I231" s="94"/>
      <c r="J231" s="94"/>
      <c r="K231" s="94"/>
      <c r="L231" s="94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</row>
    <row r="232" spans="1:26" ht="21" customHeight="1">
      <c r="A232" s="135"/>
      <c r="B232" s="81"/>
      <c r="C232" s="81"/>
      <c r="D232" s="81"/>
      <c r="E232" s="81"/>
      <c r="F232" s="139"/>
      <c r="G232" s="68"/>
      <c r="H232" s="94"/>
      <c r="I232" s="94"/>
      <c r="J232" s="94"/>
      <c r="K232" s="94"/>
      <c r="L232" s="94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</row>
    <row r="233" spans="1:26" ht="21" customHeight="1">
      <c r="A233" s="135"/>
      <c r="B233" s="81"/>
      <c r="C233" s="81"/>
      <c r="D233" s="81"/>
      <c r="E233" s="81"/>
      <c r="F233" s="139"/>
      <c r="G233" s="68"/>
      <c r="H233" s="94"/>
      <c r="I233" s="94"/>
      <c r="J233" s="94"/>
      <c r="K233" s="94"/>
      <c r="L233" s="94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</row>
    <row r="234" spans="1:26" ht="21" customHeight="1">
      <c r="A234" s="135"/>
      <c r="B234" s="81"/>
      <c r="C234" s="81"/>
      <c r="D234" s="81"/>
      <c r="E234" s="81"/>
      <c r="F234" s="139"/>
      <c r="G234" s="68"/>
      <c r="H234" s="94"/>
      <c r="I234" s="94"/>
      <c r="J234" s="94"/>
      <c r="K234" s="94"/>
      <c r="L234" s="94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</row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M2:M3"/>
    <mergeCell ref="C1:H1"/>
    <mergeCell ref="K1:L1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honeticPr fontId="2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377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Z1000"/>
  <sheetViews>
    <sheetView topLeftCell="D1" workbookViewId="0">
      <selection activeCell="D4" sqref="D4"/>
    </sheetView>
  </sheetViews>
  <sheetFormatPr defaultColWidth="14.42578125" defaultRowHeight="15"/>
  <cols>
    <col min="1" max="1" width="6.28515625" style="3" hidden="1" customWidth="1"/>
    <col min="2" max="2" width="10.28515625" style="3" hidden="1" customWidth="1"/>
    <col min="3" max="3" width="15.42578125" style="3" hidden="1" customWidth="1"/>
    <col min="4" max="5" width="22.7109375" style="3" customWidth="1"/>
    <col min="6" max="6" width="4.5703125" style="3" customWidth="1"/>
    <col min="7" max="7" width="11.140625" style="3" customWidth="1"/>
    <col min="8" max="8" width="9.85546875" style="3" customWidth="1"/>
    <col min="9" max="9" width="5.42578125" style="3" customWidth="1"/>
    <col min="10" max="10" width="9.85546875" style="3" customWidth="1"/>
    <col min="11" max="11" width="5.42578125" style="3" customWidth="1"/>
    <col min="12" max="12" width="9.85546875" style="3" customWidth="1"/>
    <col min="13" max="13" width="5.42578125" style="3" customWidth="1"/>
    <col min="14" max="14" width="9.85546875" style="3" customWidth="1"/>
    <col min="15" max="15" width="5.42578125" style="3" customWidth="1"/>
    <col min="16" max="16" width="12" style="3" customWidth="1"/>
    <col min="17" max="17" width="14" style="3" customWidth="1"/>
    <col min="18" max="18" width="27.28515625" style="3" customWidth="1"/>
    <col min="19" max="19" width="12" style="3" customWidth="1"/>
    <col min="20" max="20" width="14" style="3" customWidth="1"/>
    <col min="21" max="26" width="8.7109375" style="3" customWidth="1"/>
    <col min="27" max="16384" width="14.42578125" style="3"/>
  </cols>
  <sheetData>
    <row r="1" spans="1:26" ht="18.75" customHeight="1">
      <c r="A1" s="81"/>
      <c r="B1" s="81" t="s">
        <v>378</v>
      </c>
      <c r="C1" s="81"/>
      <c r="D1" s="273" t="s">
        <v>3962</v>
      </c>
      <c r="E1" s="253"/>
      <c r="F1" s="253"/>
      <c r="G1" s="253"/>
      <c r="H1" s="253"/>
      <c r="I1" s="253"/>
      <c r="J1" s="274" t="s">
        <v>65</v>
      </c>
      <c r="K1" s="253"/>
      <c r="L1" s="253"/>
      <c r="M1" s="253"/>
      <c r="N1" s="253"/>
      <c r="O1" s="68"/>
      <c r="P1" s="83"/>
      <c r="Q1" s="68"/>
      <c r="R1" s="81"/>
      <c r="S1" s="68"/>
      <c r="T1" s="68"/>
      <c r="U1" s="68"/>
      <c r="V1" s="68"/>
      <c r="W1" s="68"/>
      <c r="X1" s="68"/>
      <c r="Y1" s="68"/>
      <c r="Z1" s="68"/>
    </row>
    <row r="2" spans="1:26" ht="18.75" customHeight="1">
      <c r="A2" s="252" t="s">
        <v>46</v>
      </c>
      <c r="B2" s="252" t="s">
        <v>47</v>
      </c>
      <c r="C2" s="252" t="s">
        <v>85</v>
      </c>
      <c r="D2" s="249" t="s">
        <v>86</v>
      </c>
      <c r="E2" s="249" t="s">
        <v>87</v>
      </c>
      <c r="F2" s="249" t="s">
        <v>51</v>
      </c>
      <c r="G2" s="247" t="s">
        <v>379</v>
      </c>
      <c r="H2" s="271" t="s">
        <v>380</v>
      </c>
      <c r="I2" s="237"/>
      <c r="J2" s="271" t="s">
        <v>381</v>
      </c>
      <c r="K2" s="237"/>
      <c r="L2" s="271" t="s">
        <v>382</v>
      </c>
      <c r="M2" s="237"/>
      <c r="N2" s="271" t="s">
        <v>383</v>
      </c>
      <c r="O2" s="237"/>
      <c r="P2" s="271" t="s">
        <v>706</v>
      </c>
      <c r="Q2" s="272"/>
      <c r="R2" s="249" t="s">
        <v>57</v>
      </c>
      <c r="S2" s="270"/>
      <c r="T2" s="270"/>
      <c r="U2" s="68"/>
      <c r="V2" s="68"/>
      <c r="W2" s="68"/>
      <c r="X2" s="68"/>
      <c r="Y2" s="68"/>
      <c r="Z2" s="68"/>
    </row>
    <row r="3" spans="1:26" ht="18.75" customHeight="1">
      <c r="A3" s="253"/>
      <c r="B3" s="253"/>
      <c r="C3" s="253"/>
      <c r="D3" s="248"/>
      <c r="E3" s="248"/>
      <c r="F3" s="248"/>
      <c r="G3" s="248"/>
      <c r="H3" s="85" t="s">
        <v>58</v>
      </c>
      <c r="I3" s="86" t="s">
        <v>384</v>
      </c>
      <c r="J3" s="85" t="s">
        <v>58</v>
      </c>
      <c r="K3" s="86" t="s">
        <v>384</v>
      </c>
      <c r="L3" s="85" t="s">
        <v>58</v>
      </c>
      <c r="M3" s="86" t="s">
        <v>384</v>
      </c>
      <c r="N3" s="85" t="s">
        <v>58</v>
      </c>
      <c r="O3" s="86" t="s">
        <v>384</v>
      </c>
      <c r="P3" s="85" t="s">
        <v>58</v>
      </c>
      <c r="Q3" s="86" t="s">
        <v>707</v>
      </c>
      <c r="R3" s="248"/>
      <c r="S3" s="68"/>
      <c r="T3" s="68"/>
      <c r="U3" s="68"/>
      <c r="V3" s="68"/>
      <c r="W3" s="68"/>
      <c r="X3" s="68"/>
      <c r="Y3" s="68"/>
      <c r="Z3" s="68"/>
    </row>
    <row r="4" spans="1:26" ht="18.75" customHeight="1">
      <c r="A4" s="81"/>
      <c r="B4" s="81"/>
      <c r="C4" s="81" t="s">
        <v>248</v>
      </c>
      <c r="D4" s="87" t="s">
        <v>99</v>
      </c>
      <c r="E4" s="87" t="s">
        <v>100</v>
      </c>
      <c r="F4" s="88" t="s">
        <v>101</v>
      </c>
      <c r="G4" s="72">
        <f>MIN(H4,J4,L4,N4,P4)</f>
        <v>2725</v>
      </c>
      <c r="H4" s="89">
        <v>2870</v>
      </c>
      <c r="I4" s="90" t="s">
        <v>385</v>
      </c>
      <c r="J4" s="89">
        <v>3354</v>
      </c>
      <c r="K4" s="90" t="s">
        <v>386</v>
      </c>
      <c r="L4" s="89"/>
      <c r="M4" s="90"/>
      <c r="N4" s="89"/>
      <c r="O4" s="90"/>
      <c r="P4" s="91">
        <v>2725</v>
      </c>
      <c r="Q4" s="88" t="s">
        <v>708</v>
      </c>
      <c r="R4" s="87" t="s">
        <v>709</v>
      </c>
      <c r="S4" s="92"/>
      <c r="T4" s="68"/>
      <c r="U4" s="68"/>
      <c r="V4" s="68"/>
      <c r="W4" s="68"/>
      <c r="X4" s="68"/>
      <c r="Y4" s="68"/>
      <c r="Z4" s="68"/>
    </row>
    <row r="5" spans="1:26" ht="18.75" customHeight="1">
      <c r="A5" s="81"/>
      <c r="B5" s="81"/>
      <c r="C5" s="81" t="s">
        <v>260</v>
      </c>
      <c r="D5" s="87" t="s">
        <v>99</v>
      </c>
      <c r="E5" s="87" t="s">
        <v>105</v>
      </c>
      <c r="F5" s="88" t="s">
        <v>101</v>
      </c>
      <c r="G5" s="72">
        <f t="shared" ref="G5:G29" si="0">MIN(H5,J5,L5,N5,P5)</f>
        <v>3694</v>
      </c>
      <c r="H5" s="89">
        <v>3889</v>
      </c>
      <c r="I5" s="90" t="s">
        <v>385</v>
      </c>
      <c r="J5" s="89">
        <v>4696</v>
      </c>
      <c r="K5" s="90" t="s">
        <v>386</v>
      </c>
      <c r="L5" s="89"/>
      <c r="M5" s="90"/>
      <c r="N5" s="89"/>
      <c r="O5" s="90"/>
      <c r="P5" s="91">
        <v>3694</v>
      </c>
      <c r="Q5" s="88" t="s">
        <v>710</v>
      </c>
      <c r="R5" s="87" t="s">
        <v>709</v>
      </c>
      <c r="S5" s="92"/>
      <c r="T5" s="68"/>
      <c r="U5" s="68"/>
      <c r="V5" s="68"/>
      <c r="W5" s="68"/>
      <c r="X5" s="68"/>
      <c r="Y5" s="68"/>
      <c r="Z5" s="68"/>
    </row>
    <row r="6" spans="1:26" ht="18.75" customHeight="1">
      <c r="A6" s="81"/>
      <c r="B6" s="81"/>
      <c r="C6" s="81" t="s">
        <v>263</v>
      </c>
      <c r="D6" s="87" t="s">
        <v>109</v>
      </c>
      <c r="E6" s="87" t="s">
        <v>110</v>
      </c>
      <c r="F6" s="88" t="s">
        <v>101</v>
      </c>
      <c r="G6" s="72">
        <f t="shared" si="0"/>
        <v>1716</v>
      </c>
      <c r="H6" s="89"/>
      <c r="I6" s="90"/>
      <c r="J6" s="89">
        <v>1716</v>
      </c>
      <c r="K6" s="90"/>
      <c r="L6" s="89"/>
      <c r="M6" s="90"/>
      <c r="N6" s="89"/>
      <c r="O6" s="90"/>
      <c r="P6" s="91">
        <v>1965</v>
      </c>
      <c r="Q6" s="88" t="s">
        <v>711</v>
      </c>
      <c r="R6" s="87" t="s">
        <v>709</v>
      </c>
      <c r="S6" s="92"/>
      <c r="T6" s="68"/>
      <c r="U6" s="68"/>
      <c r="V6" s="68"/>
      <c r="W6" s="68"/>
      <c r="X6" s="68"/>
      <c r="Y6" s="68"/>
      <c r="Z6" s="68"/>
    </row>
    <row r="7" spans="1:26" ht="18.75" customHeight="1">
      <c r="A7" s="81"/>
      <c r="B7" s="81"/>
      <c r="C7" s="81" t="s">
        <v>267</v>
      </c>
      <c r="D7" s="87" t="s">
        <v>114</v>
      </c>
      <c r="E7" s="87" t="s">
        <v>115</v>
      </c>
      <c r="F7" s="88" t="s">
        <v>116</v>
      </c>
      <c r="G7" s="72">
        <f t="shared" si="0"/>
        <v>2864</v>
      </c>
      <c r="H7" s="89">
        <v>5800</v>
      </c>
      <c r="I7" s="90" t="s">
        <v>387</v>
      </c>
      <c r="J7" s="89">
        <v>2937</v>
      </c>
      <c r="K7" s="90" t="s">
        <v>388</v>
      </c>
      <c r="L7" s="89"/>
      <c r="M7" s="90"/>
      <c r="N7" s="89"/>
      <c r="O7" s="90"/>
      <c r="P7" s="91">
        <v>2864</v>
      </c>
      <c r="Q7" s="88" t="s">
        <v>712</v>
      </c>
      <c r="R7" s="87" t="s">
        <v>713</v>
      </c>
      <c r="S7" s="92"/>
      <c r="T7" s="68"/>
      <c r="U7" s="68"/>
      <c r="V7" s="68"/>
      <c r="W7" s="68"/>
      <c r="X7" s="68"/>
      <c r="Y7" s="68"/>
      <c r="Z7" s="68"/>
    </row>
    <row r="8" spans="1:26" ht="18.75" customHeight="1">
      <c r="A8" s="81"/>
      <c r="B8" s="81"/>
      <c r="C8" s="81" t="s">
        <v>225</v>
      </c>
      <c r="D8" s="87" t="s">
        <v>226</v>
      </c>
      <c r="E8" s="87" t="s">
        <v>227</v>
      </c>
      <c r="F8" s="88" t="s">
        <v>116</v>
      </c>
      <c r="G8" s="72">
        <f t="shared" si="0"/>
        <v>138</v>
      </c>
      <c r="H8" s="89"/>
      <c r="I8" s="90"/>
      <c r="J8" s="89"/>
      <c r="K8" s="90"/>
      <c r="L8" s="89"/>
      <c r="M8" s="90"/>
      <c r="N8" s="89">
        <v>150</v>
      </c>
      <c r="O8" s="90"/>
      <c r="P8" s="91">
        <v>138</v>
      </c>
      <c r="Q8" s="88" t="s">
        <v>714</v>
      </c>
      <c r="R8" s="87" t="s">
        <v>709</v>
      </c>
      <c r="S8" s="92"/>
      <c r="T8" s="68"/>
      <c r="U8" s="68"/>
      <c r="V8" s="68"/>
      <c r="W8" s="68"/>
      <c r="X8" s="68"/>
      <c r="Y8" s="68"/>
      <c r="Z8" s="68"/>
    </row>
    <row r="9" spans="1:26" ht="18.75" customHeight="1">
      <c r="A9" s="81"/>
      <c r="B9" s="81"/>
      <c r="C9" s="81" t="s">
        <v>243</v>
      </c>
      <c r="D9" s="87" t="s">
        <v>226</v>
      </c>
      <c r="E9" s="87" t="s">
        <v>244</v>
      </c>
      <c r="F9" s="88" t="s">
        <v>116</v>
      </c>
      <c r="G9" s="72">
        <f t="shared" si="0"/>
        <v>164</v>
      </c>
      <c r="H9" s="89"/>
      <c r="I9" s="90"/>
      <c r="J9" s="89"/>
      <c r="K9" s="90"/>
      <c r="L9" s="89"/>
      <c r="M9" s="90"/>
      <c r="N9" s="89">
        <v>170</v>
      </c>
      <c r="O9" s="90"/>
      <c r="P9" s="91">
        <v>164</v>
      </c>
      <c r="Q9" s="88" t="s">
        <v>715</v>
      </c>
      <c r="R9" s="87" t="s">
        <v>709</v>
      </c>
      <c r="S9" s="92"/>
      <c r="T9" s="68"/>
      <c r="U9" s="68"/>
      <c r="V9" s="68"/>
      <c r="W9" s="68"/>
      <c r="X9" s="68"/>
      <c r="Y9" s="68"/>
      <c r="Z9" s="68"/>
    </row>
    <row r="10" spans="1:26" ht="18.75" customHeight="1">
      <c r="A10" s="81"/>
      <c r="B10" s="81"/>
      <c r="C10" s="81" t="s">
        <v>229</v>
      </c>
      <c r="D10" s="87" t="s">
        <v>230</v>
      </c>
      <c r="E10" s="87" t="s">
        <v>231</v>
      </c>
      <c r="F10" s="88" t="s">
        <v>116</v>
      </c>
      <c r="G10" s="72">
        <f t="shared" si="0"/>
        <v>130</v>
      </c>
      <c r="H10" s="89"/>
      <c r="I10" s="90"/>
      <c r="J10" s="89"/>
      <c r="K10" s="90"/>
      <c r="L10" s="89"/>
      <c r="M10" s="90"/>
      <c r="N10" s="89">
        <v>130</v>
      </c>
      <c r="O10" s="90"/>
      <c r="P10" s="91"/>
      <c r="Q10" s="88"/>
      <c r="R10" s="87"/>
      <c r="S10" s="92"/>
      <c r="T10" s="68"/>
      <c r="U10" s="68"/>
      <c r="V10" s="68"/>
      <c r="W10" s="68"/>
      <c r="X10" s="68"/>
      <c r="Y10" s="68"/>
      <c r="Z10" s="68"/>
    </row>
    <row r="11" spans="1:26" ht="18.75" customHeight="1">
      <c r="A11" s="81"/>
      <c r="B11" s="81"/>
      <c r="C11" s="81" t="s">
        <v>221</v>
      </c>
      <c r="D11" s="87" t="s">
        <v>222</v>
      </c>
      <c r="E11" s="87" t="s">
        <v>223</v>
      </c>
      <c r="F11" s="88" t="s">
        <v>101</v>
      </c>
      <c r="G11" s="72">
        <f t="shared" si="0"/>
        <v>3900</v>
      </c>
      <c r="H11" s="89"/>
      <c r="I11" s="90"/>
      <c r="J11" s="89"/>
      <c r="K11" s="90"/>
      <c r="L11" s="89"/>
      <c r="M11" s="90"/>
      <c r="N11" s="89">
        <v>3900</v>
      </c>
      <c r="O11" s="90"/>
      <c r="P11" s="91"/>
      <c r="Q11" s="88"/>
      <c r="R11" s="87"/>
      <c r="S11" s="92"/>
      <c r="T11" s="68"/>
      <c r="U11" s="68"/>
      <c r="V11" s="68"/>
      <c r="W11" s="68"/>
      <c r="X11" s="68"/>
      <c r="Y11" s="68"/>
      <c r="Z11" s="68"/>
    </row>
    <row r="12" spans="1:26" ht="18.75" customHeight="1">
      <c r="A12" s="81"/>
      <c r="B12" s="81"/>
      <c r="C12" s="81" t="s">
        <v>270</v>
      </c>
      <c r="D12" s="87" t="s">
        <v>120</v>
      </c>
      <c r="E12" s="87" t="s">
        <v>121</v>
      </c>
      <c r="F12" s="88" t="s">
        <v>101</v>
      </c>
      <c r="G12" s="72">
        <f t="shared" si="0"/>
        <v>1842</v>
      </c>
      <c r="H12" s="89">
        <v>1998</v>
      </c>
      <c r="I12" s="90" t="s">
        <v>389</v>
      </c>
      <c r="J12" s="89">
        <v>1952</v>
      </c>
      <c r="K12" s="90" t="s">
        <v>390</v>
      </c>
      <c r="L12" s="89"/>
      <c r="M12" s="90"/>
      <c r="N12" s="89"/>
      <c r="O12" s="90"/>
      <c r="P12" s="91">
        <v>1842</v>
      </c>
      <c r="Q12" s="88" t="s">
        <v>716</v>
      </c>
      <c r="R12" s="87" t="s">
        <v>709</v>
      </c>
      <c r="S12" s="92"/>
      <c r="T12" s="68"/>
      <c r="U12" s="68"/>
      <c r="V12" s="68"/>
      <c r="W12" s="68"/>
      <c r="X12" s="68"/>
      <c r="Y12" s="68"/>
      <c r="Z12" s="68"/>
    </row>
    <row r="13" spans="1:26" ht="18.75" customHeight="1">
      <c r="A13" s="81"/>
      <c r="B13" s="81"/>
      <c r="C13" s="81" t="s">
        <v>276</v>
      </c>
      <c r="D13" s="87" t="s">
        <v>161</v>
      </c>
      <c r="E13" s="87" t="s">
        <v>162</v>
      </c>
      <c r="F13" s="88" t="s">
        <v>101</v>
      </c>
      <c r="G13" s="72">
        <f t="shared" si="0"/>
        <v>4600</v>
      </c>
      <c r="H13" s="89"/>
      <c r="I13" s="90"/>
      <c r="J13" s="89"/>
      <c r="K13" s="90"/>
      <c r="L13" s="89"/>
      <c r="M13" s="90"/>
      <c r="N13" s="89">
        <v>4600</v>
      </c>
      <c r="O13" s="90"/>
      <c r="P13" s="91"/>
      <c r="Q13" s="88"/>
      <c r="R13" s="87"/>
      <c r="S13" s="92"/>
      <c r="T13" s="68"/>
      <c r="U13" s="68"/>
      <c r="V13" s="68"/>
      <c r="W13" s="68"/>
      <c r="X13" s="68"/>
      <c r="Y13" s="68"/>
      <c r="Z13" s="68"/>
    </row>
    <row r="14" spans="1:26" ht="18.75" customHeight="1">
      <c r="A14" s="81"/>
      <c r="B14" s="81"/>
      <c r="C14" s="81" t="s">
        <v>282</v>
      </c>
      <c r="D14" s="87" t="s">
        <v>125</v>
      </c>
      <c r="E14" s="87" t="s">
        <v>126</v>
      </c>
      <c r="F14" s="88" t="s">
        <v>101</v>
      </c>
      <c r="G14" s="72">
        <f t="shared" si="0"/>
        <v>685</v>
      </c>
      <c r="H14" s="89">
        <v>685</v>
      </c>
      <c r="I14" s="90" t="s">
        <v>391</v>
      </c>
      <c r="J14" s="89">
        <v>1209</v>
      </c>
      <c r="K14" s="90" t="s">
        <v>392</v>
      </c>
      <c r="L14" s="89"/>
      <c r="M14" s="90"/>
      <c r="N14" s="89"/>
      <c r="O14" s="90"/>
      <c r="P14" s="91">
        <v>855</v>
      </c>
      <c r="Q14" s="88" t="s">
        <v>717</v>
      </c>
      <c r="R14" s="87" t="s">
        <v>709</v>
      </c>
      <c r="S14" s="92"/>
      <c r="T14" s="68"/>
      <c r="U14" s="68"/>
      <c r="V14" s="68"/>
      <c r="W14" s="68"/>
      <c r="X14" s="68"/>
      <c r="Y14" s="68"/>
      <c r="Z14" s="68"/>
    </row>
    <row r="15" spans="1:26" ht="18.75" customHeight="1">
      <c r="A15" s="81"/>
      <c r="B15" s="81"/>
      <c r="C15" s="81" t="s">
        <v>285</v>
      </c>
      <c r="D15" s="87" t="s">
        <v>130</v>
      </c>
      <c r="E15" s="87" t="s">
        <v>131</v>
      </c>
      <c r="F15" s="88" t="s">
        <v>101</v>
      </c>
      <c r="G15" s="72">
        <f t="shared" si="0"/>
        <v>400</v>
      </c>
      <c r="H15" s="89"/>
      <c r="I15" s="90"/>
      <c r="J15" s="89"/>
      <c r="K15" s="90"/>
      <c r="L15" s="89"/>
      <c r="M15" s="90"/>
      <c r="N15" s="89"/>
      <c r="O15" s="90"/>
      <c r="P15" s="91">
        <v>400</v>
      </c>
      <c r="Q15" s="88" t="s">
        <v>718</v>
      </c>
      <c r="R15" s="87" t="s">
        <v>709</v>
      </c>
      <c r="S15" s="92"/>
      <c r="T15" s="68"/>
      <c r="U15" s="68"/>
      <c r="V15" s="68"/>
      <c r="W15" s="68"/>
      <c r="X15" s="68"/>
      <c r="Y15" s="68"/>
      <c r="Z15" s="68"/>
    </row>
    <row r="16" spans="1:26" ht="18.75" customHeight="1">
      <c r="A16" s="81"/>
      <c r="B16" s="81"/>
      <c r="C16" s="81" t="s">
        <v>288</v>
      </c>
      <c r="D16" s="87" t="s">
        <v>166</v>
      </c>
      <c r="E16" s="87" t="s">
        <v>167</v>
      </c>
      <c r="F16" s="88" t="s">
        <v>116</v>
      </c>
      <c r="G16" s="72">
        <f t="shared" si="0"/>
        <v>140000</v>
      </c>
      <c r="H16" s="89"/>
      <c r="I16" s="90"/>
      <c r="J16" s="89"/>
      <c r="K16" s="90"/>
      <c r="L16" s="89">
        <v>140000</v>
      </c>
      <c r="M16" s="90" t="s">
        <v>3940</v>
      </c>
      <c r="N16" s="89"/>
      <c r="O16" s="90"/>
      <c r="P16" s="91"/>
      <c r="Q16" s="88"/>
      <c r="R16" s="87"/>
      <c r="S16" s="92"/>
      <c r="T16" s="68"/>
      <c r="U16" s="68"/>
      <c r="V16" s="68"/>
      <c r="W16" s="68"/>
      <c r="X16" s="68"/>
      <c r="Y16" s="68"/>
      <c r="Z16" s="68"/>
    </row>
    <row r="17" spans="1:26" ht="18.75" customHeight="1">
      <c r="A17" s="81"/>
      <c r="B17" s="81"/>
      <c r="C17" s="81" t="s">
        <v>294</v>
      </c>
      <c r="D17" s="87" t="s">
        <v>185</v>
      </c>
      <c r="E17" s="87" t="s">
        <v>210</v>
      </c>
      <c r="F17" s="88" t="s">
        <v>101</v>
      </c>
      <c r="G17" s="72">
        <f t="shared" si="0"/>
        <v>1188</v>
      </c>
      <c r="H17" s="89"/>
      <c r="I17" s="90"/>
      <c r="J17" s="89">
        <v>1188</v>
      </c>
      <c r="K17" s="90"/>
      <c r="L17" s="89"/>
      <c r="M17" s="90"/>
      <c r="N17" s="89"/>
      <c r="O17" s="90"/>
      <c r="P17" s="91">
        <v>1532</v>
      </c>
      <c r="Q17" s="88" t="s">
        <v>719</v>
      </c>
      <c r="R17" s="87" t="s">
        <v>709</v>
      </c>
      <c r="S17" s="92"/>
      <c r="T17" s="68"/>
      <c r="U17" s="68"/>
      <c r="V17" s="68"/>
      <c r="W17" s="68"/>
      <c r="X17" s="68"/>
      <c r="Y17" s="68"/>
      <c r="Z17" s="68"/>
    </row>
    <row r="18" spans="1:26" ht="18.75" customHeight="1">
      <c r="A18" s="81"/>
      <c r="B18" s="81"/>
      <c r="C18" s="81" t="s">
        <v>298</v>
      </c>
      <c r="D18" s="87" t="s">
        <v>185</v>
      </c>
      <c r="E18" s="87" t="s">
        <v>110</v>
      </c>
      <c r="F18" s="88" t="s">
        <v>101</v>
      </c>
      <c r="G18" s="72">
        <f t="shared" si="0"/>
        <v>1716</v>
      </c>
      <c r="H18" s="89"/>
      <c r="I18" s="90"/>
      <c r="J18" s="89">
        <v>1716</v>
      </c>
      <c r="K18" s="90"/>
      <c r="L18" s="89"/>
      <c r="M18" s="90"/>
      <c r="N18" s="89"/>
      <c r="O18" s="90"/>
      <c r="P18" s="91">
        <v>1965</v>
      </c>
      <c r="Q18" s="88" t="s">
        <v>711</v>
      </c>
      <c r="R18" s="87" t="s">
        <v>709</v>
      </c>
      <c r="S18" s="92"/>
      <c r="T18" s="68"/>
      <c r="U18" s="68"/>
      <c r="V18" s="68"/>
      <c r="W18" s="68"/>
      <c r="X18" s="68"/>
      <c r="Y18" s="68"/>
      <c r="Z18" s="68"/>
    </row>
    <row r="19" spans="1:26" ht="18.75" customHeight="1">
      <c r="A19" s="81"/>
      <c r="B19" s="81"/>
      <c r="C19" s="81" t="s">
        <v>301</v>
      </c>
      <c r="D19" s="87" t="s">
        <v>135</v>
      </c>
      <c r="E19" s="87" t="s">
        <v>136</v>
      </c>
      <c r="F19" s="88" t="s">
        <v>116</v>
      </c>
      <c r="G19" s="72">
        <f t="shared" si="0"/>
        <v>0</v>
      </c>
      <c r="H19" s="89"/>
      <c r="I19" s="90"/>
      <c r="J19" s="89"/>
      <c r="K19" s="90"/>
      <c r="L19" s="89"/>
      <c r="M19" s="90"/>
      <c r="N19" s="89"/>
      <c r="O19" s="90"/>
      <c r="P19" s="91"/>
      <c r="Q19" s="88"/>
      <c r="R19" s="87"/>
      <c r="S19" s="92"/>
      <c r="T19" s="68"/>
      <c r="U19" s="68"/>
      <c r="V19" s="68"/>
      <c r="W19" s="68"/>
      <c r="X19" s="68"/>
      <c r="Y19" s="68"/>
      <c r="Z19" s="68"/>
    </row>
    <row r="20" spans="1:26" ht="18.75" customHeight="1">
      <c r="A20" s="81"/>
      <c r="B20" s="81"/>
      <c r="C20" s="81" t="s">
        <v>304</v>
      </c>
      <c r="D20" s="87" t="s">
        <v>135</v>
      </c>
      <c r="E20" s="87" t="s">
        <v>140</v>
      </c>
      <c r="F20" s="88" t="s">
        <v>116</v>
      </c>
      <c r="G20" s="72">
        <f t="shared" si="0"/>
        <v>0</v>
      </c>
      <c r="H20" s="89"/>
      <c r="I20" s="90"/>
      <c r="J20" s="89"/>
      <c r="K20" s="90"/>
      <c r="L20" s="89"/>
      <c r="M20" s="90"/>
      <c r="N20" s="89"/>
      <c r="O20" s="90"/>
      <c r="P20" s="91"/>
      <c r="Q20" s="88"/>
      <c r="R20" s="87"/>
      <c r="S20" s="92"/>
      <c r="T20" s="68"/>
      <c r="U20" s="68"/>
      <c r="V20" s="68"/>
      <c r="W20" s="68"/>
      <c r="X20" s="68"/>
      <c r="Y20" s="68"/>
      <c r="Z20" s="68"/>
    </row>
    <row r="21" spans="1:26" ht="18.75" customHeight="1">
      <c r="A21" s="81"/>
      <c r="B21" s="81"/>
      <c r="C21" s="81" t="s">
        <v>307</v>
      </c>
      <c r="D21" s="87" t="s">
        <v>197</v>
      </c>
      <c r="E21" s="87" t="s">
        <v>131</v>
      </c>
      <c r="F21" s="88" t="s">
        <v>101</v>
      </c>
      <c r="G21" s="72">
        <f t="shared" si="0"/>
        <v>400</v>
      </c>
      <c r="H21" s="89"/>
      <c r="I21" s="90"/>
      <c r="J21" s="89"/>
      <c r="K21" s="90"/>
      <c r="L21" s="89"/>
      <c r="M21" s="90"/>
      <c r="N21" s="89"/>
      <c r="O21" s="90"/>
      <c r="P21" s="91">
        <v>400</v>
      </c>
      <c r="Q21" s="88" t="s">
        <v>718</v>
      </c>
      <c r="R21" s="87" t="s">
        <v>709</v>
      </c>
      <c r="S21" s="92"/>
      <c r="T21" s="68"/>
      <c r="U21" s="68"/>
      <c r="V21" s="68"/>
      <c r="W21" s="68"/>
      <c r="X21" s="68"/>
      <c r="Y21" s="68"/>
      <c r="Z21" s="68"/>
    </row>
    <row r="22" spans="1:26" ht="18.75" customHeight="1">
      <c r="A22" s="81"/>
      <c r="B22" s="81"/>
      <c r="C22" s="81" t="s">
        <v>310</v>
      </c>
      <c r="D22" s="87" t="s">
        <v>176</v>
      </c>
      <c r="E22" s="87" t="s">
        <v>177</v>
      </c>
      <c r="F22" s="88" t="s">
        <v>101</v>
      </c>
      <c r="G22" s="72">
        <f t="shared" si="0"/>
        <v>3085</v>
      </c>
      <c r="H22" s="89">
        <v>3630</v>
      </c>
      <c r="I22" s="90" t="s">
        <v>385</v>
      </c>
      <c r="J22" s="89">
        <v>4368</v>
      </c>
      <c r="K22" s="90" t="s">
        <v>386</v>
      </c>
      <c r="L22" s="89"/>
      <c r="M22" s="90"/>
      <c r="N22" s="89"/>
      <c r="O22" s="90"/>
      <c r="P22" s="91">
        <v>3085</v>
      </c>
      <c r="Q22" s="88" t="s">
        <v>720</v>
      </c>
      <c r="R22" s="87" t="s">
        <v>709</v>
      </c>
      <c r="S22" s="92"/>
      <c r="T22" s="68"/>
      <c r="U22" s="68"/>
      <c r="V22" s="68"/>
      <c r="W22" s="68"/>
      <c r="X22" s="68"/>
      <c r="Y22" s="68"/>
      <c r="Z22" s="68"/>
    </row>
    <row r="23" spans="1:26" ht="18.75" customHeight="1">
      <c r="A23" s="81"/>
      <c r="B23" s="81"/>
      <c r="C23" s="81" t="s">
        <v>313</v>
      </c>
      <c r="D23" s="87" t="s">
        <v>176</v>
      </c>
      <c r="E23" s="87" t="s">
        <v>181</v>
      </c>
      <c r="F23" s="88" t="s">
        <v>101</v>
      </c>
      <c r="G23" s="72">
        <f t="shared" si="0"/>
        <v>4012</v>
      </c>
      <c r="H23" s="89">
        <v>4720</v>
      </c>
      <c r="I23" s="90" t="s">
        <v>385</v>
      </c>
      <c r="J23" s="89">
        <v>5709</v>
      </c>
      <c r="K23" s="90" t="s">
        <v>386</v>
      </c>
      <c r="L23" s="89"/>
      <c r="M23" s="90"/>
      <c r="N23" s="89"/>
      <c r="O23" s="90"/>
      <c r="P23" s="91">
        <v>4012</v>
      </c>
      <c r="Q23" s="88" t="s">
        <v>721</v>
      </c>
      <c r="R23" s="87" t="s">
        <v>709</v>
      </c>
      <c r="S23" s="92"/>
      <c r="T23" s="68"/>
      <c r="U23" s="68"/>
      <c r="V23" s="68"/>
      <c r="W23" s="68"/>
      <c r="X23" s="68"/>
      <c r="Y23" s="68"/>
      <c r="Z23" s="68"/>
    </row>
    <row r="24" spans="1:26" ht="18.75" customHeight="1">
      <c r="A24" s="81"/>
      <c r="B24" s="81"/>
      <c r="C24" s="81" t="s">
        <v>316</v>
      </c>
      <c r="D24" s="87" t="s">
        <v>193</v>
      </c>
      <c r="E24" s="87" t="s">
        <v>126</v>
      </c>
      <c r="F24" s="88" t="s">
        <v>101</v>
      </c>
      <c r="G24" s="72">
        <f t="shared" si="0"/>
        <v>685</v>
      </c>
      <c r="H24" s="89">
        <v>685</v>
      </c>
      <c r="I24" s="90" t="s">
        <v>391</v>
      </c>
      <c r="J24" s="89">
        <v>1209</v>
      </c>
      <c r="K24" s="90" t="s">
        <v>392</v>
      </c>
      <c r="L24" s="89"/>
      <c r="M24" s="90"/>
      <c r="N24" s="89"/>
      <c r="O24" s="90"/>
      <c r="P24" s="91">
        <v>855</v>
      </c>
      <c r="Q24" s="88" t="s">
        <v>717</v>
      </c>
      <c r="R24" s="87" t="s">
        <v>709</v>
      </c>
      <c r="S24" s="92"/>
      <c r="T24" s="68"/>
      <c r="U24" s="68"/>
      <c r="V24" s="68"/>
      <c r="W24" s="68"/>
      <c r="X24" s="68"/>
      <c r="Y24" s="68"/>
      <c r="Z24" s="68"/>
    </row>
    <row r="25" spans="1:26" ht="18.75" customHeight="1">
      <c r="A25" s="81"/>
      <c r="B25" s="81"/>
      <c r="C25" s="81" t="s">
        <v>370</v>
      </c>
      <c r="D25" s="87" t="s">
        <v>156</v>
      </c>
      <c r="E25" s="87" t="s">
        <v>157</v>
      </c>
      <c r="F25" s="88" t="s">
        <v>64</v>
      </c>
      <c r="G25" s="72">
        <f t="shared" si="0"/>
        <v>0</v>
      </c>
      <c r="H25" s="89"/>
      <c r="I25" s="90"/>
      <c r="J25" s="89"/>
      <c r="K25" s="90"/>
      <c r="L25" s="89"/>
      <c r="M25" s="90"/>
      <c r="N25" s="89"/>
      <c r="O25" s="90"/>
      <c r="P25" s="91"/>
      <c r="Q25" s="88"/>
      <c r="R25" s="87" t="s">
        <v>3939</v>
      </c>
      <c r="S25" s="92"/>
      <c r="T25" s="68"/>
      <c r="U25" s="68"/>
      <c r="V25" s="68"/>
      <c r="W25" s="68"/>
      <c r="X25" s="68"/>
      <c r="Y25" s="68"/>
      <c r="Z25" s="68"/>
    </row>
    <row r="26" spans="1:26" ht="18.75" customHeight="1">
      <c r="A26" s="81"/>
      <c r="B26" s="81"/>
      <c r="C26" s="81" t="s">
        <v>372</v>
      </c>
      <c r="D26" s="87" t="s">
        <v>169</v>
      </c>
      <c r="E26" s="87" t="s">
        <v>170</v>
      </c>
      <c r="F26" s="88" t="s">
        <v>116</v>
      </c>
      <c r="G26" s="72">
        <f t="shared" si="0"/>
        <v>0</v>
      </c>
      <c r="H26" s="89"/>
      <c r="I26" s="90"/>
      <c r="J26" s="89"/>
      <c r="K26" s="90"/>
      <c r="L26" s="89"/>
      <c r="M26" s="90"/>
      <c r="N26" s="89"/>
      <c r="O26" s="90"/>
      <c r="P26" s="91"/>
      <c r="Q26" s="88"/>
      <c r="R26" s="87" t="s">
        <v>3938</v>
      </c>
      <c r="S26" s="92"/>
      <c r="T26" s="68"/>
      <c r="U26" s="68"/>
      <c r="V26" s="68"/>
      <c r="W26" s="68"/>
      <c r="X26" s="68"/>
      <c r="Y26" s="68"/>
      <c r="Z26" s="68"/>
    </row>
    <row r="27" spans="1:26" ht="18.75" customHeight="1">
      <c r="A27" s="81"/>
      <c r="B27" s="81"/>
      <c r="C27" s="81" t="s">
        <v>374</v>
      </c>
      <c r="D27" s="87" t="s">
        <v>171</v>
      </c>
      <c r="E27" s="87" t="s">
        <v>170</v>
      </c>
      <c r="F27" s="88" t="s">
        <v>116</v>
      </c>
      <c r="G27" s="72">
        <f t="shared" si="0"/>
        <v>0</v>
      </c>
      <c r="H27" s="89"/>
      <c r="I27" s="90"/>
      <c r="J27" s="89"/>
      <c r="K27" s="90"/>
      <c r="L27" s="89"/>
      <c r="M27" s="90"/>
      <c r="N27" s="89"/>
      <c r="O27" s="90"/>
      <c r="P27" s="91"/>
      <c r="Q27" s="88"/>
      <c r="R27" s="87" t="s">
        <v>3937</v>
      </c>
      <c r="S27" s="92"/>
      <c r="T27" s="68"/>
      <c r="U27" s="68"/>
      <c r="V27" s="68"/>
      <c r="W27" s="68"/>
      <c r="X27" s="68"/>
      <c r="Y27" s="68"/>
      <c r="Z27" s="68"/>
    </row>
    <row r="28" spans="1:26" ht="18.75" customHeight="1">
      <c r="A28" s="81"/>
      <c r="B28" s="81"/>
      <c r="C28" s="81" t="s">
        <v>319</v>
      </c>
      <c r="D28" s="87" t="s">
        <v>201</v>
      </c>
      <c r="E28" s="87" t="s">
        <v>167</v>
      </c>
      <c r="F28" s="88" t="s">
        <v>116</v>
      </c>
      <c r="G28" s="72">
        <f t="shared" si="0"/>
        <v>44000</v>
      </c>
      <c r="H28" s="89"/>
      <c r="I28" s="90"/>
      <c r="J28" s="89">
        <v>44000</v>
      </c>
      <c r="K28" s="90" t="s">
        <v>393</v>
      </c>
      <c r="L28" s="89"/>
      <c r="M28" s="90"/>
      <c r="N28" s="89"/>
      <c r="O28" s="90"/>
      <c r="P28" s="91"/>
      <c r="Q28" s="88"/>
      <c r="R28" s="87" t="s">
        <v>3936</v>
      </c>
      <c r="S28" s="92"/>
      <c r="T28" s="68"/>
      <c r="U28" s="68"/>
      <c r="V28" s="68"/>
      <c r="W28" s="68"/>
      <c r="X28" s="68"/>
      <c r="Y28" s="68"/>
      <c r="Z28" s="68"/>
    </row>
    <row r="29" spans="1:26" ht="18.75" customHeight="1">
      <c r="A29" s="81"/>
      <c r="B29" s="81"/>
      <c r="C29" s="81" t="s">
        <v>322</v>
      </c>
      <c r="D29" s="87" t="s">
        <v>189</v>
      </c>
      <c r="E29" s="87" t="s">
        <v>121</v>
      </c>
      <c r="F29" s="88" t="s">
        <v>101</v>
      </c>
      <c r="G29" s="72">
        <f t="shared" si="0"/>
        <v>1842</v>
      </c>
      <c r="H29" s="89"/>
      <c r="I29" s="90"/>
      <c r="J29" s="89"/>
      <c r="K29" s="90"/>
      <c r="L29" s="89"/>
      <c r="M29" s="90"/>
      <c r="N29" s="89"/>
      <c r="O29" s="90"/>
      <c r="P29" s="91">
        <v>1842</v>
      </c>
      <c r="Q29" s="88" t="s">
        <v>716</v>
      </c>
      <c r="R29" s="87" t="s">
        <v>709</v>
      </c>
      <c r="S29" s="92"/>
      <c r="T29" s="68"/>
      <c r="U29" s="68"/>
      <c r="V29" s="68"/>
      <c r="W29" s="68"/>
      <c r="X29" s="68"/>
      <c r="Y29" s="68"/>
      <c r="Z29" s="68"/>
    </row>
    <row r="30" spans="1:26" ht="18.75" customHeight="1">
      <c r="A30" s="81"/>
      <c r="B30" s="81"/>
      <c r="C30" s="81" t="s">
        <v>233</v>
      </c>
      <c r="D30" s="87" t="s">
        <v>234</v>
      </c>
      <c r="E30" s="87" t="s">
        <v>235</v>
      </c>
      <c r="F30" s="88" t="s">
        <v>236</v>
      </c>
      <c r="G30" s="72">
        <v>273676</v>
      </c>
      <c r="H30" s="89"/>
      <c r="I30" s="90"/>
      <c r="J30" s="89"/>
      <c r="K30" s="90"/>
      <c r="L30" s="89"/>
      <c r="M30" s="90"/>
      <c r="N30" s="89"/>
      <c r="O30" s="90"/>
      <c r="P30" s="91"/>
      <c r="Q30" s="88"/>
      <c r="R30" s="87"/>
      <c r="S30" s="92"/>
      <c r="T30" s="68"/>
      <c r="U30" s="68"/>
      <c r="V30" s="68"/>
      <c r="W30" s="68"/>
      <c r="X30" s="68"/>
      <c r="Y30" s="68"/>
      <c r="Z30" s="68"/>
    </row>
    <row r="31" spans="1:26" ht="18.75" customHeight="1">
      <c r="A31" s="81"/>
      <c r="B31" s="81"/>
      <c r="C31" s="81" t="s">
        <v>272</v>
      </c>
      <c r="D31" s="87" t="s">
        <v>234</v>
      </c>
      <c r="E31" s="87" t="s">
        <v>273</v>
      </c>
      <c r="F31" s="88" t="s">
        <v>236</v>
      </c>
      <c r="G31" s="72">
        <v>304156</v>
      </c>
      <c r="H31" s="89"/>
      <c r="I31" s="90"/>
      <c r="J31" s="89"/>
      <c r="K31" s="90"/>
      <c r="L31" s="89"/>
      <c r="M31" s="90"/>
      <c r="N31" s="89"/>
      <c r="O31" s="90"/>
      <c r="P31" s="91"/>
      <c r="Q31" s="88"/>
      <c r="R31" s="87"/>
      <c r="S31" s="92"/>
      <c r="T31" s="68"/>
      <c r="U31" s="68"/>
      <c r="V31" s="68"/>
      <c r="W31" s="68"/>
      <c r="X31" s="68"/>
      <c r="Y31" s="68"/>
      <c r="Z31" s="68"/>
    </row>
    <row r="32" spans="1:26" ht="18.75" customHeight="1">
      <c r="A32" s="81"/>
      <c r="B32" s="81"/>
      <c r="C32" s="81" t="s">
        <v>278</v>
      </c>
      <c r="D32" s="87" t="s">
        <v>234</v>
      </c>
      <c r="E32" s="87" t="s">
        <v>279</v>
      </c>
      <c r="F32" s="88" t="s">
        <v>236</v>
      </c>
      <c r="G32" s="72">
        <v>436224</v>
      </c>
      <c r="H32" s="89"/>
      <c r="I32" s="90"/>
      <c r="J32" s="89"/>
      <c r="K32" s="90"/>
      <c r="L32" s="89"/>
      <c r="M32" s="90"/>
      <c r="N32" s="89"/>
      <c r="O32" s="90"/>
      <c r="P32" s="91"/>
      <c r="Q32" s="88"/>
      <c r="R32" s="87"/>
      <c r="S32" s="92"/>
      <c r="T32" s="68"/>
      <c r="U32" s="68"/>
      <c r="V32" s="68"/>
      <c r="W32" s="68"/>
      <c r="X32" s="68"/>
      <c r="Y32" s="68"/>
      <c r="Z32" s="68"/>
    </row>
    <row r="33" spans="1:26" ht="18.75" customHeight="1">
      <c r="A33" s="81"/>
      <c r="B33" s="81"/>
      <c r="C33" s="81" t="s">
        <v>290</v>
      </c>
      <c r="D33" s="87" t="s">
        <v>234</v>
      </c>
      <c r="E33" s="87" t="s">
        <v>291</v>
      </c>
      <c r="F33" s="88" t="s">
        <v>236</v>
      </c>
      <c r="G33" s="72">
        <v>315528</v>
      </c>
      <c r="H33" s="89"/>
      <c r="I33" s="90"/>
      <c r="J33" s="89"/>
      <c r="K33" s="90"/>
      <c r="L33" s="89"/>
      <c r="M33" s="90"/>
      <c r="N33" s="89"/>
      <c r="O33" s="90"/>
      <c r="P33" s="91"/>
      <c r="Q33" s="88"/>
      <c r="R33" s="87"/>
      <c r="S33" s="92"/>
      <c r="T33" s="68"/>
      <c r="U33" s="68"/>
      <c r="V33" s="68"/>
      <c r="W33" s="68"/>
      <c r="X33" s="68"/>
      <c r="Y33" s="68"/>
      <c r="Z33" s="68"/>
    </row>
    <row r="34" spans="1:26" ht="18.75" customHeight="1">
      <c r="A34" s="81"/>
      <c r="B34" s="81"/>
      <c r="C34" s="81" t="s">
        <v>376</v>
      </c>
      <c r="D34" s="87" t="s">
        <v>234</v>
      </c>
      <c r="E34" s="87" t="s">
        <v>325</v>
      </c>
      <c r="F34" s="88" t="s">
        <v>236</v>
      </c>
      <c r="G34" s="72">
        <v>226122</v>
      </c>
      <c r="H34" s="89"/>
      <c r="I34" s="90"/>
      <c r="J34" s="89"/>
      <c r="K34" s="90"/>
      <c r="L34" s="89"/>
      <c r="M34" s="90"/>
      <c r="N34" s="89"/>
      <c r="O34" s="90"/>
      <c r="P34" s="91"/>
      <c r="Q34" s="88"/>
      <c r="R34" s="87"/>
      <c r="S34" s="92"/>
      <c r="T34" s="68"/>
      <c r="U34" s="68"/>
      <c r="V34" s="68"/>
      <c r="W34" s="68"/>
      <c r="X34" s="68"/>
      <c r="Y34" s="68"/>
      <c r="Z34" s="68"/>
    </row>
    <row r="35" spans="1:26" ht="18.75" customHeight="1">
      <c r="A35" s="81"/>
      <c r="B35" s="81"/>
      <c r="C35" s="81" t="s">
        <v>686</v>
      </c>
      <c r="D35" s="87" t="s">
        <v>234</v>
      </c>
      <c r="E35" s="87" t="s">
        <v>687</v>
      </c>
      <c r="F35" s="88" t="s">
        <v>236</v>
      </c>
      <c r="G35" s="72">
        <v>172068</v>
      </c>
      <c r="H35" s="89"/>
      <c r="I35" s="90"/>
      <c r="J35" s="89"/>
      <c r="K35" s="90"/>
      <c r="L35" s="89"/>
      <c r="M35" s="90"/>
      <c r="N35" s="89"/>
      <c r="O35" s="90"/>
      <c r="P35" s="89"/>
      <c r="Q35" s="90"/>
      <c r="R35" s="87"/>
      <c r="S35" s="68"/>
      <c r="T35" s="68"/>
      <c r="U35" s="68"/>
      <c r="V35" s="68"/>
      <c r="W35" s="68"/>
      <c r="X35" s="68"/>
      <c r="Y35" s="68"/>
      <c r="Z35" s="68"/>
    </row>
    <row r="36" spans="1:26" ht="18.75" customHeight="1">
      <c r="A36" s="81"/>
      <c r="B36" s="81"/>
      <c r="C36" s="81" t="s">
        <v>690</v>
      </c>
      <c r="D36" s="87" t="s">
        <v>234</v>
      </c>
      <c r="E36" s="87" t="s">
        <v>691</v>
      </c>
      <c r="F36" s="88" t="s">
        <v>236</v>
      </c>
      <c r="G36" s="72">
        <v>294135</v>
      </c>
      <c r="H36" s="89"/>
      <c r="I36" s="90"/>
      <c r="J36" s="89"/>
      <c r="K36" s="90"/>
      <c r="L36" s="89"/>
      <c r="M36" s="90"/>
      <c r="N36" s="89"/>
      <c r="O36" s="90"/>
      <c r="P36" s="89"/>
      <c r="Q36" s="90"/>
      <c r="R36" s="87"/>
      <c r="S36" s="68"/>
      <c r="T36" s="68"/>
      <c r="U36" s="68"/>
      <c r="V36" s="68"/>
      <c r="W36" s="68"/>
      <c r="X36" s="68"/>
      <c r="Y36" s="68"/>
      <c r="Z36" s="68"/>
    </row>
    <row r="37" spans="1:26" ht="18.75" customHeight="1">
      <c r="A37" s="81"/>
      <c r="B37" s="81"/>
      <c r="C37" s="81"/>
      <c r="D37" s="87" t="s">
        <v>234</v>
      </c>
      <c r="E37" s="87" t="s">
        <v>3941</v>
      </c>
      <c r="F37" s="88" t="s">
        <v>236</v>
      </c>
      <c r="G37" s="72">
        <v>209640</v>
      </c>
      <c r="H37" s="89"/>
      <c r="I37" s="90"/>
      <c r="J37" s="89"/>
      <c r="K37" s="90"/>
      <c r="L37" s="89"/>
      <c r="M37" s="90"/>
      <c r="N37" s="89"/>
      <c r="O37" s="90"/>
      <c r="P37" s="204"/>
      <c r="Q37" s="90"/>
      <c r="R37" s="87"/>
      <c r="S37" s="68"/>
      <c r="T37" s="68"/>
      <c r="U37" s="68"/>
      <c r="V37" s="68"/>
      <c r="W37" s="68"/>
      <c r="X37" s="68"/>
      <c r="Y37" s="68"/>
      <c r="Z37" s="68"/>
    </row>
    <row r="38" spans="1:26" ht="18.75" customHeight="1">
      <c r="A38" s="81"/>
      <c r="B38" s="81"/>
      <c r="C38" s="81"/>
      <c r="D38" s="87" t="s">
        <v>234</v>
      </c>
      <c r="E38" s="87" t="s">
        <v>3943</v>
      </c>
      <c r="F38" s="88" t="s">
        <v>236</v>
      </c>
      <c r="G38" s="72">
        <v>248432</v>
      </c>
      <c r="H38" s="89"/>
      <c r="I38" s="90"/>
      <c r="J38" s="89"/>
      <c r="K38" s="90"/>
      <c r="L38" s="89"/>
      <c r="M38" s="90"/>
      <c r="N38" s="89"/>
      <c r="O38" s="90"/>
      <c r="P38" s="204"/>
      <c r="Q38" s="90"/>
      <c r="R38" s="87"/>
      <c r="S38" s="68"/>
      <c r="T38" s="68"/>
      <c r="U38" s="68"/>
      <c r="V38" s="68"/>
      <c r="W38" s="68"/>
      <c r="X38" s="68"/>
      <c r="Y38" s="68"/>
      <c r="Z38" s="68"/>
    </row>
    <row r="39" spans="1:26" ht="18.75" customHeight="1">
      <c r="A39" s="81"/>
      <c r="B39" s="81"/>
      <c r="C39" s="81"/>
      <c r="D39" s="87"/>
      <c r="E39" s="87"/>
      <c r="F39" s="88"/>
      <c r="G39" s="72"/>
      <c r="H39" s="89"/>
      <c r="I39" s="90"/>
      <c r="J39" s="89"/>
      <c r="K39" s="90"/>
      <c r="L39" s="89"/>
      <c r="M39" s="90"/>
      <c r="N39" s="89"/>
      <c r="O39" s="90"/>
      <c r="P39" s="89"/>
      <c r="Q39" s="90"/>
      <c r="R39" s="87"/>
      <c r="S39" s="68"/>
      <c r="T39" s="68"/>
      <c r="U39" s="68"/>
      <c r="V39" s="68"/>
      <c r="W39" s="68"/>
      <c r="X39" s="68"/>
      <c r="Y39" s="68"/>
      <c r="Z39" s="68"/>
    </row>
    <row r="40" spans="1:26" ht="18.75" customHeight="1">
      <c r="A40" s="81"/>
      <c r="B40" s="81"/>
      <c r="C40" s="81"/>
      <c r="D40" s="87"/>
      <c r="E40" s="87"/>
      <c r="F40" s="88"/>
      <c r="G40" s="72"/>
      <c r="H40" s="89"/>
      <c r="I40" s="90"/>
      <c r="J40" s="89"/>
      <c r="K40" s="90"/>
      <c r="L40" s="89"/>
      <c r="M40" s="90"/>
      <c r="N40" s="89"/>
      <c r="O40" s="90"/>
      <c r="P40" s="89"/>
      <c r="Q40" s="90"/>
      <c r="R40" s="87"/>
      <c r="S40" s="68"/>
      <c r="T40" s="68"/>
      <c r="U40" s="68"/>
      <c r="V40" s="68"/>
      <c r="W40" s="68"/>
      <c r="X40" s="68"/>
      <c r="Y40" s="68"/>
      <c r="Z40" s="68"/>
    </row>
    <row r="41" spans="1:26" ht="18.75" customHeight="1">
      <c r="A41" s="81"/>
      <c r="B41" s="81"/>
      <c r="C41" s="81"/>
      <c r="D41" s="87"/>
      <c r="E41" s="87"/>
      <c r="F41" s="88"/>
      <c r="G41" s="72"/>
      <c r="H41" s="89"/>
      <c r="I41" s="90"/>
      <c r="J41" s="89"/>
      <c r="K41" s="90"/>
      <c r="L41" s="89"/>
      <c r="M41" s="90"/>
      <c r="N41" s="89"/>
      <c r="O41" s="90"/>
      <c r="P41" s="89"/>
      <c r="Q41" s="90"/>
      <c r="R41" s="87"/>
      <c r="S41" s="68"/>
      <c r="T41" s="68"/>
      <c r="U41" s="68"/>
      <c r="V41" s="68"/>
      <c r="W41" s="68"/>
      <c r="X41" s="68"/>
      <c r="Y41" s="68"/>
      <c r="Z41" s="68"/>
    </row>
    <row r="42" spans="1:26" ht="18.75" customHeight="1">
      <c r="A42" s="81"/>
      <c r="B42" s="81"/>
      <c r="C42" s="81"/>
      <c r="D42" s="87"/>
      <c r="E42" s="87"/>
      <c r="F42" s="88"/>
      <c r="G42" s="72"/>
      <c r="H42" s="89"/>
      <c r="I42" s="90"/>
      <c r="J42" s="89"/>
      <c r="K42" s="90"/>
      <c r="L42" s="89"/>
      <c r="M42" s="90"/>
      <c r="N42" s="89"/>
      <c r="O42" s="90"/>
      <c r="P42" s="89"/>
      <c r="Q42" s="90"/>
      <c r="R42" s="87"/>
      <c r="S42" s="68"/>
      <c r="T42" s="68"/>
      <c r="U42" s="68"/>
      <c r="V42" s="68"/>
      <c r="W42" s="68"/>
      <c r="X42" s="68"/>
      <c r="Y42" s="68"/>
      <c r="Z42" s="68"/>
    </row>
    <row r="43" spans="1:26" ht="18.75" customHeight="1">
      <c r="A43" s="81"/>
      <c r="B43" s="81"/>
      <c r="C43" s="81"/>
      <c r="D43" s="87"/>
      <c r="E43" s="87"/>
      <c r="F43" s="88"/>
      <c r="G43" s="72"/>
      <c r="H43" s="89"/>
      <c r="I43" s="90"/>
      <c r="J43" s="89"/>
      <c r="K43" s="90"/>
      <c r="L43" s="89"/>
      <c r="M43" s="90"/>
      <c r="N43" s="89"/>
      <c r="O43" s="90"/>
      <c r="P43" s="89"/>
      <c r="Q43" s="90"/>
      <c r="R43" s="87"/>
      <c r="S43" s="68"/>
      <c r="T43" s="68"/>
      <c r="U43" s="68"/>
      <c r="V43" s="68"/>
      <c r="W43" s="68"/>
      <c r="X43" s="68"/>
      <c r="Y43" s="68"/>
      <c r="Z43" s="68"/>
    </row>
    <row r="44" spans="1:26" ht="18.75" customHeight="1">
      <c r="A44" s="81"/>
      <c r="B44" s="81"/>
      <c r="C44" s="81"/>
      <c r="D44" s="87"/>
      <c r="E44" s="87"/>
      <c r="F44" s="88"/>
      <c r="G44" s="72"/>
      <c r="H44" s="89"/>
      <c r="I44" s="90"/>
      <c r="J44" s="89"/>
      <c r="K44" s="90"/>
      <c r="L44" s="89"/>
      <c r="M44" s="90"/>
      <c r="N44" s="89"/>
      <c r="O44" s="90"/>
      <c r="P44" s="89"/>
      <c r="Q44" s="90"/>
      <c r="R44" s="87"/>
      <c r="S44" s="68"/>
      <c r="T44" s="68"/>
      <c r="U44" s="68"/>
      <c r="V44" s="68"/>
      <c r="W44" s="68"/>
      <c r="X44" s="68"/>
      <c r="Y44" s="68"/>
      <c r="Z44" s="68"/>
    </row>
    <row r="45" spans="1:26" ht="18.75" customHeight="1">
      <c r="A45" s="81"/>
      <c r="B45" s="81"/>
      <c r="C45" s="81"/>
      <c r="D45" s="87"/>
      <c r="E45" s="87"/>
      <c r="F45" s="88"/>
      <c r="G45" s="72"/>
      <c r="H45" s="89"/>
      <c r="I45" s="90"/>
      <c r="J45" s="89"/>
      <c r="K45" s="90"/>
      <c r="L45" s="89"/>
      <c r="M45" s="90"/>
      <c r="N45" s="89"/>
      <c r="O45" s="90"/>
      <c r="P45" s="89"/>
      <c r="Q45" s="90"/>
      <c r="R45" s="87"/>
      <c r="S45" s="68"/>
      <c r="T45" s="68"/>
      <c r="U45" s="68"/>
      <c r="V45" s="68"/>
      <c r="W45" s="68"/>
      <c r="X45" s="68"/>
      <c r="Y45" s="68"/>
      <c r="Z45" s="68"/>
    </row>
    <row r="46" spans="1:26" ht="18.75" customHeight="1">
      <c r="A46" s="81"/>
      <c r="B46" s="81"/>
      <c r="C46" s="81"/>
      <c r="D46" s="87"/>
      <c r="E46" s="87"/>
      <c r="F46" s="88"/>
      <c r="G46" s="72"/>
      <c r="H46" s="89"/>
      <c r="I46" s="90"/>
      <c r="J46" s="89"/>
      <c r="K46" s="90"/>
      <c r="L46" s="89"/>
      <c r="M46" s="90"/>
      <c r="N46" s="89"/>
      <c r="O46" s="90"/>
      <c r="P46" s="89"/>
      <c r="Q46" s="90"/>
      <c r="R46" s="87"/>
      <c r="S46" s="68"/>
      <c r="T46" s="68"/>
      <c r="U46" s="68"/>
      <c r="V46" s="68"/>
      <c r="W46" s="68"/>
      <c r="X46" s="68"/>
      <c r="Y46" s="68"/>
      <c r="Z46" s="68"/>
    </row>
    <row r="47" spans="1:26" ht="18.75" customHeight="1">
      <c r="A47" s="81"/>
      <c r="B47" s="81"/>
      <c r="C47" s="81"/>
      <c r="D47" s="87"/>
      <c r="E47" s="87"/>
      <c r="F47" s="88"/>
      <c r="G47" s="72"/>
      <c r="H47" s="89"/>
      <c r="I47" s="90"/>
      <c r="J47" s="89"/>
      <c r="K47" s="90"/>
      <c r="L47" s="89"/>
      <c r="M47" s="90"/>
      <c r="N47" s="89"/>
      <c r="O47" s="90"/>
      <c r="P47" s="89"/>
      <c r="Q47" s="90"/>
      <c r="R47" s="87"/>
      <c r="S47" s="68"/>
      <c r="T47" s="68"/>
      <c r="U47" s="68"/>
      <c r="V47" s="68"/>
      <c r="W47" s="68"/>
      <c r="X47" s="68"/>
      <c r="Y47" s="68"/>
      <c r="Z47" s="68"/>
    </row>
    <row r="48" spans="1:26" ht="18.75" customHeight="1">
      <c r="A48" s="81"/>
      <c r="B48" s="81"/>
      <c r="C48" s="81"/>
      <c r="D48" s="87"/>
      <c r="E48" s="87"/>
      <c r="F48" s="88"/>
      <c r="G48" s="72"/>
      <c r="H48" s="89"/>
      <c r="I48" s="90"/>
      <c r="J48" s="89"/>
      <c r="K48" s="90"/>
      <c r="L48" s="89"/>
      <c r="M48" s="90"/>
      <c r="N48" s="89"/>
      <c r="O48" s="90"/>
      <c r="P48" s="89"/>
      <c r="Q48" s="90"/>
      <c r="R48" s="87"/>
      <c r="S48" s="68"/>
      <c r="T48" s="68"/>
      <c r="U48" s="68"/>
      <c r="V48" s="68"/>
      <c r="W48" s="68"/>
      <c r="X48" s="68"/>
      <c r="Y48" s="68"/>
      <c r="Z48" s="68"/>
    </row>
    <row r="49" spans="1:26" ht="18.75" customHeight="1">
      <c r="A49" s="81"/>
      <c r="B49" s="81"/>
      <c r="C49" s="81"/>
      <c r="D49" s="87"/>
      <c r="E49" s="87"/>
      <c r="F49" s="88"/>
      <c r="G49" s="72"/>
      <c r="H49" s="89"/>
      <c r="I49" s="90"/>
      <c r="J49" s="89"/>
      <c r="K49" s="90"/>
      <c r="L49" s="89"/>
      <c r="M49" s="90"/>
      <c r="N49" s="89"/>
      <c r="O49" s="90"/>
      <c r="P49" s="89"/>
      <c r="Q49" s="90"/>
      <c r="R49" s="87"/>
      <c r="S49" s="68"/>
      <c r="T49" s="68"/>
      <c r="U49" s="68"/>
      <c r="V49" s="68"/>
      <c r="W49" s="68"/>
      <c r="X49" s="68"/>
      <c r="Y49" s="68"/>
      <c r="Z49" s="68"/>
    </row>
    <row r="50" spans="1:26" ht="18.75" customHeight="1">
      <c r="A50" s="81"/>
      <c r="B50" s="81"/>
      <c r="C50" s="81"/>
      <c r="D50" s="87"/>
      <c r="E50" s="87"/>
      <c r="F50" s="88"/>
      <c r="G50" s="72"/>
      <c r="H50" s="89"/>
      <c r="I50" s="90"/>
      <c r="J50" s="89"/>
      <c r="K50" s="90"/>
      <c r="L50" s="89"/>
      <c r="M50" s="90"/>
      <c r="N50" s="89"/>
      <c r="O50" s="90"/>
      <c r="P50" s="89"/>
      <c r="Q50" s="90"/>
      <c r="R50" s="87"/>
      <c r="S50" s="68"/>
      <c r="T50" s="68"/>
      <c r="U50" s="68"/>
      <c r="V50" s="68"/>
      <c r="W50" s="68"/>
      <c r="X50" s="68"/>
      <c r="Y50" s="68"/>
      <c r="Z50" s="68"/>
    </row>
    <row r="51" spans="1:26" ht="18.75" customHeight="1">
      <c r="A51" s="81"/>
      <c r="B51" s="81"/>
      <c r="C51" s="81"/>
      <c r="D51" s="87"/>
      <c r="E51" s="87"/>
      <c r="F51" s="88"/>
      <c r="G51" s="72"/>
      <c r="H51" s="89"/>
      <c r="I51" s="90"/>
      <c r="J51" s="89"/>
      <c r="K51" s="90"/>
      <c r="L51" s="89"/>
      <c r="M51" s="90"/>
      <c r="N51" s="89"/>
      <c r="O51" s="90"/>
      <c r="P51" s="89"/>
      <c r="Q51" s="90"/>
      <c r="R51" s="87"/>
      <c r="S51" s="68"/>
      <c r="T51" s="68"/>
      <c r="U51" s="68"/>
      <c r="V51" s="68"/>
      <c r="W51" s="68"/>
      <c r="X51" s="68"/>
      <c r="Y51" s="68"/>
      <c r="Z51" s="68"/>
    </row>
    <row r="52" spans="1:26" ht="18.75" customHeight="1">
      <c r="A52" s="81"/>
      <c r="B52" s="81"/>
      <c r="C52" s="81"/>
      <c r="D52" s="87"/>
      <c r="E52" s="87"/>
      <c r="F52" s="88"/>
      <c r="G52" s="72"/>
      <c r="H52" s="89"/>
      <c r="I52" s="90"/>
      <c r="J52" s="89"/>
      <c r="K52" s="90"/>
      <c r="L52" s="89"/>
      <c r="M52" s="90"/>
      <c r="N52" s="89"/>
      <c r="O52" s="90"/>
      <c r="P52" s="89"/>
      <c r="Q52" s="90"/>
      <c r="R52" s="87"/>
      <c r="S52" s="68"/>
      <c r="T52" s="68"/>
      <c r="U52" s="68"/>
      <c r="V52" s="68"/>
      <c r="W52" s="68"/>
      <c r="X52" s="68"/>
      <c r="Y52" s="68"/>
      <c r="Z52" s="68"/>
    </row>
    <row r="53" spans="1:26" ht="18.75" customHeight="1">
      <c r="A53" s="81"/>
      <c r="B53" s="81"/>
      <c r="C53" s="81"/>
      <c r="D53" s="87"/>
      <c r="E53" s="87"/>
      <c r="F53" s="88"/>
      <c r="G53" s="72"/>
      <c r="H53" s="89"/>
      <c r="I53" s="90"/>
      <c r="J53" s="89"/>
      <c r="K53" s="90"/>
      <c r="L53" s="89"/>
      <c r="M53" s="90"/>
      <c r="N53" s="89"/>
      <c r="O53" s="90"/>
      <c r="P53" s="89"/>
      <c r="Q53" s="90"/>
      <c r="R53" s="87"/>
      <c r="S53" s="68"/>
      <c r="T53" s="68"/>
      <c r="U53" s="68"/>
      <c r="V53" s="68"/>
      <c r="W53" s="68"/>
      <c r="X53" s="68"/>
      <c r="Y53" s="68"/>
      <c r="Z53" s="68"/>
    </row>
    <row r="54" spans="1:26" ht="18.75" customHeight="1">
      <c r="A54" s="81"/>
      <c r="B54" s="81"/>
      <c r="C54" s="81"/>
      <c r="D54" s="87"/>
      <c r="E54" s="87"/>
      <c r="F54" s="88"/>
      <c r="G54" s="72"/>
      <c r="H54" s="89"/>
      <c r="I54" s="90"/>
      <c r="J54" s="89"/>
      <c r="K54" s="90"/>
      <c r="L54" s="89"/>
      <c r="M54" s="90"/>
      <c r="N54" s="89"/>
      <c r="O54" s="90"/>
      <c r="P54" s="89"/>
      <c r="Q54" s="90"/>
      <c r="R54" s="87"/>
      <c r="S54" s="68"/>
      <c r="T54" s="68"/>
      <c r="U54" s="68"/>
      <c r="V54" s="68"/>
      <c r="W54" s="68"/>
      <c r="X54" s="68"/>
      <c r="Y54" s="68"/>
      <c r="Z54" s="68"/>
    </row>
    <row r="55" spans="1:26" ht="18.75" customHeight="1">
      <c r="A55" s="81"/>
      <c r="B55" s="81"/>
      <c r="C55" s="81"/>
      <c r="D55" s="87"/>
      <c r="E55" s="87"/>
      <c r="F55" s="88"/>
      <c r="G55" s="72"/>
      <c r="H55" s="89"/>
      <c r="I55" s="90"/>
      <c r="J55" s="89"/>
      <c r="K55" s="90"/>
      <c r="L55" s="89"/>
      <c r="M55" s="90"/>
      <c r="N55" s="89"/>
      <c r="O55" s="90"/>
      <c r="P55" s="89"/>
      <c r="Q55" s="90"/>
      <c r="R55" s="87"/>
      <c r="S55" s="68"/>
      <c r="T55" s="68"/>
      <c r="U55" s="68"/>
      <c r="V55" s="68"/>
      <c r="W55" s="68"/>
      <c r="X55" s="68"/>
      <c r="Y55" s="68"/>
      <c r="Z55" s="68"/>
    </row>
    <row r="56" spans="1:26" ht="18.75" customHeight="1">
      <c r="A56" s="81"/>
      <c r="B56" s="81"/>
      <c r="C56" s="81"/>
      <c r="D56" s="87"/>
      <c r="E56" s="87"/>
      <c r="F56" s="88"/>
      <c r="G56" s="72"/>
      <c r="H56" s="89"/>
      <c r="I56" s="90"/>
      <c r="J56" s="89"/>
      <c r="K56" s="90"/>
      <c r="L56" s="89"/>
      <c r="M56" s="90"/>
      <c r="N56" s="89"/>
      <c r="O56" s="90"/>
      <c r="P56" s="89"/>
      <c r="Q56" s="90"/>
      <c r="R56" s="87"/>
      <c r="S56" s="68"/>
      <c r="T56" s="68"/>
      <c r="U56" s="68"/>
      <c r="V56" s="68"/>
      <c r="W56" s="68"/>
      <c r="X56" s="68"/>
      <c r="Y56" s="68"/>
      <c r="Z56" s="68"/>
    </row>
    <row r="57" spans="1:26" ht="18.75" customHeight="1">
      <c r="A57" s="81"/>
      <c r="B57" s="81"/>
      <c r="C57" s="81"/>
      <c r="D57" s="87"/>
      <c r="E57" s="87"/>
      <c r="F57" s="88"/>
      <c r="G57" s="72"/>
      <c r="H57" s="89"/>
      <c r="I57" s="90"/>
      <c r="J57" s="89"/>
      <c r="K57" s="90"/>
      <c r="L57" s="89"/>
      <c r="M57" s="90"/>
      <c r="N57" s="89"/>
      <c r="O57" s="90"/>
      <c r="P57" s="89"/>
      <c r="Q57" s="90"/>
      <c r="R57" s="87"/>
      <c r="S57" s="68"/>
      <c r="T57" s="68"/>
      <c r="U57" s="68"/>
      <c r="V57" s="68"/>
      <c r="W57" s="68"/>
      <c r="X57" s="68"/>
      <c r="Y57" s="68"/>
      <c r="Z57" s="68"/>
    </row>
    <row r="58" spans="1:26" ht="18.75" customHeight="1">
      <c r="A58" s="81"/>
      <c r="B58" s="81"/>
      <c r="C58" s="81"/>
      <c r="D58" s="81"/>
      <c r="E58" s="81"/>
      <c r="F58" s="93"/>
      <c r="G58" s="94"/>
      <c r="H58" s="95"/>
      <c r="I58" s="82"/>
      <c r="J58" s="95"/>
      <c r="K58" s="82"/>
      <c r="L58" s="95"/>
      <c r="M58" s="82"/>
      <c r="N58" s="95"/>
      <c r="O58" s="82"/>
      <c r="P58" s="95"/>
      <c r="Q58" s="82"/>
      <c r="R58" s="81"/>
      <c r="S58" s="68"/>
      <c r="T58" s="68"/>
      <c r="U58" s="68"/>
      <c r="V58" s="68"/>
      <c r="W58" s="68"/>
      <c r="X58" s="68"/>
      <c r="Y58" s="68"/>
      <c r="Z58" s="68"/>
    </row>
    <row r="59" spans="1:26" ht="18.75" customHeight="1">
      <c r="A59" s="81"/>
      <c r="B59" s="81"/>
      <c r="C59" s="81"/>
      <c r="D59" s="81"/>
      <c r="E59" s="81"/>
      <c r="F59" s="93"/>
      <c r="G59" s="94"/>
      <c r="H59" s="95"/>
      <c r="I59" s="82"/>
      <c r="J59" s="95"/>
      <c r="K59" s="82"/>
      <c r="L59" s="95"/>
      <c r="M59" s="82"/>
      <c r="N59" s="95"/>
      <c r="O59" s="82"/>
      <c r="P59" s="95"/>
      <c r="Q59" s="82"/>
      <c r="R59" s="81"/>
      <c r="S59" s="68"/>
      <c r="T59" s="68"/>
      <c r="U59" s="68"/>
      <c r="V59" s="68"/>
      <c r="W59" s="68"/>
      <c r="X59" s="68"/>
      <c r="Y59" s="68"/>
      <c r="Z59" s="68"/>
    </row>
    <row r="60" spans="1:26" ht="18.75" customHeight="1">
      <c r="A60" s="81"/>
      <c r="B60" s="81"/>
      <c r="C60" s="81"/>
      <c r="D60" s="81"/>
      <c r="E60" s="81"/>
      <c r="F60" s="93"/>
      <c r="G60" s="94"/>
      <c r="H60" s="95"/>
      <c r="I60" s="82"/>
      <c r="J60" s="95"/>
      <c r="K60" s="82"/>
      <c r="L60" s="95"/>
      <c r="M60" s="82"/>
      <c r="N60" s="95"/>
      <c r="O60" s="82"/>
      <c r="P60" s="95"/>
      <c r="Q60" s="82"/>
      <c r="R60" s="81"/>
      <c r="S60" s="68"/>
      <c r="T60" s="68"/>
      <c r="U60" s="68"/>
      <c r="V60" s="68"/>
      <c r="W60" s="68"/>
      <c r="X60" s="68"/>
      <c r="Y60" s="68"/>
      <c r="Z60" s="68"/>
    </row>
    <row r="61" spans="1:26" ht="18.75" customHeight="1">
      <c r="A61" s="81"/>
      <c r="B61" s="81"/>
      <c r="C61" s="81"/>
      <c r="D61" s="81"/>
      <c r="E61" s="81"/>
      <c r="F61" s="93"/>
      <c r="G61" s="94"/>
      <c r="H61" s="95"/>
      <c r="I61" s="82"/>
      <c r="J61" s="95"/>
      <c r="K61" s="82"/>
      <c r="L61" s="95"/>
      <c r="M61" s="82"/>
      <c r="N61" s="95"/>
      <c r="O61" s="82"/>
      <c r="P61" s="95"/>
      <c r="Q61" s="82"/>
      <c r="R61" s="81"/>
      <c r="S61" s="68"/>
      <c r="T61" s="68"/>
      <c r="U61" s="68"/>
      <c r="V61" s="68"/>
      <c r="W61" s="68"/>
      <c r="X61" s="68"/>
      <c r="Y61" s="68"/>
      <c r="Z61" s="68"/>
    </row>
    <row r="62" spans="1:26" ht="18.75" customHeight="1">
      <c r="A62" s="81"/>
      <c r="B62" s="81"/>
      <c r="C62" s="81"/>
      <c r="D62" s="81"/>
      <c r="E62" s="81"/>
      <c r="F62" s="93"/>
      <c r="G62" s="94"/>
      <c r="H62" s="95"/>
      <c r="I62" s="82"/>
      <c r="J62" s="95"/>
      <c r="K62" s="82"/>
      <c r="L62" s="95"/>
      <c r="M62" s="82"/>
      <c r="N62" s="95"/>
      <c r="O62" s="82"/>
      <c r="P62" s="95"/>
      <c r="Q62" s="82"/>
      <c r="R62" s="81"/>
      <c r="S62" s="68"/>
      <c r="T62" s="68"/>
      <c r="U62" s="68"/>
      <c r="V62" s="68"/>
      <c r="W62" s="68"/>
      <c r="X62" s="68"/>
      <c r="Y62" s="68"/>
      <c r="Z62" s="68"/>
    </row>
    <row r="63" spans="1:26" ht="18.75" customHeight="1">
      <c r="A63" s="81"/>
      <c r="B63" s="81"/>
      <c r="C63" s="81"/>
      <c r="D63" s="81"/>
      <c r="E63" s="81"/>
      <c r="F63" s="93"/>
      <c r="G63" s="94"/>
      <c r="H63" s="95"/>
      <c r="I63" s="82"/>
      <c r="J63" s="95"/>
      <c r="K63" s="82"/>
      <c r="L63" s="95"/>
      <c r="M63" s="82"/>
      <c r="N63" s="95"/>
      <c r="O63" s="82"/>
      <c r="P63" s="95"/>
      <c r="Q63" s="82"/>
      <c r="R63" s="81"/>
      <c r="S63" s="68"/>
      <c r="T63" s="68"/>
      <c r="U63" s="68"/>
      <c r="V63" s="68"/>
      <c r="W63" s="68"/>
      <c r="X63" s="68"/>
      <c r="Y63" s="68"/>
      <c r="Z63" s="68"/>
    </row>
    <row r="64" spans="1:26" ht="18.75" customHeight="1">
      <c r="A64" s="81"/>
      <c r="B64" s="81"/>
      <c r="C64" s="81"/>
      <c r="D64" s="81"/>
      <c r="E64" s="81"/>
      <c r="F64" s="93"/>
      <c r="G64" s="94"/>
      <c r="H64" s="95"/>
      <c r="I64" s="82"/>
      <c r="J64" s="95"/>
      <c r="K64" s="82"/>
      <c r="L64" s="95"/>
      <c r="M64" s="82"/>
      <c r="N64" s="95"/>
      <c r="O64" s="82"/>
      <c r="P64" s="95"/>
      <c r="Q64" s="82"/>
      <c r="R64" s="81"/>
      <c r="S64" s="68"/>
      <c r="T64" s="68"/>
      <c r="U64" s="68"/>
      <c r="V64" s="68"/>
      <c r="W64" s="68"/>
      <c r="X64" s="68"/>
      <c r="Y64" s="68"/>
      <c r="Z64" s="68"/>
    </row>
    <row r="65" spans="1:26" ht="18.75" customHeight="1">
      <c r="A65" s="81"/>
      <c r="B65" s="81"/>
      <c r="C65" s="81"/>
      <c r="D65" s="81"/>
      <c r="E65" s="81"/>
      <c r="F65" s="93"/>
      <c r="G65" s="94"/>
      <c r="H65" s="95"/>
      <c r="I65" s="82"/>
      <c r="J65" s="95"/>
      <c r="K65" s="82"/>
      <c r="L65" s="95"/>
      <c r="M65" s="82"/>
      <c r="N65" s="95"/>
      <c r="O65" s="82"/>
      <c r="P65" s="95"/>
      <c r="Q65" s="82"/>
      <c r="R65" s="81"/>
      <c r="S65" s="68"/>
      <c r="T65" s="68"/>
      <c r="U65" s="68"/>
      <c r="V65" s="68"/>
      <c r="W65" s="68"/>
      <c r="X65" s="68"/>
      <c r="Y65" s="68"/>
      <c r="Z65" s="68"/>
    </row>
    <row r="66" spans="1:26" ht="18.75" customHeight="1">
      <c r="A66" s="81"/>
      <c r="B66" s="81"/>
      <c r="C66" s="81"/>
      <c r="D66" s="81"/>
      <c r="E66" s="81"/>
      <c r="F66" s="93"/>
      <c r="G66" s="94"/>
      <c r="H66" s="95"/>
      <c r="I66" s="82"/>
      <c r="J66" s="95"/>
      <c r="K66" s="82"/>
      <c r="L66" s="95"/>
      <c r="M66" s="82"/>
      <c r="N66" s="95"/>
      <c r="O66" s="82"/>
      <c r="P66" s="95"/>
      <c r="Q66" s="82"/>
      <c r="R66" s="81"/>
      <c r="S66" s="68"/>
      <c r="T66" s="68"/>
      <c r="U66" s="68"/>
      <c r="V66" s="68"/>
      <c r="W66" s="68"/>
      <c r="X66" s="68"/>
      <c r="Y66" s="68"/>
      <c r="Z66" s="68"/>
    </row>
    <row r="67" spans="1:26" ht="18.75" customHeight="1">
      <c r="A67" s="81"/>
      <c r="B67" s="81"/>
      <c r="C67" s="81"/>
      <c r="D67" s="81"/>
      <c r="E67" s="81"/>
      <c r="F67" s="93"/>
      <c r="G67" s="94"/>
      <c r="H67" s="95"/>
      <c r="I67" s="82"/>
      <c r="J67" s="95"/>
      <c r="K67" s="82"/>
      <c r="L67" s="95"/>
      <c r="M67" s="82"/>
      <c r="N67" s="95"/>
      <c r="O67" s="82"/>
      <c r="P67" s="95"/>
      <c r="Q67" s="82"/>
      <c r="R67" s="81"/>
      <c r="S67" s="68"/>
      <c r="T67" s="68"/>
      <c r="U67" s="68"/>
      <c r="V67" s="68"/>
      <c r="W67" s="68"/>
      <c r="X67" s="68"/>
      <c r="Y67" s="68"/>
      <c r="Z67" s="68"/>
    </row>
    <row r="68" spans="1:26" ht="18.75" customHeight="1">
      <c r="A68" s="81"/>
      <c r="B68" s="81"/>
      <c r="C68" s="81"/>
      <c r="D68" s="81"/>
      <c r="E68" s="81"/>
      <c r="F68" s="93"/>
      <c r="G68" s="94"/>
      <c r="H68" s="95"/>
      <c r="I68" s="82"/>
      <c r="J68" s="95"/>
      <c r="K68" s="82"/>
      <c r="L68" s="95"/>
      <c r="M68" s="82"/>
      <c r="N68" s="95"/>
      <c r="O68" s="82"/>
      <c r="P68" s="95"/>
      <c r="Q68" s="82"/>
      <c r="R68" s="81"/>
      <c r="S68" s="68"/>
      <c r="T68" s="68"/>
      <c r="U68" s="68"/>
      <c r="V68" s="68"/>
      <c r="W68" s="68"/>
      <c r="X68" s="68"/>
      <c r="Y68" s="68"/>
      <c r="Z68" s="68"/>
    </row>
    <row r="69" spans="1:26" ht="18.75" customHeight="1">
      <c r="A69" s="81"/>
      <c r="B69" s="81"/>
      <c r="C69" s="81"/>
      <c r="D69" s="81"/>
      <c r="E69" s="81"/>
      <c r="F69" s="93"/>
      <c r="G69" s="94"/>
      <c r="H69" s="95"/>
      <c r="I69" s="82"/>
      <c r="J69" s="95"/>
      <c r="K69" s="82"/>
      <c r="L69" s="95"/>
      <c r="M69" s="82"/>
      <c r="N69" s="95"/>
      <c r="O69" s="82"/>
      <c r="P69" s="95"/>
      <c r="Q69" s="82"/>
      <c r="R69" s="81"/>
      <c r="S69" s="68"/>
      <c r="T69" s="68"/>
      <c r="U69" s="68"/>
      <c r="V69" s="68"/>
      <c r="W69" s="68"/>
      <c r="X69" s="68"/>
      <c r="Y69" s="68"/>
      <c r="Z69" s="68"/>
    </row>
    <row r="70" spans="1:26" ht="18.75" customHeight="1">
      <c r="A70" s="81"/>
      <c r="B70" s="81"/>
      <c r="C70" s="81"/>
      <c r="D70" s="81"/>
      <c r="E70" s="81"/>
      <c r="F70" s="93"/>
      <c r="G70" s="94"/>
      <c r="H70" s="95"/>
      <c r="I70" s="82"/>
      <c r="J70" s="95"/>
      <c r="K70" s="82"/>
      <c r="L70" s="95"/>
      <c r="M70" s="82"/>
      <c r="N70" s="95"/>
      <c r="O70" s="82"/>
      <c r="P70" s="95"/>
      <c r="Q70" s="82"/>
      <c r="R70" s="81"/>
      <c r="S70" s="68"/>
      <c r="T70" s="68"/>
      <c r="U70" s="68"/>
      <c r="V70" s="68"/>
      <c r="W70" s="68"/>
      <c r="X70" s="68"/>
      <c r="Y70" s="68"/>
      <c r="Z70" s="68"/>
    </row>
    <row r="71" spans="1:26" ht="18.75" customHeight="1">
      <c r="A71" s="81"/>
      <c r="B71" s="81"/>
      <c r="C71" s="81"/>
      <c r="D71" s="81"/>
      <c r="E71" s="81"/>
      <c r="F71" s="93"/>
      <c r="G71" s="94"/>
      <c r="H71" s="95"/>
      <c r="I71" s="82"/>
      <c r="J71" s="95"/>
      <c r="K71" s="82"/>
      <c r="L71" s="95"/>
      <c r="M71" s="82"/>
      <c r="N71" s="95"/>
      <c r="O71" s="82"/>
      <c r="P71" s="95"/>
      <c r="Q71" s="82"/>
      <c r="R71" s="81"/>
      <c r="S71" s="68"/>
      <c r="T71" s="68"/>
      <c r="U71" s="68"/>
      <c r="V71" s="68"/>
      <c r="W71" s="68"/>
      <c r="X71" s="68"/>
      <c r="Y71" s="68"/>
      <c r="Z71" s="68"/>
    </row>
    <row r="72" spans="1:26" ht="18.75" customHeight="1">
      <c r="A72" s="81"/>
      <c r="B72" s="81"/>
      <c r="C72" s="81"/>
      <c r="D72" s="81"/>
      <c r="E72" s="81"/>
      <c r="F72" s="93"/>
      <c r="G72" s="94"/>
      <c r="H72" s="95"/>
      <c r="I72" s="82"/>
      <c r="J72" s="95"/>
      <c r="K72" s="82"/>
      <c r="L72" s="95"/>
      <c r="M72" s="82"/>
      <c r="N72" s="95"/>
      <c r="O72" s="82"/>
      <c r="P72" s="95"/>
      <c r="Q72" s="82"/>
      <c r="R72" s="81"/>
      <c r="S72" s="68"/>
      <c r="T72" s="68"/>
      <c r="U72" s="68"/>
      <c r="V72" s="68"/>
      <c r="W72" s="68"/>
      <c r="X72" s="68"/>
      <c r="Y72" s="68"/>
      <c r="Z72" s="68"/>
    </row>
    <row r="73" spans="1:26" ht="18.75" customHeight="1">
      <c r="A73" s="81"/>
      <c r="B73" s="81"/>
      <c r="C73" s="81"/>
      <c r="D73" s="81"/>
      <c r="E73" s="81"/>
      <c r="F73" s="93"/>
      <c r="G73" s="94"/>
      <c r="H73" s="95"/>
      <c r="I73" s="82"/>
      <c r="J73" s="95"/>
      <c r="K73" s="82"/>
      <c r="L73" s="95"/>
      <c r="M73" s="82"/>
      <c r="N73" s="95"/>
      <c r="O73" s="82"/>
      <c r="P73" s="95"/>
      <c r="Q73" s="82"/>
      <c r="R73" s="81"/>
      <c r="S73" s="68"/>
      <c r="T73" s="68"/>
      <c r="U73" s="68"/>
      <c r="V73" s="68"/>
      <c r="W73" s="68"/>
      <c r="X73" s="68"/>
      <c r="Y73" s="68"/>
      <c r="Z73" s="68"/>
    </row>
    <row r="74" spans="1:26" ht="18.75" customHeight="1">
      <c r="A74" s="81"/>
      <c r="B74" s="81"/>
      <c r="C74" s="81"/>
      <c r="D74" s="81"/>
      <c r="E74" s="81"/>
      <c r="F74" s="93"/>
      <c r="G74" s="94"/>
      <c r="H74" s="95"/>
      <c r="I74" s="82"/>
      <c r="J74" s="95"/>
      <c r="K74" s="82"/>
      <c r="L74" s="95"/>
      <c r="M74" s="82"/>
      <c r="N74" s="95"/>
      <c r="O74" s="82"/>
      <c r="P74" s="95"/>
      <c r="Q74" s="82"/>
      <c r="R74" s="81"/>
      <c r="S74" s="68"/>
      <c r="T74" s="68"/>
      <c r="U74" s="68"/>
      <c r="V74" s="68"/>
      <c r="W74" s="68"/>
      <c r="X74" s="68"/>
      <c r="Y74" s="68"/>
      <c r="Z74" s="68"/>
    </row>
    <row r="75" spans="1:26" ht="18.75" customHeight="1">
      <c r="A75" s="81"/>
      <c r="B75" s="81"/>
      <c r="C75" s="81"/>
      <c r="D75" s="81"/>
      <c r="E75" s="81"/>
      <c r="F75" s="93"/>
      <c r="G75" s="94"/>
      <c r="H75" s="95"/>
      <c r="I75" s="82"/>
      <c r="J75" s="95"/>
      <c r="K75" s="82"/>
      <c r="L75" s="95"/>
      <c r="M75" s="82"/>
      <c r="N75" s="95"/>
      <c r="O75" s="82"/>
      <c r="P75" s="95"/>
      <c r="Q75" s="82"/>
      <c r="R75" s="81"/>
      <c r="S75" s="68"/>
      <c r="T75" s="68"/>
      <c r="U75" s="68"/>
      <c r="V75" s="68"/>
      <c r="W75" s="68"/>
      <c r="X75" s="68"/>
      <c r="Y75" s="68"/>
      <c r="Z75" s="68"/>
    </row>
    <row r="76" spans="1:26" ht="18.75" customHeight="1">
      <c r="A76" s="81"/>
      <c r="B76" s="81"/>
      <c r="C76" s="81"/>
      <c r="D76" s="81"/>
      <c r="E76" s="81"/>
      <c r="F76" s="93"/>
      <c r="G76" s="94"/>
      <c r="H76" s="95"/>
      <c r="I76" s="82"/>
      <c r="J76" s="95"/>
      <c r="K76" s="82"/>
      <c r="L76" s="95"/>
      <c r="M76" s="82"/>
      <c r="N76" s="95"/>
      <c r="O76" s="82"/>
      <c r="P76" s="95"/>
      <c r="Q76" s="82"/>
      <c r="R76" s="81"/>
      <c r="S76" s="68"/>
      <c r="T76" s="68"/>
      <c r="U76" s="68"/>
      <c r="V76" s="68"/>
      <c r="W76" s="68"/>
      <c r="X76" s="68"/>
      <c r="Y76" s="68"/>
      <c r="Z76" s="68"/>
    </row>
    <row r="77" spans="1:26" ht="18.75" customHeight="1">
      <c r="A77" s="81"/>
      <c r="B77" s="81"/>
      <c r="C77" s="81"/>
      <c r="D77" s="81"/>
      <c r="E77" s="81"/>
      <c r="F77" s="93"/>
      <c r="G77" s="94"/>
      <c r="H77" s="95"/>
      <c r="I77" s="82"/>
      <c r="J77" s="95"/>
      <c r="K77" s="82"/>
      <c r="L77" s="95"/>
      <c r="M77" s="82"/>
      <c r="N77" s="95"/>
      <c r="O77" s="82"/>
      <c r="P77" s="95"/>
      <c r="Q77" s="82"/>
      <c r="R77" s="81"/>
      <c r="S77" s="68"/>
      <c r="T77" s="68"/>
      <c r="U77" s="68"/>
      <c r="V77" s="68"/>
      <c r="W77" s="68"/>
      <c r="X77" s="68"/>
      <c r="Y77" s="68"/>
      <c r="Z77" s="68"/>
    </row>
    <row r="78" spans="1:26" ht="18.75" customHeight="1">
      <c r="A78" s="81"/>
      <c r="B78" s="81"/>
      <c r="C78" s="81"/>
      <c r="D78" s="81"/>
      <c r="E78" s="81"/>
      <c r="F78" s="93"/>
      <c r="G78" s="94"/>
      <c r="H78" s="95"/>
      <c r="I78" s="82"/>
      <c r="J78" s="95"/>
      <c r="K78" s="82"/>
      <c r="L78" s="95"/>
      <c r="M78" s="82"/>
      <c r="N78" s="95"/>
      <c r="O78" s="82"/>
      <c r="P78" s="95"/>
      <c r="Q78" s="82"/>
      <c r="R78" s="81"/>
      <c r="S78" s="68"/>
      <c r="T78" s="68"/>
      <c r="U78" s="68"/>
      <c r="V78" s="68"/>
      <c r="W78" s="68"/>
      <c r="X78" s="68"/>
      <c r="Y78" s="68"/>
      <c r="Z78" s="68"/>
    </row>
    <row r="79" spans="1:26" ht="18.75" customHeight="1">
      <c r="A79" s="81"/>
      <c r="B79" s="81"/>
      <c r="C79" s="81"/>
      <c r="D79" s="81"/>
      <c r="E79" s="81"/>
      <c r="F79" s="93"/>
      <c r="G79" s="94"/>
      <c r="H79" s="95"/>
      <c r="I79" s="82"/>
      <c r="J79" s="95"/>
      <c r="K79" s="82"/>
      <c r="L79" s="95"/>
      <c r="M79" s="82"/>
      <c r="N79" s="95"/>
      <c r="O79" s="82"/>
      <c r="P79" s="95"/>
      <c r="Q79" s="82"/>
      <c r="R79" s="81"/>
      <c r="S79" s="68"/>
      <c r="T79" s="68"/>
      <c r="U79" s="68"/>
      <c r="V79" s="68"/>
      <c r="W79" s="68"/>
      <c r="X79" s="68"/>
      <c r="Y79" s="68"/>
      <c r="Z79" s="68"/>
    </row>
    <row r="80" spans="1:26" ht="18.75" customHeight="1">
      <c r="A80" s="81"/>
      <c r="B80" s="81"/>
      <c r="C80" s="81"/>
      <c r="D80" s="81"/>
      <c r="E80" s="81"/>
      <c r="F80" s="93"/>
      <c r="G80" s="94"/>
      <c r="H80" s="95"/>
      <c r="I80" s="82"/>
      <c r="J80" s="95"/>
      <c r="K80" s="82"/>
      <c r="L80" s="95"/>
      <c r="M80" s="82"/>
      <c r="N80" s="95"/>
      <c r="O80" s="82"/>
      <c r="P80" s="95"/>
      <c r="Q80" s="82"/>
      <c r="R80" s="81"/>
      <c r="S80" s="68"/>
      <c r="T80" s="68"/>
      <c r="U80" s="68"/>
      <c r="V80" s="68"/>
      <c r="W80" s="68"/>
      <c r="X80" s="68"/>
      <c r="Y80" s="68"/>
      <c r="Z80" s="68"/>
    </row>
    <row r="81" spans="1:26" ht="18.75" customHeight="1">
      <c r="A81" s="81"/>
      <c r="B81" s="81"/>
      <c r="C81" s="81"/>
      <c r="D81" s="81"/>
      <c r="E81" s="81"/>
      <c r="F81" s="93"/>
      <c r="G81" s="94"/>
      <c r="H81" s="95"/>
      <c r="I81" s="82"/>
      <c r="J81" s="95"/>
      <c r="K81" s="82"/>
      <c r="L81" s="95"/>
      <c r="M81" s="82"/>
      <c r="N81" s="95"/>
      <c r="O81" s="82"/>
      <c r="P81" s="95"/>
      <c r="Q81" s="82"/>
      <c r="R81" s="81"/>
      <c r="S81" s="68"/>
      <c r="T81" s="68"/>
      <c r="U81" s="68"/>
      <c r="V81" s="68"/>
      <c r="W81" s="68"/>
      <c r="X81" s="68"/>
      <c r="Y81" s="68"/>
      <c r="Z81" s="68"/>
    </row>
    <row r="82" spans="1:26" ht="18.75" customHeight="1">
      <c r="A82" s="81"/>
      <c r="B82" s="81"/>
      <c r="C82" s="81"/>
      <c r="D82" s="81"/>
      <c r="E82" s="81"/>
      <c r="F82" s="93"/>
      <c r="G82" s="94"/>
      <c r="H82" s="95"/>
      <c r="I82" s="82"/>
      <c r="J82" s="95"/>
      <c r="K82" s="82"/>
      <c r="L82" s="95"/>
      <c r="M82" s="82"/>
      <c r="N82" s="95"/>
      <c r="O82" s="82"/>
      <c r="P82" s="95"/>
      <c r="Q82" s="82"/>
      <c r="R82" s="81"/>
      <c r="S82" s="68"/>
      <c r="T82" s="68"/>
      <c r="U82" s="68"/>
      <c r="V82" s="68"/>
      <c r="W82" s="68"/>
      <c r="X82" s="68"/>
      <c r="Y82" s="68"/>
      <c r="Z82" s="68"/>
    </row>
    <row r="83" spans="1:26" ht="18.75" customHeight="1">
      <c r="A83" s="81"/>
      <c r="B83" s="81"/>
      <c r="C83" s="81"/>
      <c r="D83" s="81"/>
      <c r="E83" s="81"/>
      <c r="F83" s="93"/>
      <c r="G83" s="94"/>
      <c r="H83" s="95"/>
      <c r="I83" s="82"/>
      <c r="J83" s="95"/>
      <c r="K83" s="82"/>
      <c r="L83" s="95"/>
      <c r="M83" s="82"/>
      <c r="N83" s="95"/>
      <c r="O83" s="82"/>
      <c r="P83" s="95"/>
      <c r="Q83" s="82"/>
      <c r="R83" s="81"/>
      <c r="S83" s="68"/>
      <c r="T83" s="68"/>
      <c r="U83" s="68"/>
      <c r="V83" s="68"/>
      <c r="W83" s="68"/>
      <c r="X83" s="68"/>
      <c r="Y83" s="68"/>
      <c r="Z83" s="68"/>
    </row>
    <row r="84" spans="1:26" ht="18.75" customHeight="1">
      <c r="A84" s="81"/>
      <c r="B84" s="81"/>
      <c r="C84" s="81"/>
      <c r="D84" s="81"/>
      <c r="E84" s="81"/>
      <c r="F84" s="93"/>
      <c r="G84" s="94"/>
      <c r="H84" s="95"/>
      <c r="I84" s="82"/>
      <c r="J84" s="95"/>
      <c r="K84" s="82"/>
      <c r="L84" s="95"/>
      <c r="M84" s="82"/>
      <c r="N84" s="95"/>
      <c r="O84" s="82"/>
      <c r="P84" s="95"/>
      <c r="Q84" s="82"/>
      <c r="R84" s="81"/>
      <c r="S84" s="68"/>
      <c r="T84" s="68"/>
      <c r="U84" s="68"/>
      <c r="V84" s="68"/>
      <c r="W84" s="68"/>
      <c r="X84" s="68"/>
      <c r="Y84" s="68"/>
      <c r="Z84" s="68"/>
    </row>
    <row r="85" spans="1:26" ht="18.75" customHeight="1">
      <c r="A85" s="81"/>
      <c r="B85" s="81"/>
      <c r="C85" s="81"/>
      <c r="D85" s="81"/>
      <c r="E85" s="81"/>
      <c r="F85" s="93"/>
      <c r="G85" s="94"/>
      <c r="H85" s="95"/>
      <c r="I85" s="82"/>
      <c r="J85" s="95"/>
      <c r="K85" s="82"/>
      <c r="L85" s="95"/>
      <c r="M85" s="82"/>
      <c r="N85" s="95"/>
      <c r="O85" s="82"/>
      <c r="P85" s="95"/>
      <c r="Q85" s="82"/>
      <c r="R85" s="81"/>
      <c r="S85" s="68"/>
      <c r="T85" s="68"/>
      <c r="U85" s="68"/>
      <c r="V85" s="68"/>
      <c r="W85" s="68"/>
      <c r="X85" s="68"/>
      <c r="Y85" s="68"/>
      <c r="Z85" s="68"/>
    </row>
    <row r="86" spans="1:26" ht="18.75" customHeight="1">
      <c r="A86" s="81"/>
      <c r="B86" s="81"/>
      <c r="C86" s="81"/>
      <c r="D86" s="81"/>
      <c r="E86" s="81"/>
      <c r="F86" s="93"/>
      <c r="G86" s="94"/>
      <c r="H86" s="95"/>
      <c r="I86" s="82"/>
      <c r="J86" s="95"/>
      <c r="K86" s="82"/>
      <c r="L86" s="95"/>
      <c r="M86" s="82"/>
      <c r="N86" s="95"/>
      <c r="O86" s="82"/>
      <c r="P86" s="95"/>
      <c r="Q86" s="82"/>
      <c r="R86" s="81"/>
      <c r="S86" s="68"/>
      <c r="T86" s="68"/>
      <c r="U86" s="68"/>
      <c r="V86" s="68"/>
      <c r="W86" s="68"/>
      <c r="X86" s="68"/>
      <c r="Y86" s="68"/>
      <c r="Z86" s="68"/>
    </row>
    <row r="87" spans="1:26" ht="18.75" customHeight="1">
      <c r="A87" s="81"/>
      <c r="B87" s="81"/>
      <c r="C87" s="81"/>
      <c r="D87" s="81"/>
      <c r="E87" s="81"/>
      <c r="F87" s="93"/>
      <c r="G87" s="94"/>
      <c r="H87" s="95"/>
      <c r="I87" s="82"/>
      <c r="J87" s="95"/>
      <c r="K87" s="82"/>
      <c r="L87" s="95"/>
      <c r="M87" s="82"/>
      <c r="N87" s="95"/>
      <c r="O87" s="82"/>
      <c r="P87" s="95"/>
      <c r="Q87" s="82"/>
      <c r="R87" s="81"/>
      <c r="S87" s="68"/>
      <c r="T87" s="68"/>
      <c r="U87" s="68"/>
      <c r="V87" s="68"/>
      <c r="W87" s="68"/>
      <c r="X87" s="68"/>
      <c r="Y87" s="68"/>
      <c r="Z87" s="68"/>
    </row>
    <row r="88" spans="1:26" ht="18.75" customHeight="1">
      <c r="A88" s="81"/>
      <c r="B88" s="81"/>
      <c r="C88" s="81"/>
      <c r="D88" s="81"/>
      <c r="E88" s="81"/>
      <c r="F88" s="93"/>
      <c r="G88" s="94"/>
      <c r="H88" s="95"/>
      <c r="I88" s="82"/>
      <c r="J88" s="95"/>
      <c r="K88" s="82"/>
      <c r="L88" s="95"/>
      <c r="M88" s="82"/>
      <c r="N88" s="95"/>
      <c r="O88" s="82"/>
      <c r="P88" s="95"/>
      <c r="Q88" s="82"/>
      <c r="R88" s="81"/>
      <c r="S88" s="68"/>
      <c r="T88" s="68"/>
      <c r="U88" s="68"/>
      <c r="V88" s="68"/>
      <c r="W88" s="68"/>
      <c r="X88" s="68"/>
      <c r="Y88" s="68"/>
      <c r="Z88" s="68"/>
    </row>
    <row r="89" spans="1:26" ht="18.75" customHeight="1">
      <c r="A89" s="81"/>
      <c r="B89" s="81"/>
      <c r="C89" s="81"/>
      <c r="D89" s="81"/>
      <c r="E89" s="81"/>
      <c r="F89" s="93"/>
      <c r="G89" s="94"/>
      <c r="H89" s="95"/>
      <c r="I89" s="82"/>
      <c r="J89" s="95"/>
      <c r="K89" s="82"/>
      <c r="L89" s="95"/>
      <c r="M89" s="82"/>
      <c r="N89" s="95"/>
      <c r="O89" s="82"/>
      <c r="P89" s="95"/>
      <c r="Q89" s="82"/>
      <c r="R89" s="81"/>
      <c r="S89" s="68"/>
      <c r="T89" s="68"/>
      <c r="U89" s="68"/>
      <c r="V89" s="68"/>
      <c r="W89" s="68"/>
      <c r="X89" s="68"/>
      <c r="Y89" s="68"/>
      <c r="Z89" s="68"/>
    </row>
    <row r="90" spans="1:26" ht="18.75" customHeight="1">
      <c r="A90" s="81"/>
      <c r="B90" s="81"/>
      <c r="C90" s="81"/>
      <c r="D90" s="81"/>
      <c r="E90" s="81"/>
      <c r="F90" s="93"/>
      <c r="G90" s="94"/>
      <c r="H90" s="95"/>
      <c r="I90" s="82"/>
      <c r="J90" s="95"/>
      <c r="K90" s="82"/>
      <c r="L90" s="95"/>
      <c r="M90" s="82"/>
      <c r="N90" s="95"/>
      <c r="O90" s="82"/>
      <c r="P90" s="95"/>
      <c r="Q90" s="82"/>
      <c r="R90" s="81"/>
      <c r="S90" s="68"/>
      <c r="T90" s="68"/>
      <c r="U90" s="68"/>
      <c r="V90" s="68"/>
      <c r="W90" s="68"/>
      <c r="X90" s="68"/>
      <c r="Y90" s="68"/>
      <c r="Z90" s="68"/>
    </row>
    <row r="91" spans="1:26" ht="18.75" customHeight="1">
      <c r="A91" s="81"/>
      <c r="B91" s="81"/>
      <c r="C91" s="81"/>
      <c r="D91" s="81"/>
      <c r="E91" s="81"/>
      <c r="F91" s="93"/>
      <c r="G91" s="94"/>
      <c r="H91" s="95"/>
      <c r="I91" s="82"/>
      <c r="J91" s="95"/>
      <c r="K91" s="82"/>
      <c r="L91" s="95"/>
      <c r="M91" s="82"/>
      <c r="N91" s="95"/>
      <c r="O91" s="82"/>
      <c r="P91" s="95"/>
      <c r="Q91" s="82"/>
      <c r="R91" s="81"/>
      <c r="S91" s="68"/>
      <c r="T91" s="68"/>
      <c r="U91" s="68"/>
      <c r="V91" s="68"/>
      <c r="W91" s="68"/>
      <c r="X91" s="68"/>
      <c r="Y91" s="68"/>
      <c r="Z91" s="68"/>
    </row>
    <row r="92" spans="1:26" ht="18.75" customHeight="1">
      <c r="A92" s="81"/>
      <c r="B92" s="81"/>
      <c r="C92" s="81"/>
      <c r="D92" s="81"/>
      <c r="E92" s="81"/>
      <c r="F92" s="93"/>
      <c r="G92" s="94"/>
      <c r="H92" s="95"/>
      <c r="I92" s="82"/>
      <c r="J92" s="95"/>
      <c r="K92" s="82"/>
      <c r="L92" s="95"/>
      <c r="M92" s="82"/>
      <c r="N92" s="95"/>
      <c r="O92" s="82"/>
      <c r="P92" s="95"/>
      <c r="Q92" s="82"/>
      <c r="R92" s="81"/>
      <c r="S92" s="68"/>
      <c r="T92" s="68"/>
      <c r="U92" s="68"/>
      <c r="V92" s="68"/>
      <c r="W92" s="68"/>
      <c r="X92" s="68"/>
      <c r="Y92" s="68"/>
      <c r="Z92" s="68"/>
    </row>
    <row r="93" spans="1:26" ht="18.75" customHeight="1">
      <c r="A93" s="81"/>
      <c r="B93" s="81"/>
      <c r="C93" s="81"/>
      <c r="D93" s="81"/>
      <c r="E93" s="81"/>
      <c r="F93" s="93"/>
      <c r="G93" s="94"/>
      <c r="H93" s="95"/>
      <c r="I93" s="82"/>
      <c r="J93" s="95"/>
      <c r="K93" s="82"/>
      <c r="L93" s="95"/>
      <c r="M93" s="82"/>
      <c r="N93" s="95"/>
      <c r="O93" s="82"/>
      <c r="P93" s="95"/>
      <c r="Q93" s="82"/>
      <c r="R93" s="81"/>
      <c r="S93" s="68"/>
      <c r="T93" s="68"/>
      <c r="U93" s="68"/>
      <c r="V93" s="68"/>
      <c r="W93" s="68"/>
      <c r="X93" s="68"/>
      <c r="Y93" s="68"/>
      <c r="Z93" s="68"/>
    </row>
    <row r="94" spans="1:26" ht="18.75" customHeight="1">
      <c r="A94" s="81"/>
      <c r="B94" s="81"/>
      <c r="C94" s="81"/>
      <c r="D94" s="81"/>
      <c r="E94" s="81"/>
      <c r="F94" s="93"/>
      <c r="G94" s="94"/>
      <c r="H94" s="95"/>
      <c r="I94" s="82"/>
      <c r="J94" s="95"/>
      <c r="K94" s="82"/>
      <c r="L94" s="95"/>
      <c r="M94" s="82"/>
      <c r="N94" s="95"/>
      <c r="O94" s="82"/>
      <c r="P94" s="95"/>
      <c r="Q94" s="82"/>
      <c r="R94" s="81"/>
      <c r="S94" s="68"/>
      <c r="T94" s="68"/>
      <c r="U94" s="68"/>
      <c r="V94" s="68"/>
      <c r="W94" s="68"/>
      <c r="X94" s="68"/>
      <c r="Y94" s="68"/>
      <c r="Z94" s="68"/>
    </row>
    <row r="95" spans="1:26" ht="18.75" customHeight="1">
      <c r="A95" s="81"/>
      <c r="B95" s="81"/>
      <c r="C95" s="81"/>
      <c r="D95" s="81"/>
      <c r="E95" s="81"/>
      <c r="F95" s="93"/>
      <c r="G95" s="94"/>
      <c r="H95" s="95"/>
      <c r="I95" s="82"/>
      <c r="J95" s="95"/>
      <c r="K95" s="82"/>
      <c r="L95" s="95"/>
      <c r="M95" s="82"/>
      <c r="N95" s="95"/>
      <c r="O95" s="82"/>
      <c r="P95" s="95"/>
      <c r="Q95" s="82"/>
      <c r="R95" s="81"/>
      <c r="S95" s="68"/>
      <c r="T95" s="68"/>
      <c r="U95" s="68"/>
      <c r="V95" s="68"/>
      <c r="W95" s="68"/>
      <c r="X95" s="68"/>
      <c r="Y95" s="68"/>
      <c r="Z95" s="68"/>
    </row>
    <row r="96" spans="1:26" ht="18.75" customHeight="1">
      <c r="A96" s="81"/>
      <c r="B96" s="81"/>
      <c r="C96" s="81"/>
      <c r="D96" s="81"/>
      <c r="E96" s="81"/>
      <c r="F96" s="93"/>
      <c r="G96" s="94"/>
      <c r="H96" s="95"/>
      <c r="I96" s="82"/>
      <c r="J96" s="95"/>
      <c r="K96" s="82"/>
      <c r="L96" s="95"/>
      <c r="M96" s="82"/>
      <c r="N96" s="95"/>
      <c r="O96" s="82"/>
      <c r="P96" s="95"/>
      <c r="Q96" s="82"/>
      <c r="R96" s="81"/>
      <c r="S96" s="68"/>
      <c r="T96" s="68"/>
      <c r="U96" s="68"/>
      <c r="V96" s="68"/>
      <c r="W96" s="68"/>
      <c r="X96" s="68"/>
      <c r="Y96" s="68"/>
      <c r="Z96" s="68"/>
    </row>
    <row r="97" spans="1:26" ht="18.75" customHeight="1">
      <c r="A97" s="81"/>
      <c r="B97" s="81"/>
      <c r="C97" s="81"/>
      <c r="D97" s="81"/>
      <c r="E97" s="81"/>
      <c r="F97" s="93"/>
      <c r="G97" s="94"/>
      <c r="H97" s="95"/>
      <c r="I97" s="82"/>
      <c r="J97" s="95"/>
      <c r="K97" s="82"/>
      <c r="L97" s="95"/>
      <c r="M97" s="82"/>
      <c r="N97" s="95"/>
      <c r="O97" s="82"/>
      <c r="P97" s="95"/>
      <c r="Q97" s="82"/>
      <c r="R97" s="81"/>
      <c r="S97" s="68"/>
      <c r="T97" s="68"/>
      <c r="U97" s="68"/>
      <c r="V97" s="68"/>
      <c r="W97" s="68"/>
      <c r="X97" s="68"/>
      <c r="Y97" s="68"/>
      <c r="Z97" s="68"/>
    </row>
    <row r="98" spans="1:26" ht="18.75" customHeight="1">
      <c r="A98" s="81"/>
      <c r="B98" s="81"/>
      <c r="C98" s="81"/>
      <c r="D98" s="81"/>
      <c r="E98" s="81"/>
      <c r="F98" s="93"/>
      <c r="G98" s="94"/>
      <c r="H98" s="95"/>
      <c r="I98" s="82"/>
      <c r="J98" s="95"/>
      <c r="K98" s="82"/>
      <c r="L98" s="95"/>
      <c r="M98" s="82"/>
      <c r="N98" s="95"/>
      <c r="O98" s="82"/>
      <c r="P98" s="95"/>
      <c r="Q98" s="82"/>
      <c r="R98" s="81"/>
      <c r="S98" s="68"/>
      <c r="T98" s="68"/>
      <c r="U98" s="68"/>
      <c r="V98" s="68"/>
      <c r="W98" s="68"/>
      <c r="X98" s="68"/>
      <c r="Y98" s="68"/>
      <c r="Z98" s="68"/>
    </row>
    <row r="99" spans="1:26" ht="18.75" customHeight="1">
      <c r="A99" s="81"/>
      <c r="B99" s="81"/>
      <c r="C99" s="81"/>
      <c r="D99" s="81"/>
      <c r="E99" s="81"/>
      <c r="F99" s="93"/>
      <c r="G99" s="94"/>
      <c r="H99" s="95"/>
      <c r="I99" s="82"/>
      <c r="J99" s="95"/>
      <c r="K99" s="82"/>
      <c r="L99" s="95"/>
      <c r="M99" s="82"/>
      <c r="N99" s="95"/>
      <c r="O99" s="82"/>
      <c r="P99" s="95"/>
      <c r="Q99" s="82"/>
      <c r="R99" s="81"/>
      <c r="S99" s="68"/>
      <c r="T99" s="68"/>
      <c r="U99" s="68"/>
      <c r="V99" s="68"/>
      <c r="W99" s="68"/>
      <c r="X99" s="68"/>
      <c r="Y99" s="68"/>
      <c r="Z99" s="68"/>
    </row>
    <row r="100" spans="1:26" ht="18.75" customHeight="1">
      <c r="A100" s="81"/>
      <c r="B100" s="81"/>
      <c r="C100" s="81"/>
      <c r="D100" s="81"/>
      <c r="E100" s="81"/>
      <c r="F100" s="93"/>
      <c r="G100" s="94"/>
      <c r="H100" s="95"/>
      <c r="I100" s="82"/>
      <c r="J100" s="95"/>
      <c r="K100" s="82"/>
      <c r="L100" s="95"/>
      <c r="M100" s="82"/>
      <c r="N100" s="95"/>
      <c r="O100" s="82"/>
      <c r="P100" s="95"/>
      <c r="Q100" s="82"/>
      <c r="R100" s="81"/>
      <c r="S100" s="68"/>
      <c r="T100" s="68"/>
      <c r="U100" s="68"/>
      <c r="V100" s="68"/>
      <c r="W100" s="68"/>
      <c r="X100" s="68"/>
      <c r="Y100" s="68"/>
      <c r="Z100" s="68"/>
    </row>
    <row r="101" spans="1:26" ht="18.75" customHeight="1">
      <c r="A101" s="81"/>
      <c r="B101" s="81"/>
      <c r="C101" s="81"/>
      <c r="D101" s="81"/>
      <c r="E101" s="81"/>
      <c r="F101" s="93"/>
      <c r="G101" s="94"/>
      <c r="H101" s="95"/>
      <c r="I101" s="82"/>
      <c r="J101" s="95"/>
      <c r="K101" s="82"/>
      <c r="L101" s="95"/>
      <c r="M101" s="82"/>
      <c r="N101" s="95"/>
      <c r="O101" s="82"/>
      <c r="P101" s="95"/>
      <c r="Q101" s="82"/>
      <c r="R101" s="81"/>
      <c r="S101" s="68"/>
      <c r="T101" s="68"/>
      <c r="U101" s="68"/>
      <c r="V101" s="68"/>
      <c r="W101" s="68"/>
      <c r="X101" s="68"/>
      <c r="Y101" s="68"/>
      <c r="Z101" s="68"/>
    </row>
    <row r="102" spans="1:26" ht="18.75" customHeight="1">
      <c r="A102" s="81"/>
      <c r="B102" s="81"/>
      <c r="C102" s="81"/>
      <c r="D102" s="81"/>
      <c r="E102" s="81"/>
      <c r="F102" s="93"/>
      <c r="G102" s="94"/>
      <c r="H102" s="95"/>
      <c r="I102" s="82"/>
      <c r="J102" s="95"/>
      <c r="K102" s="82"/>
      <c r="L102" s="95"/>
      <c r="M102" s="82"/>
      <c r="N102" s="95"/>
      <c r="O102" s="82"/>
      <c r="P102" s="95"/>
      <c r="Q102" s="82"/>
      <c r="R102" s="81"/>
      <c r="S102" s="68"/>
      <c r="T102" s="68"/>
      <c r="U102" s="68"/>
      <c r="V102" s="68"/>
      <c r="W102" s="68"/>
      <c r="X102" s="68"/>
      <c r="Y102" s="68"/>
      <c r="Z102" s="68"/>
    </row>
    <row r="103" spans="1:26" ht="18.75" customHeight="1">
      <c r="A103" s="81"/>
      <c r="B103" s="81"/>
      <c r="C103" s="81"/>
      <c r="D103" s="81"/>
      <c r="E103" s="81"/>
      <c r="F103" s="93"/>
      <c r="G103" s="94"/>
      <c r="H103" s="95"/>
      <c r="I103" s="82"/>
      <c r="J103" s="95"/>
      <c r="K103" s="82"/>
      <c r="L103" s="95"/>
      <c r="M103" s="82"/>
      <c r="N103" s="95"/>
      <c r="O103" s="82"/>
      <c r="P103" s="95"/>
      <c r="Q103" s="82"/>
      <c r="R103" s="81"/>
      <c r="S103" s="68"/>
      <c r="T103" s="68"/>
      <c r="U103" s="68"/>
      <c r="V103" s="68"/>
      <c r="W103" s="68"/>
      <c r="X103" s="68"/>
      <c r="Y103" s="68"/>
      <c r="Z103" s="68"/>
    </row>
    <row r="104" spans="1:26" ht="18.75" customHeight="1">
      <c r="A104" s="81"/>
      <c r="B104" s="81"/>
      <c r="C104" s="81"/>
      <c r="D104" s="81"/>
      <c r="E104" s="81"/>
      <c r="F104" s="93"/>
      <c r="G104" s="94"/>
      <c r="H104" s="95"/>
      <c r="I104" s="82"/>
      <c r="J104" s="95"/>
      <c r="K104" s="82"/>
      <c r="L104" s="95"/>
      <c r="M104" s="82"/>
      <c r="N104" s="95"/>
      <c r="O104" s="82"/>
      <c r="P104" s="95"/>
      <c r="Q104" s="82"/>
      <c r="R104" s="81"/>
      <c r="S104" s="68"/>
      <c r="T104" s="68"/>
      <c r="U104" s="68"/>
      <c r="V104" s="68"/>
      <c r="W104" s="68"/>
      <c r="X104" s="68"/>
      <c r="Y104" s="68"/>
      <c r="Z104" s="68"/>
    </row>
    <row r="105" spans="1:26" ht="18.75" customHeight="1">
      <c r="A105" s="81"/>
      <c r="B105" s="81"/>
      <c r="C105" s="81"/>
      <c r="D105" s="81"/>
      <c r="E105" s="81"/>
      <c r="F105" s="93"/>
      <c r="G105" s="94"/>
      <c r="H105" s="95"/>
      <c r="I105" s="82"/>
      <c r="J105" s="95"/>
      <c r="K105" s="82"/>
      <c r="L105" s="95"/>
      <c r="M105" s="82"/>
      <c r="N105" s="95"/>
      <c r="O105" s="82"/>
      <c r="P105" s="95"/>
      <c r="Q105" s="82"/>
      <c r="R105" s="81"/>
      <c r="S105" s="68"/>
      <c r="T105" s="68"/>
      <c r="U105" s="68"/>
      <c r="V105" s="68"/>
      <c r="W105" s="68"/>
      <c r="X105" s="68"/>
      <c r="Y105" s="68"/>
      <c r="Z105" s="68"/>
    </row>
    <row r="106" spans="1:26" ht="18.75" customHeight="1">
      <c r="A106" s="81"/>
      <c r="B106" s="81"/>
      <c r="C106" s="81"/>
      <c r="D106" s="81"/>
      <c r="E106" s="81"/>
      <c r="F106" s="93"/>
      <c r="G106" s="94"/>
      <c r="H106" s="95"/>
      <c r="I106" s="82"/>
      <c r="J106" s="95"/>
      <c r="K106" s="82"/>
      <c r="L106" s="95"/>
      <c r="M106" s="82"/>
      <c r="N106" s="95"/>
      <c r="O106" s="82"/>
      <c r="P106" s="95"/>
      <c r="Q106" s="82"/>
      <c r="R106" s="81"/>
      <c r="S106" s="68"/>
      <c r="T106" s="68"/>
      <c r="U106" s="68"/>
      <c r="V106" s="68"/>
      <c r="W106" s="68"/>
      <c r="X106" s="68"/>
      <c r="Y106" s="68"/>
      <c r="Z106" s="68"/>
    </row>
    <row r="107" spans="1:26" ht="18.75" customHeight="1">
      <c r="A107" s="81"/>
      <c r="B107" s="81"/>
      <c r="C107" s="81"/>
      <c r="D107" s="81"/>
      <c r="E107" s="81"/>
      <c r="F107" s="93"/>
      <c r="G107" s="94"/>
      <c r="H107" s="95"/>
      <c r="I107" s="82"/>
      <c r="J107" s="95"/>
      <c r="K107" s="82"/>
      <c r="L107" s="95"/>
      <c r="M107" s="82"/>
      <c r="N107" s="95"/>
      <c r="O107" s="82"/>
      <c r="P107" s="95"/>
      <c r="Q107" s="82"/>
      <c r="R107" s="81"/>
      <c r="S107" s="68"/>
      <c r="T107" s="68"/>
      <c r="U107" s="68"/>
      <c r="V107" s="68"/>
      <c r="W107" s="68"/>
      <c r="X107" s="68"/>
      <c r="Y107" s="68"/>
      <c r="Z107" s="68"/>
    </row>
    <row r="108" spans="1:26" ht="18.75" customHeight="1">
      <c r="A108" s="81"/>
      <c r="B108" s="81"/>
      <c r="C108" s="81"/>
      <c r="D108" s="81"/>
      <c r="E108" s="81"/>
      <c r="F108" s="93"/>
      <c r="G108" s="94"/>
      <c r="H108" s="95"/>
      <c r="I108" s="82"/>
      <c r="J108" s="95"/>
      <c r="K108" s="82"/>
      <c r="L108" s="95"/>
      <c r="M108" s="82"/>
      <c r="N108" s="95"/>
      <c r="O108" s="82"/>
      <c r="P108" s="95"/>
      <c r="Q108" s="82"/>
      <c r="R108" s="81"/>
      <c r="S108" s="68"/>
      <c r="T108" s="68"/>
      <c r="U108" s="68"/>
      <c r="V108" s="68"/>
      <c r="W108" s="68"/>
      <c r="X108" s="68"/>
      <c r="Y108" s="68"/>
      <c r="Z108" s="68"/>
    </row>
    <row r="109" spans="1:26" ht="18.75" customHeight="1">
      <c r="A109" s="81"/>
      <c r="B109" s="81"/>
      <c r="C109" s="81"/>
      <c r="D109" s="81"/>
      <c r="E109" s="81"/>
      <c r="F109" s="93"/>
      <c r="G109" s="94"/>
      <c r="H109" s="95"/>
      <c r="I109" s="82"/>
      <c r="J109" s="95"/>
      <c r="K109" s="82"/>
      <c r="L109" s="95"/>
      <c r="M109" s="82"/>
      <c r="N109" s="95"/>
      <c r="O109" s="82"/>
      <c r="P109" s="95"/>
      <c r="Q109" s="82"/>
      <c r="R109" s="81"/>
      <c r="S109" s="68"/>
      <c r="T109" s="68"/>
      <c r="U109" s="68"/>
      <c r="V109" s="68"/>
      <c r="W109" s="68"/>
      <c r="X109" s="68"/>
      <c r="Y109" s="68"/>
      <c r="Z109" s="68"/>
    </row>
    <row r="110" spans="1:26" ht="18.75" customHeight="1">
      <c r="A110" s="81"/>
      <c r="B110" s="81"/>
      <c r="C110" s="81"/>
      <c r="D110" s="81"/>
      <c r="E110" s="81"/>
      <c r="F110" s="93"/>
      <c r="G110" s="94"/>
      <c r="H110" s="95"/>
      <c r="I110" s="82"/>
      <c r="J110" s="95"/>
      <c r="K110" s="82"/>
      <c r="L110" s="95"/>
      <c r="M110" s="82"/>
      <c r="N110" s="95"/>
      <c r="O110" s="82"/>
      <c r="P110" s="95"/>
      <c r="Q110" s="82"/>
      <c r="R110" s="81"/>
      <c r="S110" s="68"/>
      <c r="T110" s="68"/>
      <c r="U110" s="68"/>
      <c r="V110" s="68"/>
      <c r="W110" s="68"/>
      <c r="X110" s="68"/>
      <c r="Y110" s="68"/>
      <c r="Z110" s="68"/>
    </row>
    <row r="111" spans="1:26" ht="18.75" customHeight="1">
      <c r="A111" s="81"/>
      <c r="B111" s="81"/>
      <c r="C111" s="81"/>
      <c r="D111" s="81"/>
      <c r="E111" s="81"/>
      <c r="F111" s="93"/>
      <c r="G111" s="94"/>
      <c r="H111" s="95"/>
      <c r="I111" s="82"/>
      <c r="J111" s="95"/>
      <c r="K111" s="82"/>
      <c r="L111" s="95"/>
      <c r="M111" s="82"/>
      <c r="N111" s="95"/>
      <c r="O111" s="82"/>
      <c r="P111" s="95"/>
      <c r="Q111" s="82"/>
      <c r="R111" s="81"/>
      <c r="S111" s="68"/>
      <c r="T111" s="68"/>
      <c r="U111" s="68"/>
      <c r="V111" s="68"/>
      <c r="W111" s="68"/>
      <c r="X111" s="68"/>
      <c r="Y111" s="68"/>
      <c r="Z111" s="68"/>
    </row>
    <row r="112" spans="1:26" ht="18.75" customHeight="1">
      <c r="A112" s="81"/>
      <c r="B112" s="81"/>
      <c r="C112" s="81"/>
      <c r="D112" s="81"/>
      <c r="E112" s="81"/>
      <c r="F112" s="93"/>
      <c r="G112" s="94"/>
      <c r="H112" s="95"/>
      <c r="I112" s="82"/>
      <c r="J112" s="95"/>
      <c r="K112" s="82"/>
      <c r="L112" s="95"/>
      <c r="M112" s="82"/>
      <c r="N112" s="95"/>
      <c r="O112" s="82"/>
      <c r="P112" s="95"/>
      <c r="Q112" s="82"/>
      <c r="R112" s="81"/>
      <c r="S112" s="68"/>
      <c r="T112" s="68"/>
      <c r="U112" s="68"/>
      <c r="V112" s="68"/>
      <c r="W112" s="68"/>
      <c r="X112" s="68"/>
      <c r="Y112" s="68"/>
      <c r="Z112" s="68"/>
    </row>
    <row r="113" spans="1:26" ht="18.75" customHeight="1">
      <c r="A113" s="81"/>
      <c r="B113" s="81"/>
      <c r="C113" s="81"/>
      <c r="D113" s="81"/>
      <c r="E113" s="81"/>
      <c r="F113" s="93"/>
      <c r="G113" s="94"/>
      <c r="H113" s="95"/>
      <c r="I113" s="82"/>
      <c r="J113" s="95"/>
      <c r="K113" s="82"/>
      <c r="L113" s="95"/>
      <c r="M113" s="82"/>
      <c r="N113" s="95"/>
      <c r="O113" s="82"/>
      <c r="P113" s="95"/>
      <c r="Q113" s="82"/>
      <c r="R113" s="81"/>
      <c r="S113" s="68"/>
      <c r="T113" s="68"/>
      <c r="U113" s="68"/>
      <c r="V113" s="68"/>
      <c r="W113" s="68"/>
      <c r="X113" s="68"/>
      <c r="Y113" s="68"/>
      <c r="Z113" s="68"/>
    </row>
    <row r="114" spans="1:26" ht="18.75" customHeight="1">
      <c r="A114" s="81"/>
      <c r="B114" s="81"/>
      <c r="C114" s="81"/>
      <c r="D114" s="81"/>
      <c r="E114" s="81"/>
      <c r="F114" s="93"/>
      <c r="G114" s="94"/>
      <c r="H114" s="95"/>
      <c r="I114" s="82"/>
      <c r="J114" s="95"/>
      <c r="K114" s="82"/>
      <c r="L114" s="95"/>
      <c r="M114" s="82"/>
      <c r="N114" s="95"/>
      <c r="O114" s="82"/>
      <c r="P114" s="95"/>
      <c r="Q114" s="82"/>
      <c r="R114" s="81"/>
      <c r="S114" s="68"/>
      <c r="T114" s="68"/>
      <c r="U114" s="68"/>
      <c r="V114" s="68"/>
      <c r="W114" s="68"/>
      <c r="X114" s="68"/>
      <c r="Y114" s="68"/>
      <c r="Z114" s="68"/>
    </row>
    <row r="115" spans="1:26" ht="18.75" customHeight="1">
      <c r="A115" s="81"/>
      <c r="B115" s="81"/>
      <c r="C115" s="81"/>
      <c r="D115" s="81"/>
      <c r="E115" s="81"/>
      <c r="F115" s="93"/>
      <c r="G115" s="94"/>
      <c r="H115" s="95"/>
      <c r="I115" s="82"/>
      <c r="J115" s="95"/>
      <c r="K115" s="82"/>
      <c r="L115" s="95"/>
      <c r="M115" s="82"/>
      <c r="N115" s="95"/>
      <c r="O115" s="82"/>
      <c r="P115" s="95"/>
      <c r="Q115" s="82"/>
      <c r="R115" s="81"/>
      <c r="S115" s="68"/>
      <c r="T115" s="68"/>
      <c r="U115" s="68"/>
      <c r="V115" s="68"/>
      <c r="W115" s="68"/>
      <c r="X115" s="68"/>
      <c r="Y115" s="68"/>
      <c r="Z115" s="68"/>
    </row>
    <row r="116" spans="1:26" ht="18.75" customHeight="1">
      <c r="A116" s="81"/>
      <c r="B116" s="81"/>
      <c r="C116" s="81"/>
      <c r="D116" s="81"/>
      <c r="E116" s="81"/>
      <c r="F116" s="93"/>
      <c r="G116" s="94"/>
      <c r="H116" s="95"/>
      <c r="I116" s="82"/>
      <c r="J116" s="95"/>
      <c r="K116" s="82"/>
      <c r="L116" s="95"/>
      <c r="M116" s="82"/>
      <c r="N116" s="95"/>
      <c r="O116" s="82"/>
      <c r="P116" s="95"/>
      <c r="Q116" s="82"/>
      <c r="R116" s="81"/>
      <c r="S116" s="68"/>
      <c r="T116" s="68"/>
      <c r="U116" s="68"/>
      <c r="V116" s="68"/>
      <c r="W116" s="68"/>
      <c r="X116" s="68"/>
      <c r="Y116" s="68"/>
      <c r="Z116" s="68"/>
    </row>
    <row r="117" spans="1:26" ht="18.75" customHeight="1">
      <c r="A117" s="81"/>
      <c r="B117" s="81"/>
      <c r="C117" s="81"/>
      <c r="D117" s="81"/>
      <c r="E117" s="81"/>
      <c r="F117" s="93"/>
      <c r="G117" s="94"/>
      <c r="H117" s="95"/>
      <c r="I117" s="82"/>
      <c r="J117" s="95"/>
      <c r="K117" s="82"/>
      <c r="L117" s="95"/>
      <c r="M117" s="82"/>
      <c r="N117" s="95"/>
      <c r="O117" s="82"/>
      <c r="P117" s="95"/>
      <c r="Q117" s="82"/>
      <c r="R117" s="81"/>
      <c r="S117" s="68"/>
      <c r="T117" s="68"/>
      <c r="U117" s="68"/>
      <c r="V117" s="68"/>
      <c r="W117" s="68"/>
      <c r="X117" s="68"/>
      <c r="Y117" s="68"/>
      <c r="Z117" s="68"/>
    </row>
    <row r="118" spans="1:26" ht="18.75" customHeight="1">
      <c r="A118" s="81"/>
      <c r="B118" s="81"/>
      <c r="C118" s="81"/>
      <c r="D118" s="81"/>
      <c r="E118" s="81"/>
      <c r="F118" s="93"/>
      <c r="G118" s="94"/>
      <c r="H118" s="95"/>
      <c r="I118" s="82"/>
      <c r="J118" s="95"/>
      <c r="K118" s="82"/>
      <c r="L118" s="95"/>
      <c r="M118" s="82"/>
      <c r="N118" s="95"/>
      <c r="O118" s="82"/>
      <c r="P118" s="95"/>
      <c r="Q118" s="82"/>
      <c r="R118" s="81"/>
      <c r="S118" s="68"/>
      <c r="T118" s="68"/>
      <c r="U118" s="68"/>
      <c r="V118" s="68"/>
      <c r="W118" s="68"/>
      <c r="X118" s="68"/>
      <c r="Y118" s="68"/>
      <c r="Z118" s="68"/>
    </row>
    <row r="119" spans="1:26" ht="18.75" customHeight="1">
      <c r="A119" s="81"/>
      <c r="B119" s="81"/>
      <c r="C119" s="81"/>
      <c r="D119" s="81"/>
      <c r="E119" s="81"/>
      <c r="F119" s="93"/>
      <c r="G119" s="94"/>
      <c r="H119" s="95"/>
      <c r="I119" s="82"/>
      <c r="J119" s="95"/>
      <c r="K119" s="82"/>
      <c r="L119" s="95"/>
      <c r="M119" s="82"/>
      <c r="N119" s="95"/>
      <c r="O119" s="82"/>
      <c r="P119" s="95"/>
      <c r="Q119" s="82"/>
      <c r="R119" s="81"/>
      <c r="S119" s="68"/>
      <c r="T119" s="68"/>
      <c r="U119" s="68"/>
      <c r="V119" s="68"/>
      <c r="W119" s="68"/>
      <c r="X119" s="68"/>
      <c r="Y119" s="68"/>
      <c r="Z119" s="68"/>
    </row>
    <row r="120" spans="1:26" ht="18.75" customHeight="1">
      <c r="A120" s="81"/>
      <c r="B120" s="81"/>
      <c r="C120" s="81"/>
      <c r="D120" s="81"/>
      <c r="E120" s="81"/>
      <c r="F120" s="93"/>
      <c r="G120" s="94"/>
      <c r="H120" s="95"/>
      <c r="I120" s="82"/>
      <c r="J120" s="95"/>
      <c r="K120" s="82"/>
      <c r="L120" s="95"/>
      <c r="M120" s="82"/>
      <c r="N120" s="95"/>
      <c r="O120" s="82"/>
      <c r="P120" s="95"/>
      <c r="Q120" s="82"/>
      <c r="R120" s="81"/>
      <c r="S120" s="68"/>
      <c r="T120" s="68"/>
      <c r="U120" s="68"/>
      <c r="V120" s="68"/>
      <c r="W120" s="68"/>
      <c r="X120" s="68"/>
      <c r="Y120" s="68"/>
      <c r="Z120" s="68"/>
    </row>
    <row r="121" spans="1:26" ht="18.75" customHeight="1">
      <c r="A121" s="81"/>
      <c r="B121" s="81"/>
      <c r="C121" s="81"/>
      <c r="D121" s="81"/>
      <c r="E121" s="81"/>
      <c r="F121" s="93"/>
      <c r="G121" s="94"/>
      <c r="H121" s="95"/>
      <c r="I121" s="82"/>
      <c r="J121" s="95"/>
      <c r="K121" s="82"/>
      <c r="L121" s="95"/>
      <c r="M121" s="82"/>
      <c r="N121" s="95"/>
      <c r="O121" s="82"/>
      <c r="P121" s="95"/>
      <c r="Q121" s="82"/>
      <c r="R121" s="81"/>
      <c r="S121" s="68"/>
      <c r="T121" s="68"/>
      <c r="U121" s="68"/>
      <c r="V121" s="68"/>
      <c r="W121" s="68"/>
      <c r="X121" s="68"/>
      <c r="Y121" s="68"/>
      <c r="Z121" s="68"/>
    </row>
    <row r="122" spans="1:26" ht="18.75" customHeight="1">
      <c r="A122" s="81"/>
      <c r="B122" s="81"/>
      <c r="C122" s="81"/>
      <c r="D122" s="81"/>
      <c r="E122" s="81"/>
      <c r="F122" s="93"/>
      <c r="G122" s="94"/>
      <c r="H122" s="95"/>
      <c r="I122" s="82"/>
      <c r="J122" s="95"/>
      <c r="K122" s="82"/>
      <c r="L122" s="95"/>
      <c r="M122" s="82"/>
      <c r="N122" s="95"/>
      <c r="O122" s="82"/>
      <c r="P122" s="95"/>
      <c r="Q122" s="82"/>
      <c r="R122" s="81"/>
      <c r="S122" s="68"/>
      <c r="T122" s="68"/>
      <c r="U122" s="68"/>
      <c r="V122" s="68"/>
      <c r="W122" s="68"/>
      <c r="X122" s="68"/>
      <c r="Y122" s="68"/>
      <c r="Z122" s="68"/>
    </row>
    <row r="123" spans="1:26" ht="18.75" customHeight="1">
      <c r="A123" s="81"/>
      <c r="B123" s="81"/>
      <c r="C123" s="81"/>
      <c r="D123" s="81"/>
      <c r="E123" s="81"/>
      <c r="F123" s="93"/>
      <c r="G123" s="94"/>
      <c r="H123" s="95"/>
      <c r="I123" s="82"/>
      <c r="J123" s="95"/>
      <c r="K123" s="82"/>
      <c r="L123" s="95"/>
      <c r="M123" s="82"/>
      <c r="N123" s="95"/>
      <c r="O123" s="82"/>
      <c r="P123" s="95"/>
      <c r="Q123" s="82"/>
      <c r="R123" s="81"/>
      <c r="S123" s="68"/>
      <c r="T123" s="68"/>
      <c r="U123" s="68"/>
      <c r="V123" s="68"/>
      <c r="W123" s="68"/>
      <c r="X123" s="68"/>
      <c r="Y123" s="68"/>
      <c r="Z123" s="68"/>
    </row>
    <row r="124" spans="1:26" ht="18.75" customHeight="1">
      <c r="A124" s="81"/>
      <c r="B124" s="81"/>
      <c r="C124" s="81"/>
      <c r="D124" s="81"/>
      <c r="E124" s="81"/>
      <c r="F124" s="93"/>
      <c r="G124" s="94"/>
      <c r="H124" s="95"/>
      <c r="I124" s="82"/>
      <c r="J124" s="95"/>
      <c r="K124" s="82"/>
      <c r="L124" s="95"/>
      <c r="M124" s="82"/>
      <c r="N124" s="95"/>
      <c r="O124" s="82"/>
      <c r="P124" s="95"/>
      <c r="Q124" s="82"/>
      <c r="R124" s="81"/>
      <c r="S124" s="68"/>
      <c r="T124" s="68"/>
      <c r="U124" s="68"/>
      <c r="V124" s="68"/>
      <c r="W124" s="68"/>
      <c r="X124" s="68"/>
      <c r="Y124" s="68"/>
      <c r="Z124" s="68"/>
    </row>
    <row r="125" spans="1:26" ht="18.75" customHeight="1">
      <c r="A125" s="81"/>
      <c r="B125" s="81"/>
      <c r="C125" s="81"/>
      <c r="D125" s="81"/>
      <c r="E125" s="81"/>
      <c r="F125" s="93"/>
      <c r="G125" s="94"/>
      <c r="H125" s="95"/>
      <c r="I125" s="82"/>
      <c r="J125" s="95"/>
      <c r="K125" s="82"/>
      <c r="L125" s="95"/>
      <c r="M125" s="82"/>
      <c r="N125" s="95"/>
      <c r="O125" s="82"/>
      <c r="P125" s="95"/>
      <c r="Q125" s="82"/>
      <c r="R125" s="81"/>
      <c r="S125" s="68"/>
      <c r="T125" s="68"/>
      <c r="U125" s="68"/>
      <c r="V125" s="68"/>
      <c r="W125" s="68"/>
      <c r="X125" s="68"/>
      <c r="Y125" s="68"/>
      <c r="Z125" s="68"/>
    </row>
    <row r="126" spans="1:26" ht="18.75" customHeight="1">
      <c r="A126" s="81"/>
      <c r="B126" s="81"/>
      <c r="C126" s="81"/>
      <c r="D126" s="81"/>
      <c r="E126" s="81"/>
      <c r="F126" s="93"/>
      <c r="G126" s="94"/>
      <c r="H126" s="95"/>
      <c r="I126" s="82"/>
      <c r="J126" s="95"/>
      <c r="K126" s="82"/>
      <c r="L126" s="95"/>
      <c r="M126" s="82"/>
      <c r="N126" s="95"/>
      <c r="O126" s="82"/>
      <c r="P126" s="95"/>
      <c r="Q126" s="82"/>
      <c r="R126" s="81"/>
      <c r="S126" s="68"/>
      <c r="T126" s="68"/>
      <c r="U126" s="68"/>
      <c r="V126" s="68"/>
      <c r="W126" s="68"/>
      <c r="X126" s="68"/>
      <c r="Y126" s="68"/>
      <c r="Z126" s="68"/>
    </row>
    <row r="127" spans="1:26" ht="18.75" customHeight="1">
      <c r="A127" s="81"/>
      <c r="B127" s="81"/>
      <c r="C127" s="81"/>
      <c r="D127" s="81"/>
      <c r="E127" s="81"/>
      <c r="F127" s="93"/>
      <c r="G127" s="94"/>
      <c r="H127" s="95"/>
      <c r="I127" s="82"/>
      <c r="J127" s="95"/>
      <c r="K127" s="82"/>
      <c r="L127" s="95"/>
      <c r="M127" s="82"/>
      <c r="N127" s="95"/>
      <c r="O127" s="82"/>
      <c r="P127" s="95"/>
      <c r="Q127" s="82"/>
      <c r="R127" s="81"/>
      <c r="S127" s="68"/>
      <c r="T127" s="68"/>
      <c r="U127" s="68"/>
      <c r="V127" s="68"/>
      <c r="W127" s="68"/>
      <c r="X127" s="68"/>
      <c r="Y127" s="68"/>
      <c r="Z127" s="68"/>
    </row>
    <row r="128" spans="1:26" ht="18.75" customHeight="1">
      <c r="A128" s="81"/>
      <c r="B128" s="81"/>
      <c r="C128" s="81"/>
      <c r="D128" s="81"/>
      <c r="E128" s="81"/>
      <c r="F128" s="93"/>
      <c r="G128" s="94"/>
      <c r="H128" s="95"/>
      <c r="I128" s="82"/>
      <c r="J128" s="95"/>
      <c r="K128" s="82"/>
      <c r="L128" s="95"/>
      <c r="M128" s="82"/>
      <c r="N128" s="95"/>
      <c r="O128" s="82"/>
      <c r="P128" s="95"/>
      <c r="Q128" s="82"/>
      <c r="R128" s="81"/>
      <c r="S128" s="68"/>
      <c r="T128" s="68"/>
      <c r="U128" s="68"/>
      <c r="V128" s="68"/>
      <c r="W128" s="68"/>
      <c r="X128" s="68"/>
      <c r="Y128" s="68"/>
      <c r="Z128" s="68"/>
    </row>
    <row r="129" spans="1:26" ht="18.75" customHeight="1">
      <c r="A129" s="81"/>
      <c r="B129" s="81"/>
      <c r="C129" s="81"/>
      <c r="D129" s="81"/>
      <c r="E129" s="81"/>
      <c r="F129" s="93"/>
      <c r="G129" s="94"/>
      <c r="H129" s="95"/>
      <c r="I129" s="82"/>
      <c r="J129" s="95"/>
      <c r="K129" s="82"/>
      <c r="L129" s="95"/>
      <c r="M129" s="82"/>
      <c r="N129" s="95"/>
      <c r="O129" s="82"/>
      <c r="P129" s="95"/>
      <c r="Q129" s="82"/>
      <c r="R129" s="81"/>
      <c r="S129" s="68"/>
      <c r="T129" s="68"/>
      <c r="U129" s="68"/>
      <c r="V129" s="68"/>
      <c r="W129" s="68"/>
      <c r="X129" s="68"/>
      <c r="Y129" s="68"/>
      <c r="Z129" s="68"/>
    </row>
    <row r="130" spans="1:26" ht="18.75" customHeight="1">
      <c r="A130" s="81"/>
      <c r="B130" s="81"/>
      <c r="C130" s="81"/>
      <c r="D130" s="81"/>
      <c r="E130" s="81"/>
      <c r="F130" s="93"/>
      <c r="G130" s="94"/>
      <c r="H130" s="95"/>
      <c r="I130" s="82"/>
      <c r="J130" s="95"/>
      <c r="K130" s="82"/>
      <c r="L130" s="95"/>
      <c r="M130" s="82"/>
      <c r="N130" s="95"/>
      <c r="O130" s="82"/>
      <c r="P130" s="95"/>
      <c r="Q130" s="82"/>
      <c r="R130" s="81"/>
      <c r="S130" s="68"/>
      <c r="T130" s="68"/>
      <c r="U130" s="68"/>
      <c r="V130" s="68"/>
      <c r="W130" s="68"/>
      <c r="X130" s="68"/>
      <c r="Y130" s="68"/>
      <c r="Z130" s="68"/>
    </row>
    <row r="131" spans="1:26" ht="18.75" customHeight="1">
      <c r="A131" s="81"/>
      <c r="B131" s="81"/>
      <c r="C131" s="81"/>
      <c r="D131" s="81"/>
      <c r="E131" s="81"/>
      <c r="F131" s="93"/>
      <c r="G131" s="94"/>
      <c r="H131" s="95"/>
      <c r="I131" s="82"/>
      <c r="J131" s="95"/>
      <c r="K131" s="82"/>
      <c r="L131" s="95"/>
      <c r="M131" s="82"/>
      <c r="N131" s="95"/>
      <c r="O131" s="82"/>
      <c r="P131" s="95"/>
      <c r="Q131" s="82"/>
      <c r="R131" s="81"/>
      <c r="S131" s="68"/>
      <c r="T131" s="68"/>
      <c r="U131" s="68"/>
      <c r="V131" s="68"/>
      <c r="W131" s="68"/>
      <c r="X131" s="68"/>
      <c r="Y131" s="68"/>
      <c r="Z131" s="68"/>
    </row>
    <row r="132" spans="1:26" ht="18.75" customHeight="1">
      <c r="A132" s="81"/>
      <c r="B132" s="81"/>
      <c r="C132" s="81"/>
      <c r="D132" s="81"/>
      <c r="E132" s="81"/>
      <c r="F132" s="93"/>
      <c r="G132" s="94"/>
      <c r="H132" s="95"/>
      <c r="I132" s="82"/>
      <c r="J132" s="95"/>
      <c r="K132" s="82"/>
      <c r="L132" s="95"/>
      <c r="M132" s="82"/>
      <c r="N132" s="95"/>
      <c r="O132" s="82"/>
      <c r="P132" s="95"/>
      <c r="Q132" s="82"/>
      <c r="R132" s="81"/>
      <c r="S132" s="68"/>
      <c r="T132" s="68"/>
      <c r="U132" s="68"/>
      <c r="V132" s="68"/>
      <c r="W132" s="68"/>
      <c r="X132" s="68"/>
      <c r="Y132" s="68"/>
      <c r="Z132" s="68"/>
    </row>
    <row r="133" spans="1:26" ht="18.75" customHeight="1">
      <c r="A133" s="81"/>
      <c r="B133" s="81"/>
      <c r="C133" s="81"/>
      <c r="D133" s="81"/>
      <c r="E133" s="81"/>
      <c r="F133" s="93"/>
      <c r="G133" s="94"/>
      <c r="H133" s="95"/>
      <c r="I133" s="82"/>
      <c r="J133" s="95"/>
      <c r="K133" s="82"/>
      <c r="L133" s="95"/>
      <c r="M133" s="82"/>
      <c r="N133" s="95"/>
      <c r="O133" s="82"/>
      <c r="P133" s="95"/>
      <c r="Q133" s="82"/>
      <c r="R133" s="81"/>
      <c r="S133" s="68"/>
      <c r="T133" s="68"/>
      <c r="U133" s="68"/>
      <c r="V133" s="68"/>
      <c r="W133" s="68"/>
      <c r="X133" s="68"/>
      <c r="Y133" s="68"/>
      <c r="Z133" s="68"/>
    </row>
    <row r="134" spans="1:26" ht="18.75" customHeight="1">
      <c r="A134" s="81"/>
      <c r="B134" s="81"/>
      <c r="C134" s="81"/>
      <c r="D134" s="81"/>
      <c r="E134" s="81"/>
      <c r="F134" s="93"/>
      <c r="G134" s="94"/>
      <c r="H134" s="95"/>
      <c r="I134" s="82"/>
      <c r="J134" s="95"/>
      <c r="K134" s="82"/>
      <c r="L134" s="95"/>
      <c r="M134" s="82"/>
      <c r="N134" s="95"/>
      <c r="O134" s="82"/>
      <c r="P134" s="95"/>
      <c r="Q134" s="82"/>
      <c r="R134" s="81"/>
      <c r="S134" s="68"/>
      <c r="T134" s="68"/>
      <c r="U134" s="68"/>
      <c r="V134" s="68"/>
      <c r="W134" s="68"/>
      <c r="X134" s="68"/>
      <c r="Y134" s="68"/>
      <c r="Z134" s="68"/>
    </row>
    <row r="135" spans="1:26" ht="18.75" customHeight="1">
      <c r="A135" s="81"/>
      <c r="B135" s="81"/>
      <c r="C135" s="81"/>
      <c r="D135" s="81"/>
      <c r="E135" s="81"/>
      <c r="F135" s="93"/>
      <c r="G135" s="94"/>
      <c r="H135" s="95"/>
      <c r="I135" s="82"/>
      <c r="J135" s="95"/>
      <c r="K135" s="82"/>
      <c r="L135" s="95"/>
      <c r="M135" s="82"/>
      <c r="N135" s="95"/>
      <c r="O135" s="82"/>
      <c r="P135" s="95"/>
      <c r="Q135" s="82"/>
      <c r="R135" s="81"/>
      <c r="S135" s="68"/>
      <c r="T135" s="68"/>
      <c r="U135" s="68"/>
      <c r="V135" s="68"/>
      <c r="W135" s="68"/>
      <c r="X135" s="68"/>
      <c r="Y135" s="68"/>
      <c r="Z135" s="68"/>
    </row>
    <row r="136" spans="1:26" ht="18.75" customHeight="1">
      <c r="A136" s="81"/>
      <c r="B136" s="81"/>
      <c r="C136" s="81"/>
      <c r="D136" s="81"/>
      <c r="E136" s="81"/>
      <c r="F136" s="93"/>
      <c r="G136" s="94"/>
      <c r="H136" s="95"/>
      <c r="I136" s="82"/>
      <c r="J136" s="95"/>
      <c r="K136" s="82"/>
      <c r="L136" s="95"/>
      <c r="M136" s="82"/>
      <c r="N136" s="95"/>
      <c r="O136" s="82"/>
      <c r="P136" s="95"/>
      <c r="Q136" s="82"/>
      <c r="R136" s="81"/>
      <c r="S136" s="68"/>
      <c r="T136" s="68"/>
      <c r="U136" s="68"/>
      <c r="V136" s="68"/>
      <c r="W136" s="68"/>
      <c r="X136" s="68"/>
      <c r="Y136" s="68"/>
      <c r="Z136" s="68"/>
    </row>
    <row r="137" spans="1:26" ht="18.75" customHeight="1">
      <c r="A137" s="81"/>
      <c r="B137" s="81"/>
      <c r="C137" s="81"/>
      <c r="D137" s="81"/>
      <c r="E137" s="81"/>
      <c r="F137" s="93"/>
      <c r="G137" s="94"/>
      <c r="H137" s="95"/>
      <c r="I137" s="82"/>
      <c r="J137" s="95"/>
      <c r="K137" s="82"/>
      <c r="L137" s="95"/>
      <c r="M137" s="82"/>
      <c r="N137" s="95"/>
      <c r="O137" s="82"/>
      <c r="P137" s="95"/>
      <c r="Q137" s="82"/>
      <c r="R137" s="81"/>
      <c r="S137" s="68"/>
      <c r="T137" s="68"/>
      <c r="U137" s="68"/>
      <c r="V137" s="68"/>
      <c r="W137" s="68"/>
      <c r="X137" s="68"/>
      <c r="Y137" s="68"/>
      <c r="Z137" s="68"/>
    </row>
    <row r="138" spans="1:26" ht="18.75" customHeight="1">
      <c r="A138" s="81"/>
      <c r="B138" s="81"/>
      <c r="C138" s="81"/>
      <c r="D138" s="81"/>
      <c r="E138" s="81"/>
      <c r="F138" s="93"/>
      <c r="G138" s="94"/>
      <c r="H138" s="95"/>
      <c r="I138" s="82"/>
      <c r="J138" s="95"/>
      <c r="K138" s="82"/>
      <c r="L138" s="95"/>
      <c r="M138" s="82"/>
      <c r="N138" s="95"/>
      <c r="O138" s="82"/>
      <c r="P138" s="95"/>
      <c r="Q138" s="82"/>
      <c r="R138" s="81"/>
      <c r="S138" s="68"/>
      <c r="T138" s="68"/>
      <c r="U138" s="68"/>
      <c r="V138" s="68"/>
      <c r="W138" s="68"/>
      <c r="X138" s="68"/>
      <c r="Y138" s="68"/>
      <c r="Z138" s="68"/>
    </row>
    <row r="139" spans="1:26" ht="18.75" customHeight="1">
      <c r="A139" s="81"/>
      <c r="B139" s="81"/>
      <c r="C139" s="81"/>
      <c r="D139" s="81"/>
      <c r="E139" s="81"/>
      <c r="F139" s="93"/>
      <c r="G139" s="94"/>
      <c r="H139" s="95"/>
      <c r="I139" s="82"/>
      <c r="J139" s="95"/>
      <c r="K139" s="82"/>
      <c r="L139" s="95"/>
      <c r="M139" s="82"/>
      <c r="N139" s="95"/>
      <c r="O139" s="82"/>
      <c r="P139" s="95"/>
      <c r="Q139" s="82"/>
      <c r="R139" s="81"/>
      <c r="S139" s="68"/>
      <c r="T139" s="68"/>
      <c r="U139" s="68"/>
      <c r="V139" s="68"/>
      <c r="W139" s="68"/>
      <c r="X139" s="68"/>
      <c r="Y139" s="68"/>
      <c r="Z139" s="68"/>
    </row>
    <row r="140" spans="1:26" ht="18.75" customHeight="1">
      <c r="A140" s="81"/>
      <c r="B140" s="81"/>
      <c r="C140" s="81"/>
      <c r="D140" s="81"/>
      <c r="E140" s="81"/>
      <c r="F140" s="93"/>
      <c r="G140" s="94"/>
      <c r="H140" s="95"/>
      <c r="I140" s="82"/>
      <c r="J140" s="95"/>
      <c r="K140" s="82"/>
      <c r="L140" s="95"/>
      <c r="M140" s="82"/>
      <c r="N140" s="95"/>
      <c r="O140" s="82"/>
      <c r="P140" s="95"/>
      <c r="Q140" s="82"/>
      <c r="R140" s="81"/>
      <c r="S140" s="68"/>
      <c r="T140" s="68"/>
      <c r="U140" s="68"/>
      <c r="V140" s="68"/>
      <c r="W140" s="68"/>
      <c r="X140" s="68"/>
      <c r="Y140" s="68"/>
      <c r="Z140" s="68"/>
    </row>
    <row r="141" spans="1:26" ht="18.75" customHeight="1">
      <c r="A141" s="81"/>
      <c r="B141" s="81"/>
      <c r="C141" s="81"/>
      <c r="D141" s="81"/>
      <c r="E141" s="81"/>
      <c r="F141" s="93"/>
      <c r="G141" s="94"/>
      <c r="H141" s="95"/>
      <c r="I141" s="82"/>
      <c r="J141" s="95"/>
      <c r="K141" s="82"/>
      <c r="L141" s="95"/>
      <c r="M141" s="82"/>
      <c r="N141" s="95"/>
      <c r="O141" s="82"/>
      <c r="P141" s="95"/>
      <c r="Q141" s="82"/>
      <c r="R141" s="81"/>
      <c r="S141" s="68"/>
      <c r="T141" s="68"/>
      <c r="U141" s="68"/>
      <c r="V141" s="68"/>
      <c r="W141" s="68"/>
      <c r="X141" s="68"/>
      <c r="Y141" s="68"/>
      <c r="Z141" s="68"/>
    </row>
    <row r="142" spans="1:26" ht="18.75" customHeight="1">
      <c r="A142" s="81"/>
      <c r="B142" s="81"/>
      <c r="C142" s="81"/>
      <c r="D142" s="81"/>
      <c r="E142" s="81"/>
      <c r="F142" s="93"/>
      <c r="G142" s="94"/>
      <c r="H142" s="95"/>
      <c r="I142" s="82"/>
      <c r="J142" s="95"/>
      <c r="K142" s="82"/>
      <c r="L142" s="95"/>
      <c r="M142" s="82"/>
      <c r="N142" s="95"/>
      <c r="O142" s="82"/>
      <c r="P142" s="95"/>
      <c r="Q142" s="82"/>
      <c r="R142" s="81"/>
      <c r="S142" s="68"/>
      <c r="T142" s="68"/>
      <c r="U142" s="68"/>
      <c r="V142" s="68"/>
      <c r="W142" s="68"/>
      <c r="X142" s="68"/>
      <c r="Y142" s="68"/>
      <c r="Z142" s="68"/>
    </row>
    <row r="143" spans="1:26" ht="18.75" customHeight="1">
      <c r="A143" s="81"/>
      <c r="B143" s="81"/>
      <c r="C143" s="81"/>
      <c r="D143" s="81"/>
      <c r="E143" s="81"/>
      <c r="F143" s="93"/>
      <c r="G143" s="94"/>
      <c r="H143" s="95"/>
      <c r="I143" s="82"/>
      <c r="J143" s="95"/>
      <c r="K143" s="82"/>
      <c r="L143" s="95"/>
      <c r="M143" s="82"/>
      <c r="N143" s="95"/>
      <c r="O143" s="82"/>
      <c r="P143" s="95"/>
      <c r="Q143" s="82"/>
      <c r="R143" s="81"/>
      <c r="S143" s="68"/>
      <c r="T143" s="68"/>
      <c r="U143" s="68"/>
      <c r="V143" s="68"/>
      <c r="W143" s="68"/>
      <c r="X143" s="68"/>
      <c r="Y143" s="68"/>
      <c r="Z143" s="68"/>
    </row>
    <row r="144" spans="1:26" ht="18.75" customHeight="1">
      <c r="A144" s="81"/>
      <c r="B144" s="81"/>
      <c r="C144" s="81"/>
      <c r="D144" s="81"/>
      <c r="E144" s="81"/>
      <c r="F144" s="93"/>
      <c r="G144" s="94"/>
      <c r="H144" s="95"/>
      <c r="I144" s="82"/>
      <c r="J144" s="95"/>
      <c r="K144" s="82"/>
      <c r="L144" s="95"/>
      <c r="M144" s="82"/>
      <c r="N144" s="95"/>
      <c r="O144" s="82"/>
      <c r="P144" s="95"/>
      <c r="Q144" s="82"/>
      <c r="R144" s="81"/>
      <c r="S144" s="68"/>
      <c r="T144" s="68"/>
      <c r="U144" s="68"/>
      <c r="V144" s="68"/>
      <c r="W144" s="68"/>
      <c r="X144" s="68"/>
      <c r="Y144" s="68"/>
      <c r="Z144" s="68"/>
    </row>
    <row r="145" spans="1:26" ht="18.75" customHeight="1">
      <c r="A145" s="81"/>
      <c r="B145" s="81"/>
      <c r="C145" s="81"/>
      <c r="D145" s="81"/>
      <c r="E145" s="81"/>
      <c r="F145" s="93"/>
      <c r="G145" s="94"/>
      <c r="H145" s="95"/>
      <c r="I145" s="82"/>
      <c r="J145" s="95"/>
      <c r="K145" s="82"/>
      <c r="L145" s="95"/>
      <c r="M145" s="82"/>
      <c r="N145" s="95"/>
      <c r="O145" s="82"/>
      <c r="P145" s="95"/>
      <c r="Q145" s="82"/>
      <c r="R145" s="81"/>
      <c r="S145" s="68"/>
      <c r="T145" s="68"/>
      <c r="U145" s="68"/>
      <c r="V145" s="68"/>
      <c r="W145" s="68"/>
      <c r="X145" s="68"/>
      <c r="Y145" s="68"/>
      <c r="Z145" s="68"/>
    </row>
    <row r="146" spans="1:26" ht="18.75" customHeight="1">
      <c r="A146" s="81"/>
      <c r="B146" s="81"/>
      <c r="C146" s="81"/>
      <c r="D146" s="81"/>
      <c r="E146" s="81"/>
      <c r="F146" s="93"/>
      <c r="G146" s="94"/>
      <c r="H146" s="95"/>
      <c r="I146" s="82"/>
      <c r="J146" s="95"/>
      <c r="K146" s="82"/>
      <c r="L146" s="95"/>
      <c r="M146" s="82"/>
      <c r="N146" s="95"/>
      <c r="O146" s="82"/>
      <c r="P146" s="95"/>
      <c r="Q146" s="82"/>
      <c r="R146" s="81"/>
      <c r="S146" s="68"/>
      <c r="T146" s="68"/>
      <c r="U146" s="68"/>
      <c r="V146" s="68"/>
      <c r="W146" s="68"/>
      <c r="X146" s="68"/>
      <c r="Y146" s="68"/>
      <c r="Z146" s="68"/>
    </row>
    <row r="147" spans="1:26" ht="18.75" customHeight="1">
      <c r="A147" s="81"/>
      <c r="B147" s="81"/>
      <c r="C147" s="81"/>
      <c r="D147" s="81"/>
      <c r="E147" s="81"/>
      <c r="F147" s="93"/>
      <c r="G147" s="94"/>
      <c r="H147" s="95"/>
      <c r="I147" s="82"/>
      <c r="J147" s="95"/>
      <c r="K147" s="82"/>
      <c r="L147" s="95"/>
      <c r="M147" s="82"/>
      <c r="N147" s="95"/>
      <c r="O147" s="82"/>
      <c r="P147" s="95"/>
      <c r="Q147" s="82"/>
      <c r="R147" s="81"/>
      <c r="S147" s="68"/>
      <c r="T147" s="68"/>
      <c r="U147" s="68"/>
      <c r="V147" s="68"/>
      <c r="W147" s="68"/>
      <c r="X147" s="68"/>
      <c r="Y147" s="68"/>
      <c r="Z147" s="68"/>
    </row>
    <row r="148" spans="1:26" ht="18.75" customHeight="1">
      <c r="A148" s="81"/>
      <c r="B148" s="81"/>
      <c r="C148" s="81"/>
      <c r="D148" s="81"/>
      <c r="E148" s="81"/>
      <c r="F148" s="93"/>
      <c r="G148" s="94"/>
      <c r="H148" s="95"/>
      <c r="I148" s="82"/>
      <c r="J148" s="95"/>
      <c r="K148" s="82"/>
      <c r="L148" s="95"/>
      <c r="M148" s="82"/>
      <c r="N148" s="95"/>
      <c r="O148" s="82"/>
      <c r="P148" s="95"/>
      <c r="Q148" s="82"/>
      <c r="R148" s="81"/>
      <c r="S148" s="68"/>
      <c r="T148" s="68"/>
      <c r="U148" s="68"/>
      <c r="V148" s="68"/>
      <c r="W148" s="68"/>
      <c r="X148" s="68"/>
      <c r="Y148" s="68"/>
      <c r="Z148" s="68"/>
    </row>
    <row r="149" spans="1:26" ht="18.75" customHeight="1">
      <c r="A149" s="81"/>
      <c r="B149" s="81"/>
      <c r="C149" s="81"/>
      <c r="D149" s="81"/>
      <c r="E149" s="81"/>
      <c r="F149" s="93"/>
      <c r="G149" s="94"/>
      <c r="H149" s="95"/>
      <c r="I149" s="82"/>
      <c r="J149" s="95"/>
      <c r="K149" s="82"/>
      <c r="L149" s="95"/>
      <c r="M149" s="82"/>
      <c r="N149" s="95"/>
      <c r="O149" s="82"/>
      <c r="P149" s="95"/>
      <c r="Q149" s="82"/>
      <c r="R149" s="81"/>
      <c r="S149" s="68"/>
      <c r="T149" s="68"/>
      <c r="U149" s="68"/>
      <c r="V149" s="68"/>
      <c r="W149" s="68"/>
      <c r="X149" s="68"/>
      <c r="Y149" s="68"/>
      <c r="Z149" s="68"/>
    </row>
    <row r="150" spans="1:26" ht="18.75" customHeight="1">
      <c r="A150" s="81"/>
      <c r="B150" s="81"/>
      <c r="C150" s="81"/>
      <c r="D150" s="81"/>
      <c r="E150" s="81"/>
      <c r="F150" s="93"/>
      <c r="G150" s="94"/>
      <c r="H150" s="95"/>
      <c r="I150" s="82"/>
      <c r="J150" s="95"/>
      <c r="K150" s="82"/>
      <c r="L150" s="95"/>
      <c r="M150" s="82"/>
      <c r="N150" s="95"/>
      <c r="O150" s="82"/>
      <c r="P150" s="95"/>
      <c r="Q150" s="82"/>
      <c r="R150" s="81"/>
      <c r="S150" s="68"/>
      <c r="T150" s="68"/>
      <c r="U150" s="68"/>
      <c r="V150" s="68"/>
      <c r="W150" s="68"/>
      <c r="X150" s="68"/>
      <c r="Y150" s="68"/>
      <c r="Z150" s="68"/>
    </row>
    <row r="151" spans="1:26" ht="18.75" customHeight="1">
      <c r="A151" s="81"/>
      <c r="B151" s="81"/>
      <c r="C151" s="81"/>
      <c r="D151" s="81"/>
      <c r="E151" s="81"/>
      <c r="F151" s="93"/>
      <c r="G151" s="94"/>
      <c r="H151" s="95"/>
      <c r="I151" s="82"/>
      <c r="J151" s="95"/>
      <c r="K151" s="82"/>
      <c r="L151" s="95"/>
      <c r="M151" s="82"/>
      <c r="N151" s="95"/>
      <c r="O151" s="82"/>
      <c r="P151" s="95"/>
      <c r="Q151" s="82"/>
      <c r="R151" s="81"/>
      <c r="S151" s="68"/>
      <c r="T151" s="68"/>
      <c r="U151" s="68"/>
      <c r="V151" s="68"/>
      <c r="W151" s="68"/>
      <c r="X151" s="68"/>
      <c r="Y151" s="68"/>
      <c r="Z151" s="68"/>
    </row>
    <row r="152" spans="1:26" ht="18.75" customHeight="1">
      <c r="A152" s="81"/>
      <c r="B152" s="81"/>
      <c r="C152" s="81"/>
      <c r="D152" s="81"/>
      <c r="E152" s="81"/>
      <c r="F152" s="93"/>
      <c r="G152" s="94"/>
      <c r="H152" s="95"/>
      <c r="I152" s="82"/>
      <c r="J152" s="95"/>
      <c r="K152" s="82"/>
      <c r="L152" s="95"/>
      <c r="M152" s="82"/>
      <c r="N152" s="95"/>
      <c r="O152" s="82"/>
      <c r="P152" s="95"/>
      <c r="Q152" s="82"/>
      <c r="R152" s="81"/>
      <c r="S152" s="68"/>
      <c r="T152" s="68"/>
      <c r="U152" s="68"/>
      <c r="V152" s="68"/>
      <c r="W152" s="68"/>
      <c r="X152" s="68"/>
      <c r="Y152" s="68"/>
      <c r="Z152" s="68"/>
    </row>
    <row r="153" spans="1:26" ht="18.75" customHeight="1">
      <c r="A153" s="81"/>
      <c r="B153" s="81"/>
      <c r="C153" s="81"/>
      <c r="D153" s="81"/>
      <c r="E153" s="81"/>
      <c r="F153" s="93"/>
      <c r="G153" s="94"/>
      <c r="H153" s="95"/>
      <c r="I153" s="82"/>
      <c r="J153" s="95"/>
      <c r="K153" s="82"/>
      <c r="L153" s="95"/>
      <c r="M153" s="82"/>
      <c r="N153" s="95"/>
      <c r="O153" s="82"/>
      <c r="P153" s="95"/>
      <c r="Q153" s="82"/>
      <c r="R153" s="81"/>
      <c r="S153" s="68"/>
      <c r="T153" s="68"/>
      <c r="U153" s="68"/>
      <c r="V153" s="68"/>
      <c r="W153" s="68"/>
      <c r="X153" s="68"/>
      <c r="Y153" s="68"/>
      <c r="Z153" s="68"/>
    </row>
    <row r="154" spans="1:26" ht="18.75" customHeight="1">
      <c r="A154" s="81"/>
      <c r="B154" s="81"/>
      <c r="C154" s="81"/>
      <c r="D154" s="81"/>
      <c r="E154" s="81"/>
      <c r="F154" s="93"/>
      <c r="G154" s="94"/>
      <c r="H154" s="95"/>
      <c r="I154" s="82"/>
      <c r="J154" s="95"/>
      <c r="K154" s="82"/>
      <c r="L154" s="95"/>
      <c r="M154" s="82"/>
      <c r="N154" s="95"/>
      <c r="O154" s="82"/>
      <c r="P154" s="95"/>
      <c r="Q154" s="82"/>
      <c r="R154" s="81"/>
      <c r="S154" s="68"/>
      <c r="T154" s="68"/>
      <c r="U154" s="68"/>
      <c r="V154" s="68"/>
      <c r="W154" s="68"/>
      <c r="X154" s="68"/>
      <c r="Y154" s="68"/>
      <c r="Z154" s="68"/>
    </row>
    <row r="155" spans="1:26" ht="18.75" customHeight="1">
      <c r="A155" s="81"/>
      <c r="B155" s="81"/>
      <c r="C155" s="81"/>
      <c r="D155" s="81"/>
      <c r="E155" s="81"/>
      <c r="F155" s="93"/>
      <c r="G155" s="94"/>
      <c r="H155" s="95"/>
      <c r="I155" s="82"/>
      <c r="J155" s="95"/>
      <c r="K155" s="82"/>
      <c r="L155" s="95"/>
      <c r="M155" s="82"/>
      <c r="N155" s="95"/>
      <c r="O155" s="82"/>
      <c r="P155" s="95"/>
      <c r="Q155" s="82"/>
      <c r="R155" s="81"/>
      <c r="S155" s="68"/>
      <c r="T155" s="68"/>
      <c r="U155" s="68"/>
      <c r="V155" s="68"/>
      <c r="W155" s="68"/>
      <c r="X155" s="68"/>
      <c r="Y155" s="68"/>
      <c r="Z155" s="68"/>
    </row>
    <row r="156" spans="1:26" ht="18.75" customHeight="1">
      <c r="A156" s="81"/>
      <c r="B156" s="81"/>
      <c r="C156" s="81"/>
      <c r="D156" s="81"/>
      <c r="E156" s="81"/>
      <c r="F156" s="93"/>
      <c r="G156" s="94"/>
      <c r="H156" s="95"/>
      <c r="I156" s="82"/>
      <c r="J156" s="95"/>
      <c r="K156" s="82"/>
      <c r="L156" s="95"/>
      <c r="M156" s="82"/>
      <c r="N156" s="95"/>
      <c r="O156" s="82"/>
      <c r="P156" s="95"/>
      <c r="Q156" s="82"/>
      <c r="R156" s="81"/>
      <c r="S156" s="68"/>
      <c r="T156" s="68"/>
      <c r="U156" s="68"/>
      <c r="V156" s="68"/>
      <c r="W156" s="68"/>
      <c r="X156" s="68"/>
      <c r="Y156" s="68"/>
      <c r="Z156" s="68"/>
    </row>
    <row r="157" spans="1:26" ht="18.75" customHeight="1">
      <c r="A157" s="81"/>
      <c r="B157" s="81"/>
      <c r="C157" s="81"/>
      <c r="D157" s="81"/>
      <c r="E157" s="81"/>
      <c r="F157" s="93"/>
      <c r="G157" s="94"/>
      <c r="H157" s="95"/>
      <c r="I157" s="82"/>
      <c r="J157" s="95"/>
      <c r="K157" s="82"/>
      <c r="L157" s="95"/>
      <c r="M157" s="82"/>
      <c r="N157" s="95"/>
      <c r="O157" s="82"/>
      <c r="P157" s="95"/>
      <c r="Q157" s="82"/>
      <c r="R157" s="81"/>
      <c r="S157" s="68"/>
      <c r="T157" s="68"/>
      <c r="U157" s="68"/>
      <c r="V157" s="68"/>
      <c r="W157" s="68"/>
      <c r="X157" s="68"/>
      <c r="Y157" s="68"/>
      <c r="Z157" s="68"/>
    </row>
    <row r="158" spans="1:26" ht="18.75" customHeight="1">
      <c r="A158" s="81"/>
      <c r="B158" s="81"/>
      <c r="C158" s="81"/>
      <c r="D158" s="81"/>
      <c r="E158" s="81"/>
      <c r="F158" s="93"/>
      <c r="G158" s="94"/>
      <c r="H158" s="95"/>
      <c r="I158" s="82"/>
      <c r="J158" s="95"/>
      <c r="K158" s="82"/>
      <c r="L158" s="95"/>
      <c r="M158" s="82"/>
      <c r="N158" s="95"/>
      <c r="O158" s="82"/>
      <c r="P158" s="95"/>
      <c r="Q158" s="82"/>
      <c r="R158" s="81"/>
      <c r="S158" s="68"/>
      <c r="T158" s="68"/>
      <c r="U158" s="68"/>
      <c r="V158" s="68"/>
      <c r="W158" s="68"/>
      <c r="X158" s="68"/>
      <c r="Y158" s="68"/>
      <c r="Z158" s="68"/>
    </row>
    <row r="159" spans="1:26" ht="18.75" customHeight="1">
      <c r="A159" s="81"/>
      <c r="B159" s="81"/>
      <c r="C159" s="81"/>
      <c r="D159" s="81"/>
      <c r="E159" s="81"/>
      <c r="F159" s="93"/>
      <c r="G159" s="94"/>
      <c r="H159" s="95"/>
      <c r="I159" s="82"/>
      <c r="J159" s="95"/>
      <c r="K159" s="82"/>
      <c r="L159" s="95"/>
      <c r="M159" s="82"/>
      <c r="N159" s="95"/>
      <c r="O159" s="82"/>
      <c r="P159" s="95"/>
      <c r="Q159" s="82"/>
      <c r="R159" s="81"/>
      <c r="S159" s="68"/>
      <c r="T159" s="68"/>
      <c r="U159" s="68"/>
      <c r="V159" s="68"/>
      <c r="W159" s="68"/>
      <c r="X159" s="68"/>
      <c r="Y159" s="68"/>
      <c r="Z159" s="68"/>
    </row>
    <row r="160" spans="1:26" ht="18.75" customHeight="1">
      <c r="A160" s="81"/>
      <c r="B160" s="81"/>
      <c r="C160" s="81"/>
      <c r="D160" s="81"/>
      <c r="E160" s="81"/>
      <c r="F160" s="93"/>
      <c r="G160" s="94"/>
      <c r="H160" s="95"/>
      <c r="I160" s="82"/>
      <c r="J160" s="95"/>
      <c r="K160" s="82"/>
      <c r="L160" s="95"/>
      <c r="M160" s="82"/>
      <c r="N160" s="95"/>
      <c r="O160" s="82"/>
      <c r="P160" s="95"/>
      <c r="Q160" s="82"/>
      <c r="R160" s="81"/>
      <c r="S160" s="68"/>
      <c r="T160" s="68"/>
      <c r="U160" s="68"/>
      <c r="V160" s="68"/>
      <c r="W160" s="68"/>
      <c r="X160" s="68"/>
      <c r="Y160" s="68"/>
      <c r="Z160" s="68"/>
    </row>
    <row r="161" spans="1:26" ht="18.75" customHeight="1">
      <c r="A161" s="81"/>
      <c r="B161" s="81"/>
      <c r="C161" s="81"/>
      <c r="D161" s="81"/>
      <c r="E161" s="81"/>
      <c r="F161" s="93"/>
      <c r="G161" s="94"/>
      <c r="H161" s="95"/>
      <c r="I161" s="82"/>
      <c r="J161" s="95"/>
      <c r="K161" s="82"/>
      <c r="L161" s="95"/>
      <c r="M161" s="82"/>
      <c r="N161" s="95"/>
      <c r="O161" s="82"/>
      <c r="P161" s="95"/>
      <c r="Q161" s="82"/>
      <c r="R161" s="81"/>
      <c r="S161" s="68"/>
      <c r="T161" s="68"/>
      <c r="U161" s="68"/>
      <c r="V161" s="68"/>
      <c r="W161" s="68"/>
      <c r="X161" s="68"/>
      <c r="Y161" s="68"/>
      <c r="Z161" s="68"/>
    </row>
    <row r="162" spans="1:26" ht="18.75" customHeight="1">
      <c r="A162" s="81"/>
      <c r="B162" s="81"/>
      <c r="C162" s="81"/>
      <c r="D162" s="81"/>
      <c r="E162" s="81"/>
      <c r="F162" s="93"/>
      <c r="G162" s="94"/>
      <c r="H162" s="95"/>
      <c r="I162" s="82"/>
      <c r="J162" s="95"/>
      <c r="K162" s="82"/>
      <c r="L162" s="95"/>
      <c r="M162" s="82"/>
      <c r="N162" s="95"/>
      <c r="O162" s="82"/>
      <c r="P162" s="95"/>
      <c r="Q162" s="82"/>
      <c r="R162" s="81"/>
      <c r="S162" s="68"/>
      <c r="T162" s="68"/>
      <c r="U162" s="68"/>
      <c r="V162" s="68"/>
      <c r="W162" s="68"/>
      <c r="X162" s="68"/>
      <c r="Y162" s="68"/>
      <c r="Z162" s="68"/>
    </row>
    <row r="163" spans="1:26" ht="18.75" customHeight="1">
      <c r="A163" s="81"/>
      <c r="B163" s="81"/>
      <c r="C163" s="81"/>
      <c r="D163" s="81"/>
      <c r="E163" s="81"/>
      <c r="F163" s="93"/>
      <c r="G163" s="94"/>
      <c r="H163" s="95"/>
      <c r="I163" s="82"/>
      <c r="J163" s="95"/>
      <c r="K163" s="82"/>
      <c r="L163" s="95"/>
      <c r="M163" s="82"/>
      <c r="N163" s="95"/>
      <c r="O163" s="82"/>
      <c r="P163" s="95"/>
      <c r="Q163" s="82"/>
      <c r="R163" s="81"/>
      <c r="S163" s="68"/>
      <c r="T163" s="68"/>
      <c r="U163" s="68"/>
      <c r="V163" s="68"/>
      <c r="W163" s="68"/>
      <c r="X163" s="68"/>
      <c r="Y163" s="68"/>
      <c r="Z163" s="68"/>
    </row>
    <row r="164" spans="1:26" ht="18.75" customHeight="1">
      <c r="A164" s="81"/>
      <c r="B164" s="81"/>
      <c r="C164" s="81"/>
      <c r="D164" s="81"/>
      <c r="E164" s="81"/>
      <c r="F164" s="93"/>
      <c r="G164" s="94"/>
      <c r="H164" s="95"/>
      <c r="I164" s="82"/>
      <c r="J164" s="95"/>
      <c r="K164" s="82"/>
      <c r="L164" s="95"/>
      <c r="M164" s="82"/>
      <c r="N164" s="95"/>
      <c r="O164" s="82"/>
      <c r="P164" s="95"/>
      <c r="Q164" s="82"/>
      <c r="R164" s="81"/>
      <c r="S164" s="68"/>
      <c r="T164" s="68"/>
      <c r="U164" s="68"/>
      <c r="V164" s="68"/>
      <c r="W164" s="68"/>
      <c r="X164" s="68"/>
      <c r="Y164" s="68"/>
      <c r="Z164" s="68"/>
    </row>
    <row r="165" spans="1:26" ht="18.75" customHeight="1">
      <c r="A165" s="81"/>
      <c r="B165" s="81"/>
      <c r="C165" s="81"/>
      <c r="D165" s="81"/>
      <c r="E165" s="81"/>
      <c r="F165" s="93"/>
      <c r="G165" s="94"/>
      <c r="H165" s="95"/>
      <c r="I165" s="82"/>
      <c r="J165" s="95"/>
      <c r="K165" s="82"/>
      <c r="L165" s="95"/>
      <c r="M165" s="82"/>
      <c r="N165" s="95"/>
      <c r="O165" s="82"/>
      <c r="P165" s="95"/>
      <c r="Q165" s="82"/>
      <c r="R165" s="81"/>
      <c r="S165" s="68"/>
      <c r="T165" s="68"/>
      <c r="U165" s="68"/>
      <c r="V165" s="68"/>
      <c r="W165" s="68"/>
      <c r="X165" s="68"/>
      <c r="Y165" s="68"/>
      <c r="Z165" s="68"/>
    </row>
    <row r="166" spans="1:26" ht="18.75" customHeight="1">
      <c r="A166" s="81"/>
      <c r="B166" s="81"/>
      <c r="C166" s="81"/>
      <c r="D166" s="81"/>
      <c r="E166" s="81"/>
      <c r="F166" s="93"/>
      <c r="G166" s="94"/>
      <c r="H166" s="95"/>
      <c r="I166" s="82"/>
      <c r="J166" s="95"/>
      <c r="K166" s="82"/>
      <c r="L166" s="95"/>
      <c r="M166" s="82"/>
      <c r="N166" s="95"/>
      <c r="O166" s="82"/>
      <c r="P166" s="95"/>
      <c r="Q166" s="82"/>
      <c r="R166" s="81"/>
      <c r="S166" s="68"/>
      <c r="T166" s="68"/>
      <c r="U166" s="68"/>
      <c r="V166" s="68"/>
      <c r="W166" s="68"/>
      <c r="X166" s="68"/>
      <c r="Y166" s="68"/>
      <c r="Z166" s="68"/>
    </row>
    <row r="167" spans="1:26" ht="18.75" customHeight="1">
      <c r="A167" s="81"/>
      <c r="B167" s="81"/>
      <c r="C167" s="81"/>
      <c r="D167" s="81"/>
      <c r="E167" s="81"/>
      <c r="F167" s="93"/>
      <c r="G167" s="94"/>
      <c r="H167" s="95"/>
      <c r="I167" s="82"/>
      <c r="J167" s="95"/>
      <c r="K167" s="82"/>
      <c r="L167" s="95"/>
      <c r="M167" s="82"/>
      <c r="N167" s="95"/>
      <c r="O167" s="82"/>
      <c r="P167" s="95"/>
      <c r="Q167" s="82"/>
      <c r="R167" s="81"/>
      <c r="S167" s="68"/>
      <c r="T167" s="68"/>
      <c r="U167" s="68"/>
      <c r="V167" s="68"/>
      <c r="W167" s="68"/>
      <c r="X167" s="68"/>
      <c r="Y167" s="68"/>
      <c r="Z167" s="68"/>
    </row>
    <row r="168" spans="1:26" ht="18.75" customHeight="1">
      <c r="A168" s="81"/>
      <c r="B168" s="81"/>
      <c r="C168" s="81"/>
      <c r="D168" s="81"/>
      <c r="E168" s="81"/>
      <c r="F168" s="93"/>
      <c r="G168" s="94"/>
      <c r="H168" s="95"/>
      <c r="I168" s="82"/>
      <c r="J168" s="95"/>
      <c r="K168" s="82"/>
      <c r="L168" s="95"/>
      <c r="M168" s="82"/>
      <c r="N168" s="95"/>
      <c r="O168" s="82"/>
      <c r="P168" s="95"/>
      <c r="Q168" s="82"/>
      <c r="R168" s="81"/>
      <c r="S168" s="68"/>
      <c r="T168" s="68"/>
      <c r="U168" s="68"/>
      <c r="V168" s="68"/>
      <c r="W168" s="68"/>
      <c r="X168" s="68"/>
      <c r="Y168" s="68"/>
      <c r="Z168" s="68"/>
    </row>
    <row r="169" spans="1:26" ht="18.75" customHeight="1">
      <c r="A169" s="81"/>
      <c r="B169" s="81"/>
      <c r="C169" s="81"/>
      <c r="D169" s="81"/>
      <c r="E169" s="81"/>
      <c r="F169" s="93"/>
      <c r="G169" s="94"/>
      <c r="H169" s="95"/>
      <c r="I169" s="82"/>
      <c r="J169" s="95"/>
      <c r="K169" s="82"/>
      <c r="L169" s="95"/>
      <c r="M169" s="82"/>
      <c r="N169" s="95"/>
      <c r="O169" s="82"/>
      <c r="P169" s="95"/>
      <c r="Q169" s="82"/>
      <c r="R169" s="81"/>
      <c r="S169" s="68"/>
      <c r="T169" s="68"/>
      <c r="U169" s="68"/>
      <c r="V169" s="68"/>
      <c r="W169" s="68"/>
      <c r="X169" s="68"/>
      <c r="Y169" s="68"/>
      <c r="Z169" s="68"/>
    </row>
    <row r="170" spans="1:26" ht="18.75" customHeight="1">
      <c r="A170" s="81"/>
      <c r="B170" s="81"/>
      <c r="C170" s="81"/>
      <c r="D170" s="81"/>
      <c r="E170" s="81"/>
      <c r="F170" s="93"/>
      <c r="G170" s="94"/>
      <c r="H170" s="95"/>
      <c r="I170" s="82"/>
      <c r="J170" s="95"/>
      <c r="K170" s="82"/>
      <c r="L170" s="95"/>
      <c r="M170" s="82"/>
      <c r="N170" s="95"/>
      <c r="O170" s="82"/>
      <c r="P170" s="95"/>
      <c r="Q170" s="82"/>
      <c r="R170" s="81"/>
      <c r="S170" s="68"/>
      <c r="T170" s="68"/>
      <c r="U170" s="68"/>
      <c r="V170" s="68"/>
      <c r="W170" s="68"/>
      <c r="X170" s="68"/>
      <c r="Y170" s="68"/>
      <c r="Z170" s="68"/>
    </row>
    <row r="171" spans="1:26" ht="18.75" customHeight="1">
      <c r="A171" s="81"/>
      <c r="B171" s="81"/>
      <c r="C171" s="81"/>
      <c r="D171" s="81"/>
      <c r="E171" s="81"/>
      <c r="F171" s="93"/>
      <c r="G171" s="94"/>
      <c r="H171" s="95"/>
      <c r="I171" s="82"/>
      <c r="J171" s="95"/>
      <c r="K171" s="82"/>
      <c r="L171" s="95"/>
      <c r="M171" s="82"/>
      <c r="N171" s="95"/>
      <c r="O171" s="82"/>
      <c r="P171" s="95"/>
      <c r="Q171" s="82"/>
      <c r="R171" s="81"/>
      <c r="S171" s="68"/>
      <c r="T171" s="68"/>
      <c r="U171" s="68"/>
      <c r="V171" s="68"/>
      <c r="W171" s="68"/>
      <c r="X171" s="68"/>
      <c r="Y171" s="68"/>
      <c r="Z171" s="68"/>
    </row>
    <row r="172" spans="1:26" ht="18.75" customHeight="1">
      <c r="A172" s="81"/>
      <c r="B172" s="81"/>
      <c r="C172" s="81"/>
      <c r="D172" s="81"/>
      <c r="E172" s="81"/>
      <c r="F172" s="93"/>
      <c r="G172" s="94"/>
      <c r="H172" s="95"/>
      <c r="I172" s="82"/>
      <c r="J172" s="95"/>
      <c r="K172" s="82"/>
      <c r="L172" s="95"/>
      <c r="M172" s="82"/>
      <c r="N172" s="95"/>
      <c r="O172" s="82"/>
      <c r="P172" s="95"/>
      <c r="Q172" s="82"/>
      <c r="R172" s="81"/>
      <c r="S172" s="68"/>
      <c r="T172" s="68"/>
      <c r="U172" s="68"/>
      <c r="V172" s="68"/>
      <c r="W172" s="68"/>
      <c r="X172" s="68"/>
      <c r="Y172" s="68"/>
      <c r="Z172" s="68"/>
    </row>
    <row r="173" spans="1:26" ht="18.75" customHeight="1">
      <c r="A173" s="81"/>
      <c r="B173" s="81"/>
      <c r="C173" s="81"/>
      <c r="D173" s="81"/>
      <c r="E173" s="81"/>
      <c r="F173" s="93"/>
      <c r="G173" s="94"/>
      <c r="H173" s="95"/>
      <c r="I173" s="82"/>
      <c r="J173" s="95"/>
      <c r="K173" s="82"/>
      <c r="L173" s="95"/>
      <c r="M173" s="82"/>
      <c r="N173" s="95"/>
      <c r="O173" s="82"/>
      <c r="P173" s="95"/>
      <c r="Q173" s="82"/>
      <c r="R173" s="81"/>
      <c r="S173" s="68"/>
      <c r="T173" s="68"/>
      <c r="U173" s="68"/>
      <c r="V173" s="68"/>
      <c r="W173" s="68"/>
      <c r="X173" s="68"/>
      <c r="Y173" s="68"/>
      <c r="Z173" s="68"/>
    </row>
    <row r="174" spans="1:26" ht="18.75" customHeight="1">
      <c r="A174" s="81"/>
      <c r="B174" s="81"/>
      <c r="C174" s="81"/>
      <c r="D174" s="81"/>
      <c r="E174" s="81"/>
      <c r="F174" s="93"/>
      <c r="G174" s="94"/>
      <c r="H174" s="95"/>
      <c r="I174" s="82"/>
      <c r="J174" s="95"/>
      <c r="K174" s="82"/>
      <c r="L174" s="95"/>
      <c r="M174" s="82"/>
      <c r="N174" s="95"/>
      <c r="O174" s="82"/>
      <c r="P174" s="95"/>
      <c r="Q174" s="82"/>
      <c r="R174" s="81"/>
      <c r="S174" s="68"/>
      <c r="T174" s="68"/>
      <c r="U174" s="68"/>
      <c r="V174" s="68"/>
      <c r="W174" s="68"/>
      <c r="X174" s="68"/>
      <c r="Y174" s="68"/>
      <c r="Z174" s="68"/>
    </row>
    <row r="175" spans="1:26" ht="18.75" customHeight="1">
      <c r="A175" s="81"/>
      <c r="B175" s="81"/>
      <c r="C175" s="81"/>
      <c r="D175" s="81"/>
      <c r="E175" s="81"/>
      <c r="F175" s="93"/>
      <c r="G175" s="94"/>
      <c r="H175" s="95"/>
      <c r="I175" s="82"/>
      <c r="J175" s="95"/>
      <c r="K175" s="82"/>
      <c r="L175" s="95"/>
      <c r="M175" s="82"/>
      <c r="N175" s="95"/>
      <c r="O175" s="82"/>
      <c r="P175" s="95"/>
      <c r="Q175" s="82"/>
      <c r="R175" s="81"/>
      <c r="S175" s="68"/>
      <c r="T175" s="68"/>
      <c r="U175" s="68"/>
      <c r="V175" s="68"/>
      <c r="W175" s="68"/>
      <c r="X175" s="68"/>
      <c r="Y175" s="68"/>
      <c r="Z175" s="68"/>
    </row>
    <row r="176" spans="1:26" ht="18.75" customHeight="1">
      <c r="A176" s="81"/>
      <c r="B176" s="81"/>
      <c r="C176" s="81"/>
      <c r="D176" s="81"/>
      <c r="E176" s="81"/>
      <c r="F176" s="93"/>
      <c r="G176" s="94"/>
      <c r="H176" s="95"/>
      <c r="I176" s="82"/>
      <c r="J176" s="95"/>
      <c r="K176" s="82"/>
      <c r="L176" s="95"/>
      <c r="M176" s="82"/>
      <c r="N176" s="95"/>
      <c r="O176" s="82"/>
      <c r="P176" s="95"/>
      <c r="Q176" s="82"/>
      <c r="R176" s="81"/>
      <c r="S176" s="68"/>
      <c r="T176" s="68"/>
      <c r="U176" s="68"/>
      <c r="V176" s="68"/>
      <c r="W176" s="68"/>
      <c r="X176" s="68"/>
      <c r="Y176" s="68"/>
      <c r="Z176" s="68"/>
    </row>
    <row r="177" spans="1:26" ht="18.75" customHeight="1">
      <c r="A177" s="81"/>
      <c r="B177" s="81"/>
      <c r="C177" s="81"/>
      <c r="D177" s="81"/>
      <c r="E177" s="81"/>
      <c r="F177" s="93"/>
      <c r="G177" s="94"/>
      <c r="H177" s="95"/>
      <c r="I177" s="82"/>
      <c r="J177" s="95"/>
      <c r="K177" s="82"/>
      <c r="L177" s="95"/>
      <c r="M177" s="82"/>
      <c r="N177" s="95"/>
      <c r="O177" s="82"/>
      <c r="P177" s="95"/>
      <c r="Q177" s="82"/>
      <c r="R177" s="81"/>
      <c r="S177" s="68"/>
      <c r="T177" s="68"/>
      <c r="U177" s="68"/>
      <c r="V177" s="68"/>
      <c r="W177" s="68"/>
      <c r="X177" s="68"/>
      <c r="Y177" s="68"/>
      <c r="Z177" s="68"/>
    </row>
    <row r="178" spans="1:26" ht="18.75" customHeight="1">
      <c r="A178" s="81"/>
      <c r="B178" s="81"/>
      <c r="C178" s="81"/>
      <c r="D178" s="81"/>
      <c r="E178" s="81"/>
      <c r="F178" s="93"/>
      <c r="G178" s="94"/>
      <c r="H178" s="95"/>
      <c r="I178" s="82"/>
      <c r="J178" s="95"/>
      <c r="K178" s="82"/>
      <c r="L178" s="95"/>
      <c r="M178" s="82"/>
      <c r="N178" s="95"/>
      <c r="O178" s="82"/>
      <c r="P178" s="95"/>
      <c r="Q178" s="82"/>
      <c r="R178" s="81"/>
      <c r="S178" s="68"/>
      <c r="T178" s="68"/>
      <c r="U178" s="68"/>
      <c r="V178" s="68"/>
      <c r="W178" s="68"/>
      <c r="X178" s="68"/>
      <c r="Y178" s="68"/>
      <c r="Z178" s="68"/>
    </row>
    <row r="179" spans="1:26" ht="18.75" customHeight="1">
      <c r="A179" s="81"/>
      <c r="B179" s="81"/>
      <c r="C179" s="81"/>
      <c r="D179" s="81"/>
      <c r="E179" s="81"/>
      <c r="F179" s="93"/>
      <c r="G179" s="94"/>
      <c r="H179" s="95"/>
      <c r="I179" s="82"/>
      <c r="J179" s="95"/>
      <c r="K179" s="82"/>
      <c r="L179" s="95"/>
      <c r="M179" s="82"/>
      <c r="N179" s="95"/>
      <c r="O179" s="82"/>
      <c r="P179" s="95"/>
      <c r="Q179" s="82"/>
      <c r="R179" s="81"/>
      <c r="S179" s="68"/>
      <c r="T179" s="68"/>
      <c r="U179" s="68"/>
      <c r="V179" s="68"/>
      <c r="W179" s="68"/>
      <c r="X179" s="68"/>
      <c r="Y179" s="68"/>
      <c r="Z179" s="68"/>
    </row>
    <row r="180" spans="1:26" ht="18.75" customHeight="1">
      <c r="A180" s="81"/>
      <c r="B180" s="81"/>
      <c r="C180" s="81"/>
      <c r="D180" s="81"/>
      <c r="E180" s="81"/>
      <c r="F180" s="93"/>
      <c r="G180" s="94"/>
      <c r="H180" s="95"/>
      <c r="I180" s="82"/>
      <c r="J180" s="95"/>
      <c r="K180" s="82"/>
      <c r="L180" s="95"/>
      <c r="M180" s="82"/>
      <c r="N180" s="95"/>
      <c r="O180" s="82"/>
      <c r="P180" s="95"/>
      <c r="Q180" s="82"/>
      <c r="R180" s="81"/>
      <c r="S180" s="68"/>
      <c r="T180" s="68"/>
      <c r="U180" s="68"/>
      <c r="V180" s="68"/>
      <c r="W180" s="68"/>
      <c r="X180" s="68"/>
      <c r="Y180" s="68"/>
      <c r="Z180" s="68"/>
    </row>
    <row r="181" spans="1:26" ht="18.75" customHeight="1">
      <c r="A181" s="81"/>
      <c r="B181" s="81"/>
      <c r="C181" s="81"/>
      <c r="D181" s="81"/>
      <c r="E181" s="81"/>
      <c r="F181" s="93"/>
      <c r="G181" s="94"/>
      <c r="H181" s="95"/>
      <c r="I181" s="82"/>
      <c r="J181" s="95"/>
      <c r="K181" s="82"/>
      <c r="L181" s="95"/>
      <c r="M181" s="82"/>
      <c r="N181" s="95"/>
      <c r="O181" s="82"/>
      <c r="P181" s="95"/>
      <c r="Q181" s="82"/>
      <c r="R181" s="81"/>
      <c r="S181" s="68"/>
      <c r="T181" s="68"/>
      <c r="U181" s="68"/>
      <c r="V181" s="68"/>
      <c r="W181" s="68"/>
      <c r="X181" s="68"/>
      <c r="Y181" s="68"/>
      <c r="Z181" s="68"/>
    </row>
    <row r="182" spans="1:26" ht="18.75" customHeight="1">
      <c r="A182" s="81"/>
      <c r="B182" s="81"/>
      <c r="C182" s="81"/>
      <c r="D182" s="81"/>
      <c r="E182" s="81"/>
      <c r="F182" s="93"/>
      <c r="G182" s="94"/>
      <c r="H182" s="95"/>
      <c r="I182" s="82"/>
      <c r="J182" s="95"/>
      <c r="K182" s="82"/>
      <c r="L182" s="95"/>
      <c r="M182" s="82"/>
      <c r="N182" s="95"/>
      <c r="O182" s="82"/>
      <c r="P182" s="95"/>
      <c r="Q182" s="82"/>
      <c r="R182" s="81"/>
      <c r="S182" s="68"/>
      <c r="T182" s="68"/>
      <c r="U182" s="68"/>
      <c r="V182" s="68"/>
      <c r="W182" s="68"/>
      <c r="X182" s="68"/>
      <c r="Y182" s="68"/>
      <c r="Z182" s="68"/>
    </row>
    <row r="183" spans="1:26" ht="18.75" customHeight="1">
      <c r="A183" s="81"/>
      <c r="B183" s="81"/>
      <c r="C183" s="81"/>
      <c r="D183" s="81"/>
      <c r="E183" s="81"/>
      <c r="F183" s="93"/>
      <c r="G183" s="94"/>
      <c r="H183" s="95"/>
      <c r="I183" s="82"/>
      <c r="J183" s="95"/>
      <c r="K183" s="82"/>
      <c r="L183" s="95"/>
      <c r="M183" s="82"/>
      <c r="N183" s="95"/>
      <c r="O183" s="82"/>
      <c r="P183" s="95"/>
      <c r="Q183" s="82"/>
      <c r="R183" s="81"/>
      <c r="S183" s="68"/>
      <c r="T183" s="68"/>
      <c r="U183" s="68"/>
      <c r="V183" s="68"/>
      <c r="W183" s="68"/>
      <c r="X183" s="68"/>
      <c r="Y183" s="68"/>
      <c r="Z183" s="68"/>
    </row>
    <row r="184" spans="1:26" ht="18.75" customHeight="1">
      <c r="A184" s="81"/>
      <c r="B184" s="81"/>
      <c r="C184" s="81"/>
      <c r="D184" s="81"/>
      <c r="E184" s="81"/>
      <c r="F184" s="93"/>
      <c r="G184" s="94"/>
      <c r="H184" s="95"/>
      <c r="I184" s="82"/>
      <c r="J184" s="95"/>
      <c r="K184" s="82"/>
      <c r="L184" s="95"/>
      <c r="M184" s="82"/>
      <c r="N184" s="95"/>
      <c r="O184" s="82"/>
      <c r="P184" s="95"/>
      <c r="Q184" s="82"/>
      <c r="R184" s="81"/>
      <c r="S184" s="68"/>
      <c r="T184" s="68"/>
      <c r="U184" s="68"/>
      <c r="V184" s="68"/>
      <c r="W184" s="68"/>
      <c r="X184" s="68"/>
      <c r="Y184" s="68"/>
      <c r="Z184" s="68"/>
    </row>
    <row r="185" spans="1:26" ht="18.75" customHeight="1">
      <c r="A185" s="81"/>
      <c r="B185" s="81"/>
      <c r="C185" s="81"/>
      <c r="D185" s="81"/>
      <c r="E185" s="81"/>
      <c r="F185" s="93"/>
      <c r="G185" s="94"/>
      <c r="H185" s="95"/>
      <c r="I185" s="82"/>
      <c r="J185" s="95"/>
      <c r="K185" s="82"/>
      <c r="L185" s="95"/>
      <c r="M185" s="82"/>
      <c r="N185" s="95"/>
      <c r="O185" s="82"/>
      <c r="P185" s="95"/>
      <c r="Q185" s="82"/>
      <c r="R185" s="81"/>
      <c r="S185" s="68"/>
      <c r="T185" s="68"/>
      <c r="U185" s="68"/>
      <c r="V185" s="68"/>
      <c r="W185" s="68"/>
      <c r="X185" s="68"/>
      <c r="Y185" s="68"/>
      <c r="Z185" s="68"/>
    </row>
    <row r="186" spans="1:26" ht="18.75" customHeight="1">
      <c r="A186" s="81"/>
      <c r="B186" s="81"/>
      <c r="C186" s="81"/>
      <c r="D186" s="81"/>
      <c r="E186" s="81"/>
      <c r="F186" s="93"/>
      <c r="G186" s="94"/>
      <c r="H186" s="95"/>
      <c r="I186" s="82"/>
      <c r="J186" s="95"/>
      <c r="K186" s="82"/>
      <c r="L186" s="95"/>
      <c r="M186" s="82"/>
      <c r="N186" s="95"/>
      <c r="O186" s="82"/>
      <c r="P186" s="95"/>
      <c r="Q186" s="82"/>
      <c r="R186" s="81"/>
      <c r="S186" s="68"/>
      <c r="T186" s="68"/>
      <c r="U186" s="68"/>
      <c r="V186" s="68"/>
      <c r="W186" s="68"/>
      <c r="X186" s="68"/>
      <c r="Y186" s="68"/>
      <c r="Z186" s="68"/>
    </row>
    <row r="187" spans="1:26" ht="18.75" customHeight="1">
      <c r="A187" s="81"/>
      <c r="B187" s="81"/>
      <c r="C187" s="81"/>
      <c r="D187" s="81"/>
      <c r="E187" s="81"/>
      <c r="F187" s="93"/>
      <c r="G187" s="94"/>
      <c r="H187" s="95"/>
      <c r="I187" s="82"/>
      <c r="J187" s="95"/>
      <c r="K187" s="82"/>
      <c r="L187" s="95"/>
      <c r="M187" s="82"/>
      <c r="N187" s="95"/>
      <c r="O187" s="82"/>
      <c r="P187" s="95"/>
      <c r="Q187" s="82"/>
      <c r="R187" s="81"/>
      <c r="S187" s="68"/>
      <c r="T187" s="68"/>
      <c r="U187" s="68"/>
      <c r="V187" s="68"/>
      <c r="W187" s="68"/>
      <c r="X187" s="68"/>
      <c r="Y187" s="68"/>
      <c r="Z187" s="68"/>
    </row>
    <row r="188" spans="1:26" ht="18.75" customHeight="1">
      <c r="A188" s="81"/>
      <c r="B188" s="81"/>
      <c r="C188" s="81"/>
      <c r="D188" s="81"/>
      <c r="E188" s="81"/>
      <c r="F188" s="93"/>
      <c r="G188" s="94"/>
      <c r="H188" s="95"/>
      <c r="I188" s="82"/>
      <c r="J188" s="95"/>
      <c r="K188" s="82"/>
      <c r="L188" s="95"/>
      <c r="M188" s="82"/>
      <c r="N188" s="95"/>
      <c r="O188" s="82"/>
      <c r="P188" s="95"/>
      <c r="Q188" s="82"/>
      <c r="R188" s="81"/>
      <c r="S188" s="68"/>
      <c r="T188" s="68"/>
      <c r="U188" s="68"/>
      <c r="V188" s="68"/>
      <c r="W188" s="68"/>
      <c r="X188" s="68"/>
      <c r="Y188" s="68"/>
      <c r="Z188" s="68"/>
    </row>
    <row r="189" spans="1:26" ht="18.75" customHeight="1">
      <c r="A189" s="81"/>
      <c r="B189" s="81"/>
      <c r="C189" s="81"/>
      <c r="D189" s="81"/>
      <c r="E189" s="81"/>
      <c r="F189" s="93"/>
      <c r="G189" s="94"/>
      <c r="H189" s="95"/>
      <c r="I189" s="82"/>
      <c r="J189" s="95"/>
      <c r="K189" s="82"/>
      <c r="L189" s="95"/>
      <c r="M189" s="82"/>
      <c r="N189" s="95"/>
      <c r="O189" s="82"/>
      <c r="P189" s="95"/>
      <c r="Q189" s="82"/>
      <c r="R189" s="81"/>
      <c r="S189" s="68"/>
      <c r="T189" s="68"/>
      <c r="U189" s="68"/>
      <c r="V189" s="68"/>
      <c r="W189" s="68"/>
      <c r="X189" s="68"/>
      <c r="Y189" s="68"/>
      <c r="Z189" s="68"/>
    </row>
    <row r="190" spans="1:26" ht="18.75" customHeight="1">
      <c r="A190" s="81"/>
      <c r="B190" s="81"/>
      <c r="C190" s="81"/>
      <c r="D190" s="81"/>
      <c r="E190" s="81"/>
      <c r="F190" s="93"/>
      <c r="G190" s="94"/>
      <c r="H190" s="95"/>
      <c r="I190" s="82"/>
      <c r="J190" s="95"/>
      <c r="K190" s="82"/>
      <c r="L190" s="95"/>
      <c r="M190" s="82"/>
      <c r="N190" s="95"/>
      <c r="O190" s="82"/>
      <c r="P190" s="95"/>
      <c r="Q190" s="82"/>
      <c r="R190" s="81"/>
      <c r="S190" s="68"/>
      <c r="T190" s="68"/>
      <c r="U190" s="68"/>
      <c r="V190" s="68"/>
      <c r="W190" s="68"/>
      <c r="X190" s="68"/>
      <c r="Y190" s="68"/>
      <c r="Z190" s="68"/>
    </row>
    <row r="191" spans="1:26" ht="18.75" customHeight="1">
      <c r="A191" s="81"/>
      <c r="B191" s="81"/>
      <c r="C191" s="81"/>
      <c r="D191" s="81"/>
      <c r="E191" s="81"/>
      <c r="F191" s="93"/>
      <c r="G191" s="94"/>
      <c r="H191" s="95"/>
      <c r="I191" s="82"/>
      <c r="J191" s="95"/>
      <c r="K191" s="82"/>
      <c r="L191" s="95"/>
      <c r="M191" s="82"/>
      <c r="N191" s="95"/>
      <c r="O191" s="82"/>
      <c r="P191" s="95"/>
      <c r="Q191" s="82"/>
      <c r="R191" s="81"/>
      <c r="S191" s="68"/>
      <c r="T191" s="68"/>
      <c r="U191" s="68"/>
      <c r="V191" s="68"/>
      <c r="W191" s="68"/>
      <c r="X191" s="68"/>
      <c r="Y191" s="68"/>
      <c r="Z191" s="68"/>
    </row>
    <row r="192" spans="1:26" ht="18.75" customHeight="1">
      <c r="A192" s="81"/>
      <c r="B192" s="81"/>
      <c r="C192" s="81"/>
      <c r="D192" s="81"/>
      <c r="E192" s="81"/>
      <c r="F192" s="93"/>
      <c r="G192" s="94"/>
      <c r="H192" s="95"/>
      <c r="I192" s="82"/>
      <c r="J192" s="95"/>
      <c r="K192" s="82"/>
      <c r="L192" s="95"/>
      <c r="M192" s="82"/>
      <c r="N192" s="95"/>
      <c r="O192" s="82"/>
      <c r="P192" s="95"/>
      <c r="Q192" s="82"/>
      <c r="R192" s="81"/>
      <c r="S192" s="68"/>
      <c r="T192" s="68"/>
      <c r="U192" s="68"/>
      <c r="V192" s="68"/>
      <c r="W192" s="68"/>
      <c r="X192" s="68"/>
      <c r="Y192" s="68"/>
      <c r="Z192" s="68"/>
    </row>
    <row r="193" spans="1:26" ht="18.75" customHeight="1">
      <c r="A193" s="81"/>
      <c r="B193" s="81"/>
      <c r="C193" s="81"/>
      <c r="D193" s="81"/>
      <c r="E193" s="81"/>
      <c r="F193" s="93"/>
      <c r="G193" s="94"/>
      <c r="H193" s="95"/>
      <c r="I193" s="82"/>
      <c r="J193" s="95"/>
      <c r="K193" s="82"/>
      <c r="L193" s="95"/>
      <c r="M193" s="82"/>
      <c r="N193" s="95"/>
      <c r="O193" s="82"/>
      <c r="P193" s="95"/>
      <c r="Q193" s="82"/>
      <c r="R193" s="81"/>
      <c r="S193" s="68"/>
      <c r="T193" s="68"/>
      <c r="U193" s="68"/>
      <c r="V193" s="68"/>
      <c r="W193" s="68"/>
      <c r="X193" s="68"/>
      <c r="Y193" s="68"/>
      <c r="Z193" s="68"/>
    </row>
    <row r="194" spans="1:26" ht="18.75" customHeight="1">
      <c r="A194" s="81"/>
      <c r="B194" s="81"/>
      <c r="C194" s="81"/>
      <c r="D194" s="81"/>
      <c r="E194" s="81"/>
      <c r="F194" s="93"/>
      <c r="G194" s="94"/>
      <c r="H194" s="95"/>
      <c r="I194" s="82"/>
      <c r="J194" s="95"/>
      <c r="K194" s="82"/>
      <c r="L194" s="95"/>
      <c r="M194" s="82"/>
      <c r="N194" s="95"/>
      <c r="O194" s="82"/>
      <c r="P194" s="95"/>
      <c r="Q194" s="82"/>
      <c r="R194" s="81"/>
      <c r="S194" s="68"/>
      <c r="T194" s="68"/>
      <c r="U194" s="68"/>
      <c r="V194" s="68"/>
      <c r="W194" s="68"/>
      <c r="X194" s="68"/>
      <c r="Y194" s="68"/>
      <c r="Z194" s="68"/>
    </row>
    <row r="195" spans="1:26" ht="18.75" customHeight="1">
      <c r="A195" s="81"/>
      <c r="B195" s="81"/>
      <c r="C195" s="81"/>
      <c r="D195" s="81"/>
      <c r="E195" s="81"/>
      <c r="F195" s="93"/>
      <c r="G195" s="94"/>
      <c r="H195" s="95"/>
      <c r="I195" s="82"/>
      <c r="J195" s="95"/>
      <c r="K195" s="82"/>
      <c r="L195" s="95"/>
      <c r="M195" s="82"/>
      <c r="N195" s="95"/>
      <c r="O195" s="82"/>
      <c r="P195" s="95"/>
      <c r="Q195" s="82"/>
      <c r="R195" s="81"/>
      <c r="S195" s="68"/>
      <c r="T195" s="68"/>
      <c r="U195" s="68"/>
      <c r="V195" s="68"/>
      <c r="W195" s="68"/>
      <c r="X195" s="68"/>
      <c r="Y195" s="68"/>
      <c r="Z195" s="68"/>
    </row>
    <row r="196" spans="1:26" ht="18.75" customHeight="1">
      <c r="A196" s="81"/>
      <c r="B196" s="81"/>
      <c r="C196" s="81"/>
      <c r="D196" s="81"/>
      <c r="E196" s="81"/>
      <c r="F196" s="93"/>
      <c r="G196" s="94"/>
      <c r="H196" s="95"/>
      <c r="I196" s="82"/>
      <c r="J196" s="95"/>
      <c r="K196" s="82"/>
      <c r="L196" s="95"/>
      <c r="M196" s="82"/>
      <c r="N196" s="95"/>
      <c r="O196" s="82"/>
      <c r="P196" s="95"/>
      <c r="Q196" s="82"/>
      <c r="R196" s="81"/>
      <c r="S196" s="68"/>
      <c r="T196" s="68"/>
      <c r="U196" s="68"/>
      <c r="V196" s="68"/>
      <c r="W196" s="68"/>
      <c r="X196" s="68"/>
      <c r="Y196" s="68"/>
      <c r="Z196" s="68"/>
    </row>
    <row r="197" spans="1:26" ht="18.75" customHeight="1">
      <c r="A197" s="81"/>
      <c r="B197" s="81"/>
      <c r="C197" s="81"/>
      <c r="D197" s="81"/>
      <c r="E197" s="81"/>
      <c r="F197" s="93"/>
      <c r="G197" s="94"/>
      <c r="H197" s="95"/>
      <c r="I197" s="82"/>
      <c r="J197" s="95"/>
      <c r="K197" s="82"/>
      <c r="L197" s="95"/>
      <c r="M197" s="82"/>
      <c r="N197" s="95"/>
      <c r="O197" s="82"/>
      <c r="P197" s="95"/>
      <c r="Q197" s="82"/>
      <c r="R197" s="81"/>
      <c r="S197" s="68"/>
      <c r="T197" s="68"/>
      <c r="U197" s="68"/>
      <c r="V197" s="68"/>
      <c r="W197" s="68"/>
      <c r="X197" s="68"/>
      <c r="Y197" s="68"/>
      <c r="Z197" s="68"/>
    </row>
    <row r="198" spans="1:26" ht="18.75" customHeight="1">
      <c r="A198" s="81"/>
      <c r="B198" s="81"/>
      <c r="C198" s="81"/>
      <c r="D198" s="81"/>
      <c r="E198" s="81"/>
      <c r="F198" s="93"/>
      <c r="G198" s="94"/>
      <c r="H198" s="95"/>
      <c r="I198" s="82"/>
      <c r="J198" s="95"/>
      <c r="K198" s="82"/>
      <c r="L198" s="95"/>
      <c r="M198" s="82"/>
      <c r="N198" s="95"/>
      <c r="O198" s="82"/>
      <c r="P198" s="95"/>
      <c r="Q198" s="82"/>
      <c r="R198" s="81"/>
      <c r="S198" s="68"/>
      <c r="T198" s="68"/>
      <c r="U198" s="68"/>
      <c r="V198" s="68"/>
      <c r="W198" s="68"/>
      <c r="X198" s="68"/>
      <c r="Y198" s="68"/>
      <c r="Z198" s="68"/>
    </row>
    <row r="199" spans="1:26" ht="18.75" customHeight="1">
      <c r="A199" s="81"/>
      <c r="B199" s="81"/>
      <c r="C199" s="81"/>
      <c r="D199" s="81"/>
      <c r="E199" s="81"/>
      <c r="F199" s="93"/>
      <c r="G199" s="94"/>
      <c r="H199" s="95"/>
      <c r="I199" s="82"/>
      <c r="J199" s="95"/>
      <c r="K199" s="82"/>
      <c r="L199" s="95"/>
      <c r="M199" s="82"/>
      <c r="N199" s="95"/>
      <c r="O199" s="82"/>
      <c r="P199" s="95"/>
      <c r="Q199" s="82"/>
      <c r="R199" s="81"/>
      <c r="S199" s="68"/>
      <c r="T199" s="68"/>
      <c r="U199" s="68"/>
      <c r="V199" s="68"/>
      <c r="W199" s="68"/>
      <c r="X199" s="68"/>
      <c r="Y199" s="68"/>
      <c r="Z199" s="68"/>
    </row>
    <row r="200" spans="1:26" ht="18.75" customHeight="1">
      <c r="A200" s="81"/>
      <c r="B200" s="81"/>
      <c r="C200" s="81"/>
      <c r="D200" s="81"/>
      <c r="E200" s="81"/>
      <c r="F200" s="93"/>
      <c r="G200" s="94"/>
      <c r="H200" s="95"/>
      <c r="I200" s="82"/>
      <c r="J200" s="95"/>
      <c r="K200" s="82"/>
      <c r="L200" s="95"/>
      <c r="M200" s="82"/>
      <c r="N200" s="95"/>
      <c r="O200" s="82"/>
      <c r="P200" s="95"/>
      <c r="Q200" s="82"/>
      <c r="R200" s="81"/>
      <c r="S200" s="68"/>
      <c r="T200" s="68"/>
      <c r="U200" s="68"/>
      <c r="V200" s="68"/>
      <c r="W200" s="68"/>
      <c r="X200" s="68"/>
      <c r="Y200" s="68"/>
      <c r="Z200" s="68"/>
    </row>
    <row r="201" spans="1:26" ht="18.75" customHeight="1">
      <c r="A201" s="81"/>
      <c r="B201" s="81"/>
      <c r="C201" s="81"/>
      <c r="D201" s="81"/>
      <c r="E201" s="81"/>
      <c r="F201" s="93"/>
      <c r="G201" s="94"/>
      <c r="H201" s="95"/>
      <c r="I201" s="82"/>
      <c r="J201" s="95"/>
      <c r="K201" s="82"/>
      <c r="L201" s="95"/>
      <c r="M201" s="82"/>
      <c r="N201" s="95"/>
      <c r="O201" s="82"/>
      <c r="P201" s="95"/>
      <c r="Q201" s="82"/>
      <c r="R201" s="81"/>
      <c r="S201" s="68"/>
      <c r="T201" s="68"/>
      <c r="U201" s="68"/>
      <c r="V201" s="68"/>
      <c r="W201" s="68"/>
      <c r="X201" s="68"/>
      <c r="Y201" s="68"/>
      <c r="Z201" s="68"/>
    </row>
    <row r="202" spans="1:26" ht="18.75" customHeight="1">
      <c r="A202" s="81"/>
      <c r="B202" s="81"/>
      <c r="C202" s="81"/>
      <c r="D202" s="81"/>
      <c r="E202" s="81"/>
      <c r="F202" s="93"/>
      <c r="G202" s="94"/>
      <c r="H202" s="95"/>
      <c r="I202" s="82"/>
      <c r="J202" s="95"/>
      <c r="K202" s="82"/>
      <c r="L202" s="95"/>
      <c r="M202" s="82"/>
      <c r="N202" s="95"/>
      <c r="O202" s="82"/>
      <c r="P202" s="95"/>
      <c r="Q202" s="82"/>
      <c r="R202" s="81"/>
      <c r="S202" s="68"/>
      <c r="T202" s="68"/>
      <c r="U202" s="68"/>
      <c r="V202" s="68"/>
      <c r="W202" s="68"/>
      <c r="X202" s="68"/>
      <c r="Y202" s="68"/>
      <c r="Z202" s="68"/>
    </row>
    <row r="203" spans="1:26" ht="18.75" customHeight="1">
      <c r="A203" s="81"/>
      <c r="B203" s="81"/>
      <c r="C203" s="81"/>
      <c r="D203" s="81"/>
      <c r="E203" s="81"/>
      <c r="F203" s="93"/>
      <c r="G203" s="94"/>
      <c r="H203" s="95"/>
      <c r="I203" s="82"/>
      <c r="J203" s="95"/>
      <c r="K203" s="82"/>
      <c r="L203" s="95"/>
      <c r="M203" s="82"/>
      <c r="N203" s="95"/>
      <c r="O203" s="82"/>
      <c r="P203" s="95"/>
      <c r="Q203" s="82"/>
      <c r="R203" s="81"/>
      <c r="S203" s="68"/>
      <c r="T203" s="68"/>
      <c r="U203" s="68"/>
      <c r="V203" s="68"/>
      <c r="W203" s="68"/>
      <c r="X203" s="68"/>
      <c r="Y203" s="68"/>
      <c r="Z203" s="68"/>
    </row>
    <row r="204" spans="1:26" ht="18.75" customHeight="1">
      <c r="A204" s="81"/>
      <c r="B204" s="81"/>
      <c r="C204" s="81"/>
      <c r="D204" s="81"/>
      <c r="E204" s="81"/>
      <c r="F204" s="93"/>
      <c r="G204" s="94"/>
      <c r="H204" s="95"/>
      <c r="I204" s="82"/>
      <c r="J204" s="95"/>
      <c r="K204" s="82"/>
      <c r="L204" s="95"/>
      <c r="M204" s="82"/>
      <c r="N204" s="95"/>
      <c r="O204" s="82"/>
      <c r="P204" s="95"/>
      <c r="Q204" s="82"/>
      <c r="R204" s="81"/>
      <c r="S204" s="68"/>
      <c r="T204" s="68"/>
      <c r="U204" s="68"/>
      <c r="V204" s="68"/>
      <c r="W204" s="68"/>
      <c r="X204" s="68"/>
      <c r="Y204" s="68"/>
      <c r="Z204" s="68"/>
    </row>
    <row r="205" spans="1:26" ht="18.75" customHeight="1">
      <c r="A205" s="81"/>
      <c r="B205" s="81"/>
      <c r="C205" s="81"/>
      <c r="D205" s="81"/>
      <c r="E205" s="81"/>
      <c r="F205" s="93"/>
      <c r="G205" s="94"/>
      <c r="H205" s="95"/>
      <c r="I205" s="82"/>
      <c r="J205" s="95"/>
      <c r="K205" s="82"/>
      <c r="L205" s="95"/>
      <c r="M205" s="82"/>
      <c r="N205" s="95"/>
      <c r="O205" s="82"/>
      <c r="P205" s="95"/>
      <c r="Q205" s="82"/>
      <c r="R205" s="81"/>
      <c r="S205" s="68"/>
      <c r="T205" s="68"/>
      <c r="U205" s="68"/>
      <c r="V205" s="68"/>
      <c r="W205" s="68"/>
      <c r="X205" s="68"/>
      <c r="Y205" s="68"/>
      <c r="Z205" s="68"/>
    </row>
    <row r="206" spans="1:26" ht="18.75" customHeight="1">
      <c r="A206" s="81"/>
      <c r="B206" s="81"/>
      <c r="C206" s="81"/>
      <c r="D206" s="81"/>
      <c r="E206" s="81"/>
      <c r="F206" s="93"/>
      <c r="G206" s="94"/>
      <c r="H206" s="95"/>
      <c r="I206" s="82"/>
      <c r="J206" s="95"/>
      <c r="K206" s="82"/>
      <c r="L206" s="95"/>
      <c r="M206" s="82"/>
      <c r="N206" s="95"/>
      <c r="O206" s="82"/>
      <c r="P206" s="95"/>
      <c r="Q206" s="82"/>
      <c r="R206" s="81"/>
      <c r="S206" s="68"/>
      <c r="T206" s="68"/>
      <c r="U206" s="68"/>
      <c r="V206" s="68"/>
      <c r="W206" s="68"/>
      <c r="X206" s="68"/>
      <c r="Y206" s="68"/>
      <c r="Z206" s="68"/>
    </row>
    <row r="207" spans="1:26" ht="18.75" customHeight="1">
      <c r="A207" s="81"/>
      <c r="B207" s="81"/>
      <c r="C207" s="81"/>
      <c r="D207" s="81"/>
      <c r="E207" s="81"/>
      <c r="F207" s="93"/>
      <c r="G207" s="94"/>
      <c r="H207" s="95"/>
      <c r="I207" s="82"/>
      <c r="J207" s="95"/>
      <c r="K207" s="82"/>
      <c r="L207" s="95"/>
      <c r="M207" s="82"/>
      <c r="N207" s="95"/>
      <c r="O207" s="82"/>
      <c r="P207" s="95"/>
      <c r="Q207" s="82"/>
      <c r="R207" s="81"/>
      <c r="S207" s="68"/>
      <c r="T207" s="68"/>
      <c r="U207" s="68"/>
      <c r="V207" s="68"/>
      <c r="W207" s="68"/>
      <c r="X207" s="68"/>
      <c r="Y207" s="68"/>
      <c r="Z207" s="68"/>
    </row>
    <row r="208" spans="1:26" ht="18.75" customHeight="1">
      <c r="A208" s="81"/>
      <c r="B208" s="81"/>
      <c r="C208" s="81"/>
      <c r="D208" s="81"/>
      <c r="E208" s="81"/>
      <c r="F208" s="93"/>
      <c r="G208" s="94"/>
      <c r="H208" s="95"/>
      <c r="I208" s="82"/>
      <c r="J208" s="95"/>
      <c r="K208" s="82"/>
      <c r="L208" s="95"/>
      <c r="M208" s="82"/>
      <c r="N208" s="95"/>
      <c r="O208" s="82"/>
      <c r="P208" s="95"/>
      <c r="Q208" s="82"/>
      <c r="R208" s="81"/>
      <c r="S208" s="68"/>
      <c r="T208" s="68"/>
      <c r="U208" s="68"/>
      <c r="V208" s="68"/>
      <c r="W208" s="68"/>
      <c r="X208" s="68"/>
      <c r="Y208" s="68"/>
      <c r="Z208" s="68"/>
    </row>
    <row r="209" spans="1:26" ht="18.75" customHeight="1">
      <c r="A209" s="81"/>
      <c r="B209" s="81"/>
      <c r="C209" s="81"/>
      <c r="D209" s="81"/>
      <c r="E209" s="81"/>
      <c r="F209" s="93"/>
      <c r="G209" s="94"/>
      <c r="H209" s="95"/>
      <c r="I209" s="82"/>
      <c r="J209" s="95"/>
      <c r="K209" s="82"/>
      <c r="L209" s="95"/>
      <c r="M209" s="82"/>
      <c r="N209" s="95"/>
      <c r="O209" s="82"/>
      <c r="P209" s="95"/>
      <c r="Q209" s="82"/>
      <c r="R209" s="81"/>
      <c r="S209" s="68"/>
      <c r="T209" s="68"/>
      <c r="U209" s="68"/>
      <c r="V209" s="68"/>
      <c r="W209" s="68"/>
      <c r="X209" s="68"/>
      <c r="Y209" s="68"/>
      <c r="Z209" s="68"/>
    </row>
    <row r="210" spans="1:26" ht="18.75" customHeight="1">
      <c r="A210" s="81"/>
      <c r="B210" s="81"/>
      <c r="C210" s="81"/>
      <c r="D210" s="81"/>
      <c r="E210" s="81"/>
      <c r="F210" s="93"/>
      <c r="G210" s="94"/>
      <c r="H210" s="95"/>
      <c r="I210" s="82"/>
      <c r="J210" s="95"/>
      <c r="K210" s="82"/>
      <c r="L210" s="95"/>
      <c r="M210" s="82"/>
      <c r="N210" s="95"/>
      <c r="O210" s="82"/>
      <c r="P210" s="95"/>
      <c r="Q210" s="82"/>
      <c r="R210" s="81"/>
      <c r="S210" s="68"/>
      <c r="T210" s="68"/>
      <c r="U210" s="68"/>
      <c r="V210" s="68"/>
      <c r="W210" s="68"/>
      <c r="X210" s="68"/>
      <c r="Y210" s="68"/>
      <c r="Z210" s="68"/>
    </row>
    <row r="211" spans="1:26" ht="18.75" customHeight="1">
      <c r="A211" s="81"/>
      <c r="B211" s="81"/>
      <c r="C211" s="81"/>
      <c r="D211" s="81"/>
      <c r="E211" s="81"/>
      <c r="F211" s="93"/>
      <c r="G211" s="94"/>
      <c r="H211" s="95"/>
      <c r="I211" s="82"/>
      <c r="J211" s="95"/>
      <c r="K211" s="82"/>
      <c r="L211" s="95"/>
      <c r="M211" s="82"/>
      <c r="N211" s="95"/>
      <c r="O211" s="82"/>
      <c r="P211" s="95"/>
      <c r="Q211" s="82"/>
      <c r="R211" s="81"/>
      <c r="S211" s="68"/>
      <c r="T211" s="68"/>
      <c r="U211" s="68"/>
      <c r="V211" s="68"/>
      <c r="W211" s="68"/>
      <c r="X211" s="68"/>
      <c r="Y211" s="68"/>
      <c r="Z211" s="68"/>
    </row>
    <row r="212" spans="1:26" ht="18.75" customHeight="1">
      <c r="A212" s="81"/>
      <c r="B212" s="81"/>
      <c r="C212" s="81"/>
      <c r="D212" s="81"/>
      <c r="E212" s="81"/>
      <c r="F212" s="93"/>
      <c r="G212" s="94"/>
      <c r="H212" s="95"/>
      <c r="I212" s="82"/>
      <c r="J212" s="95"/>
      <c r="K212" s="82"/>
      <c r="L212" s="95"/>
      <c r="M212" s="82"/>
      <c r="N212" s="95"/>
      <c r="O212" s="82"/>
      <c r="P212" s="95"/>
      <c r="Q212" s="82"/>
      <c r="R212" s="81"/>
      <c r="S212" s="68"/>
      <c r="T212" s="68"/>
      <c r="U212" s="68"/>
      <c r="V212" s="68"/>
      <c r="W212" s="68"/>
      <c r="X212" s="68"/>
      <c r="Y212" s="68"/>
      <c r="Z212" s="68"/>
    </row>
    <row r="213" spans="1:26" ht="18.75" customHeight="1">
      <c r="A213" s="81"/>
      <c r="B213" s="81"/>
      <c r="C213" s="81"/>
      <c r="D213" s="81"/>
      <c r="E213" s="81"/>
      <c r="F213" s="93"/>
      <c r="G213" s="94"/>
      <c r="H213" s="95"/>
      <c r="I213" s="82"/>
      <c r="J213" s="95"/>
      <c r="K213" s="82"/>
      <c r="L213" s="95"/>
      <c r="M213" s="82"/>
      <c r="N213" s="95"/>
      <c r="O213" s="82"/>
      <c r="P213" s="95"/>
      <c r="Q213" s="82"/>
      <c r="R213" s="81"/>
      <c r="S213" s="68"/>
      <c r="T213" s="68"/>
      <c r="U213" s="68"/>
      <c r="V213" s="68"/>
      <c r="W213" s="68"/>
      <c r="X213" s="68"/>
      <c r="Y213" s="68"/>
      <c r="Z213" s="68"/>
    </row>
    <row r="214" spans="1:26" ht="18.75" customHeight="1">
      <c r="A214" s="81"/>
      <c r="B214" s="81"/>
      <c r="C214" s="81"/>
      <c r="D214" s="81"/>
      <c r="E214" s="81"/>
      <c r="F214" s="93"/>
      <c r="G214" s="94"/>
      <c r="H214" s="95"/>
      <c r="I214" s="82"/>
      <c r="J214" s="95"/>
      <c r="K214" s="82"/>
      <c r="L214" s="95"/>
      <c r="M214" s="82"/>
      <c r="N214" s="95"/>
      <c r="O214" s="82"/>
      <c r="P214" s="95"/>
      <c r="Q214" s="82"/>
      <c r="R214" s="81"/>
      <c r="S214" s="68"/>
      <c r="T214" s="68"/>
      <c r="U214" s="68"/>
      <c r="V214" s="68"/>
      <c r="W214" s="68"/>
      <c r="X214" s="68"/>
      <c r="Y214" s="68"/>
      <c r="Z214" s="68"/>
    </row>
    <row r="215" spans="1:26" ht="18.75" customHeight="1">
      <c r="A215" s="81"/>
      <c r="B215" s="81"/>
      <c r="C215" s="81"/>
      <c r="D215" s="81"/>
      <c r="E215" s="81"/>
      <c r="F215" s="93"/>
      <c r="G215" s="94"/>
      <c r="H215" s="95"/>
      <c r="I215" s="82"/>
      <c r="J215" s="95"/>
      <c r="K215" s="82"/>
      <c r="L215" s="95"/>
      <c r="M215" s="82"/>
      <c r="N215" s="95"/>
      <c r="O215" s="82"/>
      <c r="P215" s="95"/>
      <c r="Q215" s="82"/>
      <c r="R215" s="81"/>
      <c r="S215" s="68"/>
      <c r="T215" s="68"/>
      <c r="U215" s="68"/>
      <c r="V215" s="68"/>
      <c r="W215" s="68"/>
      <c r="X215" s="68"/>
      <c r="Y215" s="68"/>
      <c r="Z215" s="68"/>
    </row>
    <row r="216" spans="1:26" ht="18.75" customHeight="1">
      <c r="A216" s="81"/>
      <c r="B216" s="81"/>
      <c r="C216" s="81"/>
      <c r="D216" s="81"/>
      <c r="E216" s="81"/>
      <c r="F216" s="93"/>
      <c r="G216" s="94"/>
      <c r="H216" s="95"/>
      <c r="I216" s="82"/>
      <c r="J216" s="95"/>
      <c r="K216" s="82"/>
      <c r="L216" s="95"/>
      <c r="M216" s="82"/>
      <c r="N216" s="95"/>
      <c r="O216" s="82"/>
      <c r="P216" s="95"/>
      <c r="Q216" s="82"/>
      <c r="R216" s="81"/>
      <c r="S216" s="68"/>
      <c r="T216" s="68"/>
      <c r="U216" s="68"/>
      <c r="V216" s="68"/>
      <c r="W216" s="68"/>
      <c r="X216" s="68"/>
      <c r="Y216" s="68"/>
      <c r="Z216" s="68"/>
    </row>
    <row r="217" spans="1:26" ht="18.75" customHeight="1">
      <c r="A217" s="81"/>
      <c r="B217" s="81"/>
      <c r="C217" s="81"/>
      <c r="D217" s="81"/>
      <c r="E217" s="81"/>
      <c r="F217" s="93"/>
      <c r="G217" s="94"/>
      <c r="H217" s="95"/>
      <c r="I217" s="82"/>
      <c r="J217" s="95"/>
      <c r="K217" s="82"/>
      <c r="L217" s="95"/>
      <c r="M217" s="82"/>
      <c r="N217" s="95"/>
      <c r="O217" s="82"/>
      <c r="P217" s="95"/>
      <c r="Q217" s="82"/>
      <c r="R217" s="81"/>
      <c r="S217" s="68"/>
      <c r="T217" s="68"/>
      <c r="U217" s="68"/>
      <c r="V217" s="68"/>
      <c r="W217" s="68"/>
      <c r="X217" s="68"/>
      <c r="Y217" s="68"/>
      <c r="Z217" s="68"/>
    </row>
    <row r="218" spans="1:26" ht="18.75" customHeight="1">
      <c r="A218" s="81"/>
      <c r="B218" s="81"/>
      <c r="C218" s="81"/>
      <c r="D218" s="81"/>
      <c r="E218" s="81"/>
      <c r="F218" s="93"/>
      <c r="G218" s="94"/>
      <c r="H218" s="95"/>
      <c r="I218" s="82"/>
      <c r="J218" s="95"/>
      <c r="K218" s="82"/>
      <c r="L218" s="95"/>
      <c r="M218" s="82"/>
      <c r="N218" s="95"/>
      <c r="O218" s="82"/>
      <c r="P218" s="95"/>
      <c r="Q218" s="82"/>
      <c r="R218" s="81"/>
      <c r="S218" s="68"/>
      <c r="T218" s="68"/>
      <c r="U218" s="68"/>
      <c r="V218" s="68"/>
      <c r="W218" s="68"/>
      <c r="X218" s="68"/>
      <c r="Y218" s="68"/>
      <c r="Z218" s="68"/>
    </row>
    <row r="219" spans="1:26" ht="18.75" customHeight="1">
      <c r="A219" s="81"/>
      <c r="B219" s="81"/>
      <c r="C219" s="81"/>
      <c r="D219" s="81"/>
      <c r="E219" s="81"/>
      <c r="F219" s="93"/>
      <c r="G219" s="94"/>
      <c r="H219" s="95"/>
      <c r="I219" s="82"/>
      <c r="J219" s="95"/>
      <c r="K219" s="82"/>
      <c r="L219" s="95"/>
      <c r="M219" s="82"/>
      <c r="N219" s="95"/>
      <c r="O219" s="82"/>
      <c r="P219" s="95"/>
      <c r="Q219" s="82"/>
      <c r="R219" s="81"/>
      <c r="S219" s="68"/>
      <c r="T219" s="68"/>
      <c r="U219" s="68"/>
      <c r="V219" s="68"/>
      <c r="W219" s="68"/>
      <c r="X219" s="68"/>
      <c r="Y219" s="68"/>
      <c r="Z219" s="68"/>
    </row>
    <row r="220" spans="1:26" ht="18.75" customHeight="1">
      <c r="A220" s="81"/>
      <c r="B220" s="81"/>
      <c r="C220" s="81"/>
      <c r="D220" s="81"/>
      <c r="E220" s="81"/>
      <c r="F220" s="93"/>
      <c r="G220" s="94"/>
      <c r="H220" s="95"/>
      <c r="I220" s="82"/>
      <c r="J220" s="95"/>
      <c r="K220" s="82"/>
      <c r="L220" s="95"/>
      <c r="M220" s="82"/>
      <c r="N220" s="95"/>
      <c r="O220" s="82"/>
      <c r="P220" s="95"/>
      <c r="Q220" s="82"/>
      <c r="R220" s="81"/>
      <c r="S220" s="68"/>
      <c r="T220" s="68"/>
      <c r="U220" s="68"/>
      <c r="V220" s="68"/>
      <c r="W220" s="68"/>
      <c r="X220" s="68"/>
      <c r="Y220" s="68"/>
      <c r="Z220" s="68"/>
    </row>
    <row r="221" spans="1:26" ht="18.75" customHeight="1">
      <c r="A221" s="81"/>
      <c r="B221" s="81"/>
      <c r="C221" s="81"/>
      <c r="D221" s="81"/>
      <c r="E221" s="81"/>
      <c r="F221" s="93"/>
      <c r="G221" s="94"/>
      <c r="H221" s="95"/>
      <c r="I221" s="82"/>
      <c r="J221" s="95"/>
      <c r="K221" s="82"/>
      <c r="L221" s="95"/>
      <c r="M221" s="82"/>
      <c r="N221" s="95"/>
      <c r="O221" s="82"/>
      <c r="P221" s="95"/>
      <c r="Q221" s="82"/>
      <c r="R221" s="81"/>
      <c r="S221" s="68"/>
      <c r="T221" s="68"/>
      <c r="U221" s="68"/>
      <c r="V221" s="68"/>
      <c r="W221" s="68"/>
      <c r="X221" s="68"/>
      <c r="Y221" s="68"/>
      <c r="Z221" s="68"/>
    </row>
    <row r="222" spans="1:26" ht="18.75" customHeight="1">
      <c r="A222" s="81"/>
      <c r="B222" s="81"/>
      <c r="C222" s="81"/>
      <c r="D222" s="81"/>
      <c r="E222" s="81"/>
      <c r="F222" s="93"/>
      <c r="G222" s="94"/>
      <c r="H222" s="95"/>
      <c r="I222" s="82"/>
      <c r="J222" s="95"/>
      <c r="K222" s="82"/>
      <c r="L222" s="95"/>
      <c r="M222" s="82"/>
      <c r="N222" s="95"/>
      <c r="O222" s="82"/>
      <c r="P222" s="95"/>
      <c r="Q222" s="82"/>
      <c r="R222" s="81"/>
      <c r="S222" s="68"/>
      <c r="T222" s="68"/>
      <c r="U222" s="68"/>
      <c r="V222" s="68"/>
      <c r="W222" s="68"/>
      <c r="X222" s="68"/>
      <c r="Y222" s="68"/>
      <c r="Z222" s="68"/>
    </row>
    <row r="223" spans="1:26" ht="18.75" customHeight="1">
      <c r="A223" s="81"/>
      <c r="B223" s="81"/>
      <c r="C223" s="81"/>
      <c r="D223" s="81"/>
      <c r="E223" s="81"/>
      <c r="F223" s="93"/>
      <c r="G223" s="94"/>
      <c r="H223" s="95"/>
      <c r="I223" s="82"/>
      <c r="J223" s="95"/>
      <c r="K223" s="82"/>
      <c r="L223" s="95"/>
      <c r="M223" s="82"/>
      <c r="N223" s="95"/>
      <c r="O223" s="82"/>
      <c r="P223" s="95"/>
      <c r="Q223" s="82"/>
      <c r="R223" s="81"/>
      <c r="S223" s="68"/>
      <c r="T223" s="68"/>
      <c r="U223" s="68"/>
      <c r="V223" s="68"/>
      <c r="W223" s="68"/>
      <c r="X223" s="68"/>
      <c r="Y223" s="68"/>
      <c r="Z223" s="68"/>
    </row>
    <row r="224" spans="1:26" ht="18.75" customHeight="1">
      <c r="A224" s="81"/>
      <c r="B224" s="81"/>
      <c r="C224" s="81"/>
      <c r="D224" s="81"/>
      <c r="E224" s="81"/>
      <c r="F224" s="93"/>
      <c r="G224" s="94"/>
      <c r="H224" s="95"/>
      <c r="I224" s="82"/>
      <c r="J224" s="95"/>
      <c r="K224" s="82"/>
      <c r="L224" s="95"/>
      <c r="M224" s="82"/>
      <c r="N224" s="95"/>
      <c r="O224" s="82"/>
      <c r="P224" s="95"/>
      <c r="Q224" s="82"/>
      <c r="R224" s="81"/>
      <c r="S224" s="68"/>
      <c r="T224" s="68"/>
      <c r="U224" s="68"/>
      <c r="V224" s="68"/>
      <c r="W224" s="68"/>
      <c r="X224" s="68"/>
      <c r="Y224" s="68"/>
      <c r="Z224" s="68"/>
    </row>
    <row r="225" spans="1:26" ht="18.75" customHeight="1">
      <c r="A225" s="81"/>
      <c r="B225" s="81"/>
      <c r="C225" s="81"/>
      <c r="D225" s="81"/>
      <c r="E225" s="81"/>
      <c r="F225" s="93"/>
      <c r="G225" s="94"/>
      <c r="H225" s="95"/>
      <c r="I225" s="82"/>
      <c r="J225" s="95"/>
      <c r="K225" s="82"/>
      <c r="L225" s="95"/>
      <c r="M225" s="82"/>
      <c r="N225" s="95"/>
      <c r="O225" s="82"/>
      <c r="P225" s="95"/>
      <c r="Q225" s="82"/>
      <c r="R225" s="81"/>
      <c r="S225" s="68"/>
      <c r="T225" s="68"/>
      <c r="U225" s="68"/>
      <c r="V225" s="68"/>
      <c r="W225" s="68"/>
      <c r="X225" s="68"/>
      <c r="Y225" s="68"/>
      <c r="Z225" s="68"/>
    </row>
    <row r="226" spans="1:26" ht="18.75" customHeight="1">
      <c r="A226" s="81"/>
      <c r="B226" s="81"/>
      <c r="C226" s="81"/>
      <c r="D226" s="81"/>
      <c r="E226" s="81"/>
      <c r="F226" s="93"/>
      <c r="G226" s="94"/>
      <c r="H226" s="95"/>
      <c r="I226" s="82"/>
      <c r="J226" s="95"/>
      <c r="K226" s="82"/>
      <c r="L226" s="95"/>
      <c r="M226" s="82"/>
      <c r="N226" s="95"/>
      <c r="O226" s="82"/>
      <c r="P226" s="95"/>
      <c r="Q226" s="82"/>
      <c r="R226" s="81"/>
      <c r="S226" s="68"/>
      <c r="T226" s="68"/>
      <c r="U226" s="68"/>
      <c r="V226" s="68"/>
      <c r="W226" s="68"/>
      <c r="X226" s="68"/>
      <c r="Y226" s="68"/>
      <c r="Z226" s="68"/>
    </row>
    <row r="227" spans="1:26" ht="18.75" customHeight="1">
      <c r="A227" s="81"/>
      <c r="B227" s="81"/>
      <c r="C227" s="81"/>
      <c r="D227" s="81"/>
      <c r="E227" s="81"/>
      <c r="F227" s="93"/>
      <c r="G227" s="94"/>
      <c r="H227" s="95"/>
      <c r="I227" s="82"/>
      <c r="J227" s="95"/>
      <c r="K227" s="82"/>
      <c r="L227" s="95"/>
      <c r="M227" s="82"/>
      <c r="N227" s="95"/>
      <c r="O227" s="82"/>
      <c r="P227" s="95"/>
      <c r="Q227" s="82"/>
      <c r="R227" s="81"/>
      <c r="S227" s="68"/>
      <c r="T227" s="68"/>
      <c r="U227" s="68"/>
      <c r="V227" s="68"/>
      <c r="W227" s="68"/>
      <c r="X227" s="68"/>
      <c r="Y227" s="68"/>
      <c r="Z227" s="68"/>
    </row>
    <row r="228" spans="1:26" ht="18.75" customHeight="1">
      <c r="A228" s="81"/>
      <c r="B228" s="81"/>
      <c r="C228" s="81"/>
      <c r="D228" s="81"/>
      <c r="E228" s="81"/>
      <c r="F228" s="93"/>
      <c r="G228" s="94"/>
      <c r="H228" s="95"/>
      <c r="I228" s="82"/>
      <c r="J228" s="95"/>
      <c r="K228" s="82"/>
      <c r="L228" s="95"/>
      <c r="M228" s="82"/>
      <c r="N228" s="95"/>
      <c r="O228" s="82"/>
      <c r="P228" s="95"/>
      <c r="Q228" s="82"/>
      <c r="R228" s="81"/>
      <c r="S228" s="68"/>
      <c r="T228" s="68"/>
      <c r="U228" s="68"/>
      <c r="V228" s="68"/>
      <c r="W228" s="68"/>
      <c r="X228" s="68"/>
      <c r="Y228" s="68"/>
      <c r="Z228" s="68"/>
    </row>
    <row r="229" spans="1:26" ht="18.75" customHeight="1">
      <c r="A229" s="81"/>
      <c r="B229" s="81"/>
      <c r="C229" s="81"/>
      <c r="D229" s="81"/>
      <c r="E229" s="81"/>
      <c r="F229" s="93"/>
      <c r="G229" s="94"/>
      <c r="H229" s="95"/>
      <c r="I229" s="82"/>
      <c r="J229" s="95"/>
      <c r="K229" s="82"/>
      <c r="L229" s="95"/>
      <c r="M229" s="82"/>
      <c r="N229" s="95"/>
      <c r="O229" s="82"/>
      <c r="P229" s="95"/>
      <c r="Q229" s="82"/>
      <c r="R229" s="81"/>
      <c r="S229" s="68"/>
      <c r="T229" s="68"/>
      <c r="U229" s="68"/>
      <c r="V229" s="68"/>
      <c r="W229" s="68"/>
      <c r="X229" s="68"/>
      <c r="Y229" s="68"/>
      <c r="Z229" s="68"/>
    </row>
    <row r="230" spans="1:26" ht="18.75" customHeight="1">
      <c r="A230" s="81"/>
      <c r="B230" s="81"/>
      <c r="C230" s="81"/>
      <c r="D230" s="81"/>
      <c r="E230" s="81"/>
      <c r="F230" s="93"/>
      <c r="G230" s="94"/>
      <c r="H230" s="95"/>
      <c r="I230" s="82"/>
      <c r="J230" s="95"/>
      <c r="K230" s="82"/>
      <c r="L230" s="95"/>
      <c r="M230" s="82"/>
      <c r="N230" s="95"/>
      <c r="O230" s="82"/>
      <c r="P230" s="95"/>
      <c r="Q230" s="82"/>
      <c r="R230" s="81"/>
      <c r="S230" s="68"/>
      <c r="T230" s="68"/>
      <c r="U230" s="68"/>
      <c r="V230" s="68"/>
      <c r="W230" s="68"/>
      <c r="X230" s="68"/>
      <c r="Y230" s="68"/>
      <c r="Z230" s="68"/>
    </row>
    <row r="231" spans="1:26" ht="18.75" customHeight="1">
      <c r="A231" s="81"/>
      <c r="B231" s="81"/>
      <c r="C231" s="81"/>
      <c r="D231" s="81"/>
      <c r="E231" s="81"/>
      <c r="F231" s="93"/>
      <c r="G231" s="94"/>
      <c r="H231" s="95"/>
      <c r="I231" s="82"/>
      <c r="J231" s="95"/>
      <c r="K231" s="82"/>
      <c r="L231" s="95"/>
      <c r="M231" s="82"/>
      <c r="N231" s="95"/>
      <c r="O231" s="82"/>
      <c r="P231" s="95"/>
      <c r="Q231" s="82"/>
      <c r="R231" s="81"/>
      <c r="S231" s="68"/>
      <c r="T231" s="68"/>
      <c r="U231" s="68"/>
      <c r="V231" s="68"/>
      <c r="W231" s="68"/>
      <c r="X231" s="68"/>
      <c r="Y231" s="68"/>
      <c r="Z231" s="68"/>
    </row>
    <row r="232" spans="1:26" ht="18.75" customHeight="1">
      <c r="A232" s="81"/>
      <c r="B232" s="81"/>
      <c r="C232" s="81"/>
      <c r="D232" s="81"/>
      <c r="E232" s="81"/>
      <c r="F232" s="93"/>
      <c r="G232" s="94"/>
      <c r="H232" s="95"/>
      <c r="I232" s="82"/>
      <c r="J232" s="95"/>
      <c r="K232" s="82"/>
      <c r="L232" s="95"/>
      <c r="M232" s="82"/>
      <c r="N232" s="95"/>
      <c r="O232" s="82"/>
      <c r="P232" s="95"/>
      <c r="Q232" s="82"/>
      <c r="R232" s="81"/>
      <c r="S232" s="68"/>
      <c r="T232" s="68"/>
      <c r="U232" s="68"/>
      <c r="V232" s="68"/>
      <c r="W232" s="68"/>
      <c r="X232" s="68"/>
      <c r="Y232" s="68"/>
      <c r="Z232" s="68"/>
    </row>
    <row r="233" spans="1:26" ht="18.75" customHeight="1">
      <c r="A233" s="81"/>
      <c r="B233" s="81"/>
      <c r="C233" s="81"/>
      <c r="D233" s="81"/>
      <c r="E233" s="81"/>
      <c r="F233" s="93"/>
      <c r="G233" s="94"/>
      <c r="H233" s="95"/>
      <c r="I233" s="82"/>
      <c r="J233" s="95"/>
      <c r="K233" s="82"/>
      <c r="L233" s="95"/>
      <c r="M233" s="82"/>
      <c r="N233" s="95"/>
      <c r="O233" s="82"/>
      <c r="P233" s="95"/>
      <c r="Q233" s="82"/>
      <c r="R233" s="81"/>
      <c r="S233" s="68"/>
      <c r="T233" s="68"/>
      <c r="U233" s="68"/>
      <c r="V233" s="68"/>
      <c r="W233" s="68"/>
      <c r="X233" s="68"/>
      <c r="Y233" s="68"/>
      <c r="Z233" s="68"/>
    </row>
    <row r="234" spans="1:26" ht="18.75" customHeight="1">
      <c r="A234" s="81"/>
      <c r="B234" s="81"/>
      <c r="C234" s="81"/>
      <c r="D234" s="81"/>
      <c r="E234" s="81"/>
      <c r="F234" s="93"/>
      <c r="G234" s="94"/>
      <c r="H234" s="95"/>
      <c r="I234" s="82"/>
      <c r="J234" s="95"/>
      <c r="K234" s="82"/>
      <c r="L234" s="95"/>
      <c r="M234" s="82"/>
      <c r="N234" s="95"/>
      <c r="O234" s="82"/>
      <c r="P234" s="95"/>
      <c r="Q234" s="82"/>
      <c r="R234" s="81"/>
      <c r="S234" s="68"/>
      <c r="T234" s="68"/>
      <c r="U234" s="68"/>
      <c r="V234" s="68"/>
      <c r="W234" s="68"/>
      <c r="X234" s="68"/>
      <c r="Y234" s="68"/>
      <c r="Z234" s="68"/>
    </row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A3"/>
    <mergeCell ref="B2:B3"/>
    <mergeCell ref="C2:C3"/>
    <mergeCell ref="D2:D3"/>
    <mergeCell ref="E2:E3"/>
    <mergeCell ref="S2:T2"/>
    <mergeCell ref="N2:O2"/>
    <mergeCell ref="P2:Q2"/>
    <mergeCell ref="R2:R3"/>
    <mergeCell ref="D1:I1"/>
    <mergeCell ref="J1:N1"/>
    <mergeCell ref="F2:F3"/>
    <mergeCell ref="G2:G3"/>
    <mergeCell ref="H2:I2"/>
    <mergeCell ref="J2:K2"/>
    <mergeCell ref="L2:M2"/>
  </mergeCells>
  <phoneticPr fontId="2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XFD1048576"/>
    </sheetView>
  </sheetViews>
  <sheetFormatPr defaultColWidth="14.42578125" defaultRowHeight="15"/>
  <cols>
    <col min="1" max="1" width="36.140625" style="3" customWidth="1"/>
    <col min="2" max="6" width="15.140625" style="3" customWidth="1"/>
    <col min="7" max="26" width="8.7109375" style="3" customWidth="1"/>
    <col min="27" max="16384" width="14.42578125" style="3"/>
  </cols>
  <sheetData>
    <row r="1" spans="1:26" ht="13.5" customHeight="1">
      <c r="A1" s="65" t="s">
        <v>65</v>
      </c>
      <c r="B1" s="66" t="s">
        <v>53</v>
      </c>
      <c r="C1" s="66" t="s">
        <v>54</v>
      </c>
      <c r="D1" s="66" t="s">
        <v>55</v>
      </c>
      <c r="E1" s="66" t="s">
        <v>65</v>
      </c>
      <c r="F1" s="67" t="s">
        <v>56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1:26" ht="13.5" customHeight="1">
      <c r="A2" s="69" t="s">
        <v>394</v>
      </c>
      <c r="B2" s="70">
        <f>총괄표!I6</f>
        <v>2946934</v>
      </c>
      <c r="C2" s="70">
        <f>총괄표!L6</f>
        <v>24851014</v>
      </c>
      <c r="D2" s="70">
        <f>총괄표!N6</f>
        <v>0</v>
      </c>
      <c r="E2" s="70"/>
      <c r="F2" s="70">
        <f t="shared" ref="F2:F3" si="0">SUM(B2,C2,D2)</f>
        <v>27797948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ht="13.5" customHeight="1">
      <c r="A3" s="71" t="s">
        <v>395</v>
      </c>
      <c r="B3" s="72"/>
      <c r="C3" s="72"/>
      <c r="D3" s="72"/>
      <c r="E3" s="72"/>
      <c r="F3" s="70">
        <f t="shared" si="0"/>
        <v>0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1:26" ht="13.5" customHeight="1">
      <c r="A4" s="71" t="s">
        <v>65</v>
      </c>
      <c r="B4" s="72"/>
      <c r="C4" s="72"/>
      <c r="D4" s="72"/>
      <c r="E4" s="72"/>
      <c r="F4" s="72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6" ht="13.5" customHeight="1">
      <c r="A5" s="71" t="s">
        <v>65</v>
      </c>
      <c r="B5" s="72"/>
      <c r="C5" s="72" t="s">
        <v>65</v>
      </c>
      <c r="D5" s="72"/>
      <c r="E5" s="72"/>
      <c r="F5" s="72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" ht="13.5" customHeight="1">
      <c r="A6" s="71" t="s">
        <v>65</v>
      </c>
      <c r="B6" s="72"/>
      <c r="C6" s="72"/>
      <c r="D6" s="72"/>
      <c r="E6" s="72"/>
      <c r="F6" s="72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6" ht="13.5" customHeight="1">
      <c r="A7" s="71"/>
      <c r="B7" s="72"/>
      <c r="C7" s="72"/>
      <c r="D7" s="72"/>
      <c r="E7" s="72"/>
      <c r="F7" s="72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 ht="13.5" customHeight="1">
      <c r="A8" s="71"/>
      <c r="B8" s="72"/>
      <c r="C8" s="72"/>
      <c r="D8" s="72"/>
      <c r="E8" s="72"/>
      <c r="F8" s="72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" ht="13.5" customHeight="1">
      <c r="A9" s="73"/>
      <c r="B9" s="74"/>
      <c r="C9" s="74"/>
      <c r="D9" s="74"/>
      <c r="E9" s="74"/>
      <c r="F9" s="74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 ht="13.5" customHeight="1">
      <c r="A10" s="65"/>
      <c r="B10" s="66" t="s">
        <v>396</v>
      </c>
      <c r="C10" s="66" t="s">
        <v>397</v>
      </c>
      <c r="D10" s="66" t="s">
        <v>398</v>
      </c>
      <c r="E10" s="66" t="s">
        <v>399</v>
      </c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26" ht="13.5" customHeight="1">
      <c r="A11" s="69" t="s">
        <v>400</v>
      </c>
      <c r="B11" s="75">
        <v>100</v>
      </c>
      <c r="C11" s="76">
        <v>1000</v>
      </c>
      <c r="D11" s="76">
        <f>$B$11/100</f>
        <v>1</v>
      </c>
      <c r="E11" s="76"/>
      <c r="F11" s="76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" ht="13.5" customHeight="1">
      <c r="A12" s="71" t="s">
        <v>401</v>
      </c>
      <c r="B12" s="77">
        <v>100</v>
      </c>
      <c r="C12" s="77">
        <v>1000</v>
      </c>
      <c r="D12" s="76">
        <f>$B$12/100</f>
        <v>1</v>
      </c>
      <c r="E12" s="77">
        <v>2</v>
      </c>
      <c r="F12" s="77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spans="1:26" ht="13.5" customHeight="1">
      <c r="A13" s="71" t="s">
        <v>402</v>
      </c>
      <c r="B13" s="78">
        <v>100</v>
      </c>
      <c r="C13" s="77">
        <v>1</v>
      </c>
      <c r="D13" s="76">
        <f>$B$13/100</f>
        <v>1</v>
      </c>
      <c r="E13" s="77">
        <v>5</v>
      </c>
      <c r="F13" s="7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ht="13.5" customHeight="1">
      <c r="A14" s="71"/>
      <c r="B14" s="77"/>
      <c r="C14" s="77"/>
      <c r="D14" s="77"/>
      <c r="E14" s="77"/>
      <c r="F14" s="7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spans="1:26" ht="13.5" customHeight="1">
      <c r="A15" s="71"/>
      <c r="B15" s="77"/>
      <c r="C15" s="77"/>
      <c r="D15" s="77"/>
      <c r="E15" s="77"/>
      <c r="F15" s="7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" ht="13.5" customHeight="1">
      <c r="A16" s="71"/>
      <c r="B16" s="77"/>
      <c r="C16" s="77"/>
      <c r="D16" s="77"/>
      <c r="E16" s="77"/>
      <c r="F16" s="7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spans="1:26" ht="13.5" customHeight="1">
      <c r="A17" s="71"/>
      <c r="B17" s="77"/>
      <c r="C17" s="77"/>
      <c r="D17" s="77"/>
      <c r="E17" s="77"/>
      <c r="F17" s="7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ht="13.5" customHeight="1">
      <c r="A18" s="71" t="s">
        <v>65</v>
      </c>
      <c r="B18" s="77"/>
      <c r="C18" s="77"/>
      <c r="D18" s="77"/>
      <c r="E18" s="77"/>
      <c r="F18" s="77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</row>
    <row r="19" spans="1:26" ht="13.5" customHeight="1">
      <c r="A19" s="79" t="s">
        <v>65</v>
      </c>
      <c r="B19" s="80"/>
      <c r="C19" s="80"/>
      <c r="D19" s="80"/>
      <c r="E19" s="80"/>
      <c r="F19" s="80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 spans="1:26" ht="13.5" customHeight="1">
      <c r="A20" s="65" t="s">
        <v>403</v>
      </c>
      <c r="B20" s="66" t="s">
        <v>396</v>
      </c>
      <c r="C20" s="66"/>
      <c r="D20" s="66" t="s">
        <v>398</v>
      </c>
      <c r="E20" s="66"/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</row>
    <row r="21" spans="1:26" ht="13.5" customHeight="1">
      <c r="A21" s="69" t="s">
        <v>404</v>
      </c>
      <c r="B21" s="76">
        <f>B11</f>
        <v>100</v>
      </c>
      <c r="C21" s="76"/>
      <c r="D21" s="76">
        <f>$B$21/100</f>
        <v>1</v>
      </c>
      <c r="E21" s="76"/>
      <c r="F21" s="7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ht="13.5" customHeight="1">
      <c r="A22" s="71" t="s">
        <v>405</v>
      </c>
      <c r="B22" s="77">
        <f>B11</f>
        <v>100</v>
      </c>
      <c r="C22" s="76"/>
      <c r="D22" s="76">
        <f>$B$22/100</f>
        <v>1</v>
      </c>
      <c r="E22" s="77"/>
      <c r="F22" s="7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spans="1:26" ht="13.5" customHeight="1">
      <c r="A23" s="71" t="s">
        <v>406</v>
      </c>
      <c r="B23" s="77">
        <f>B11</f>
        <v>100</v>
      </c>
      <c r="C23" s="76"/>
      <c r="D23" s="76">
        <f>$B$23/100</f>
        <v>1</v>
      </c>
      <c r="E23" s="77"/>
      <c r="F23" s="7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26" ht="13.5" customHeight="1">
      <c r="A24" s="71" t="s">
        <v>407</v>
      </c>
      <c r="B24" s="77">
        <f>B11</f>
        <v>100</v>
      </c>
      <c r="C24" s="76"/>
      <c r="D24" s="76">
        <f>$B$24/100</f>
        <v>1</v>
      </c>
      <c r="E24" s="77"/>
      <c r="F24" s="7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</row>
    <row r="25" spans="1:26" ht="13.5" customHeight="1">
      <c r="A25" s="71" t="s">
        <v>408</v>
      </c>
      <c r="B25" s="77">
        <f>B11</f>
        <v>100</v>
      </c>
      <c r="C25" s="76"/>
      <c r="D25" s="76">
        <f>$B$25/100</f>
        <v>1</v>
      </c>
      <c r="E25" s="77"/>
      <c r="F25" s="7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ht="13.5" customHeight="1">
      <c r="A26" s="71"/>
      <c r="B26" s="77"/>
      <c r="C26" s="77"/>
      <c r="D26" s="77"/>
      <c r="E26" s="77"/>
      <c r="F26" s="7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 ht="13.5" customHeight="1">
      <c r="A27" s="71"/>
      <c r="B27" s="77"/>
      <c r="C27" s="77"/>
      <c r="D27" s="77"/>
      <c r="E27" s="77"/>
      <c r="F27" s="7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 ht="13.5" customHeight="1">
      <c r="A28" s="71"/>
      <c r="B28" s="77"/>
      <c r="C28" s="77"/>
      <c r="D28" s="77"/>
      <c r="E28" s="77"/>
      <c r="F28" s="7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ht="14.25" customHeight="1">
      <c r="A29" s="79"/>
      <c r="B29" s="80"/>
      <c r="C29" s="80"/>
      <c r="D29" s="80"/>
      <c r="E29" s="80"/>
      <c r="F29" s="80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14.25" customHeight="1">
      <c r="A30" s="65" t="s">
        <v>409</v>
      </c>
      <c r="B30" s="66" t="s">
        <v>396</v>
      </c>
      <c r="C30" s="66" t="s">
        <v>410</v>
      </c>
      <c r="D30" s="66" t="s">
        <v>411</v>
      </c>
      <c r="E30" s="66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</row>
    <row r="31" spans="1:26" ht="13.5" customHeight="1">
      <c r="A31" s="69" t="s">
        <v>412</v>
      </c>
      <c r="B31" s="76">
        <v>15</v>
      </c>
      <c r="C31" s="76">
        <v>15</v>
      </c>
      <c r="D31" s="76">
        <v>20</v>
      </c>
      <c r="E31" s="76"/>
      <c r="F31" s="7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</row>
    <row r="32" spans="1:26" ht="13.5" customHeight="1">
      <c r="A32" s="69" t="s">
        <v>413</v>
      </c>
      <c r="B32" s="77">
        <v>40</v>
      </c>
      <c r="C32" s="77">
        <v>40</v>
      </c>
      <c r="D32" s="77">
        <v>40</v>
      </c>
      <c r="E32" s="77"/>
      <c r="F32" s="77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</row>
    <row r="33" spans="1:26" ht="13.5" customHeight="1">
      <c r="A33" s="71" t="s">
        <v>414</v>
      </c>
      <c r="B33" s="77">
        <v>2</v>
      </c>
      <c r="C33" s="77"/>
      <c r="D33" s="77"/>
      <c r="E33" s="77"/>
      <c r="F33" s="7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1:26" ht="13.5" customHeight="1">
      <c r="A34" s="71" t="s">
        <v>415</v>
      </c>
      <c r="B34" s="77"/>
      <c r="C34" s="77"/>
      <c r="D34" s="77"/>
      <c r="E34" s="77"/>
      <c r="F34" s="7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1:26" ht="13.5" customHeight="1">
      <c r="A35" s="71" t="s">
        <v>416</v>
      </c>
      <c r="B35" s="77">
        <v>2</v>
      </c>
      <c r="C35" s="77"/>
      <c r="D35" s="77"/>
      <c r="E35" s="77"/>
      <c r="F35" s="77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13.5" customHeight="1">
      <c r="A36" s="71" t="s">
        <v>417</v>
      </c>
      <c r="B36" s="77">
        <v>3</v>
      </c>
      <c r="C36" s="77"/>
      <c r="D36" s="77"/>
      <c r="E36" s="77"/>
      <c r="F36" s="7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1:26" ht="13.5" customHeight="1">
      <c r="A37" s="71"/>
      <c r="B37" s="77"/>
      <c r="C37" s="77"/>
      <c r="D37" s="77"/>
      <c r="E37" s="77"/>
      <c r="F37" s="7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1:26" ht="13.5" customHeight="1">
      <c r="A38" s="71"/>
      <c r="B38" s="77"/>
      <c r="C38" s="77"/>
      <c r="D38" s="77"/>
      <c r="E38" s="77"/>
      <c r="F38" s="77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1:26" ht="13.5" customHeight="1">
      <c r="A39" s="79"/>
      <c r="B39" s="80"/>
      <c r="C39" s="80"/>
      <c r="D39" s="80"/>
      <c r="E39" s="80"/>
      <c r="F39" s="80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13.5" customHeight="1">
      <c r="A40" s="65" t="s">
        <v>418</v>
      </c>
      <c r="B40" s="66" t="s">
        <v>396</v>
      </c>
      <c r="C40" s="66" t="s">
        <v>419</v>
      </c>
      <c r="D40" s="66"/>
      <c r="E40" s="66"/>
      <c r="F40" s="67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  <row r="41" spans="1:26" ht="13.5" customHeight="1">
      <c r="A41" s="73" t="s">
        <v>69</v>
      </c>
      <c r="B41" s="68">
        <v>100</v>
      </c>
      <c r="C41" s="68">
        <v>5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</row>
    <row r="42" spans="1:26" ht="13.5" customHeight="1">
      <c r="A42" s="73" t="s">
        <v>71</v>
      </c>
      <c r="B42" s="68">
        <v>100</v>
      </c>
      <c r="C42" s="68">
        <v>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</row>
    <row r="43" spans="1:26" ht="13.5" customHeight="1">
      <c r="A43" s="73" t="s">
        <v>73</v>
      </c>
      <c r="B43" s="68">
        <v>100</v>
      </c>
      <c r="C43" s="68">
        <v>5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spans="1:26" ht="13.5" customHeight="1">
      <c r="A44" s="73" t="s">
        <v>75</v>
      </c>
      <c r="B44" s="68">
        <v>100</v>
      </c>
      <c r="C44" s="68">
        <v>5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</row>
    <row r="45" spans="1:26" ht="13.5" customHeight="1">
      <c r="A45" s="73" t="s">
        <v>77</v>
      </c>
      <c r="B45" s="68">
        <v>100</v>
      </c>
      <c r="C45" s="68">
        <v>5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</row>
    <row r="46" spans="1:26" ht="13.5" customHeight="1">
      <c r="A46" s="73" t="s">
        <v>79</v>
      </c>
      <c r="B46" s="68">
        <v>100</v>
      </c>
      <c r="C46" s="68">
        <v>5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ht="13.5" customHeight="1">
      <c r="A47" s="7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ht="13.5" customHeight="1">
      <c r="A48" s="73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13.5" customHeight="1">
      <c r="A49" s="7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</row>
    <row r="50" spans="1:26" ht="13.5" customHeight="1">
      <c r="A50" s="7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</row>
    <row r="51" spans="1:26" ht="13.5" customHeight="1">
      <c r="A51" s="7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</row>
    <row r="52" spans="1:26" ht="13.5" customHeight="1">
      <c r="A52" s="73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</row>
    <row r="53" spans="1:26" ht="13.5" customHeight="1">
      <c r="A53" s="7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</row>
    <row r="54" spans="1:26" ht="13.5" customHeight="1">
      <c r="A54" s="73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</row>
    <row r="55" spans="1:26" ht="13.5" customHeight="1">
      <c r="A55" s="7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</row>
    <row r="56" spans="1:26" ht="13.5" customHeight="1">
      <c r="A56" s="73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</row>
    <row r="57" spans="1:26" ht="13.5" customHeight="1">
      <c r="A57" s="7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</row>
    <row r="58" spans="1:26" ht="13.5" customHeight="1">
      <c r="A58" s="73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</row>
    <row r="59" spans="1:26" ht="13.5" customHeight="1">
      <c r="A59" s="7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</row>
    <row r="60" spans="1:26" ht="13.5" customHeight="1">
      <c r="A60" s="73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</row>
    <row r="61" spans="1:26" ht="13.5" customHeight="1">
      <c r="A61" s="7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</row>
    <row r="62" spans="1:26" ht="13.5" customHeight="1">
      <c r="A62" s="73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</row>
    <row r="63" spans="1:26" ht="13.5" customHeight="1">
      <c r="A63" s="7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</row>
    <row r="64" spans="1:26" ht="13.5" customHeight="1">
      <c r="A64" s="73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</row>
    <row r="65" spans="1:26" ht="13.5" customHeight="1">
      <c r="A65" s="7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</row>
    <row r="66" spans="1:26" ht="13.5" customHeight="1">
      <c r="A66" s="73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</row>
    <row r="67" spans="1:26" ht="13.5" customHeight="1">
      <c r="A67" s="7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</row>
    <row r="68" spans="1:26" ht="13.5" customHeight="1">
      <c r="A68" s="73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  <row r="69" spans="1:26" ht="13.5" customHeight="1">
      <c r="A69" s="73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</row>
    <row r="70" spans="1:26" ht="13.5" customHeight="1">
      <c r="A70" s="73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</row>
    <row r="71" spans="1:26" ht="13.5" customHeight="1">
      <c r="A71" s="73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ht="13.5" customHeight="1">
      <c r="A72" s="73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1:26" ht="13.5" customHeight="1">
      <c r="A73" s="73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  <row r="74" spans="1:26" ht="13.5" customHeight="1">
      <c r="A74" s="73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</row>
    <row r="75" spans="1:26" ht="13.5" customHeight="1">
      <c r="A75" s="73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</row>
    <row r="76" spans="1:26" ht="13.5" customHeight="1">
      <c r="A76" s="73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ht="13.5" customHeight="1">
      <c r="A77" s="73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ht="13.5" customHeight="1">
      <c r="A78" s="73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ht="13.5" customHeight="1">
      <c r="A79" s="73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13.5" customHeight="1">
      <c r="A80" s="73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13.5" customHeight="1">
      <c r="A81" s="73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</row>
    <row r="82" spans="1:26" ht="13.5" customHeight="1">
      <c r="A82" s="73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</row>
    <row r="83" spans="1:26" ht="13.5" customHeight="1">
      <c r="A83" s="73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</row>
    <row r="84" spans="1:26" ht="13.5" customHeight="1">
      <c r="A84" s="73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</row>
    <row r="85" spans="1:26" ht="13.5" customHeight="1">
      <c r="A85" s="73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</row>
    <row r="86" spans="1:26" ht="13.5" customHeight="1">
      <c r="A86" s="73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</row>
    <row r="87" spans="1:26" ht="13.5" customHeight="1">
      <c r="A87" s="73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</row>
    <row r="88" spans="1:26" ht="13.5" customHeight="1">
      <c r="A88" s="73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</row>
    <row r="89" spans="1:26" ht="13.5" customHeight="1">
      <c r="A89" s="73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</row>
    <row r="90" spans="1:26" ht="13.5" customHeight="1">
      <c r="A90" s="73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</row>
    <row r="91" spans="1:26" ht="13.5" customHeight="1">
      <c r="A91" s="73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</row>
    <row r="92" spans="1:26" ht="13.5" customHeight="1">
      <c r="A92" s="73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</row>
    <row r="93" spans="1:26" ht="13.5" customHeight="1">
      <c r="A93" s="73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</row>
    <row r="94" spans="1:26" ht="13.5" customHeight="1">
      <c r="A94" s="73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</row>
    <row r="95" spans="1:26" ht="13.5" customHeight="1">
      <c r="A95" s="73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</row>
    <row r="96" spans="1:26" ht="13.5" customHeight="1">
      <c r="A96" s="73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</row>
    <row r="97" spans="1:26" ht="13.5" customHeight="1">
      <c r="A97" s="73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</row>
    <row r="98" spans="1:26" ht="13.5" customHeight="1">
      <c r="A98" s="73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</row>
    <row r="99" spans="1:26" ht="13.5" customHeight="1">
      <c r="A99" s="73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</row>
    <row r="100" spans="1:26" ht="13.5" customHeight="1">
      <c r="A100" s="73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</row>
    <row r="101" spans="1:26" ht="13.5" customHeight="1">
      <c r="A101" s="73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</row>
    <row r="102" spans="1:26" ht="13.5" customHeight="1">
      <c r="A102" s="73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</row>
    <row r="103" spans="1:26" ht="13.5" customHeight="1">
      <c r="A103" s="73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</row>
    <row r="104" spans="1:26" ht="13.5" customHeight="1">
      <c r="A104" s="73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</row>
    <row r="105" spans="1:26" ht="13.5" customHeight="1">
      <c r="A105" s="73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</row>
    <row r="106" spans="1:26" ht="13.5" customHeight="1">
      <c r="A106" s="73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</row>
    <row r="107" spans="1:26" ht="13.5" customHeight="1">
      <c r="A107" s="73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</row>
    <row r="108" spans="1:26" ht="13.5" customHeight="1">
      <c r="A108" s="73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</row>
    <row r="109" spans="1:26" ht="13.5" customHeight="1">
      <c r="A109" s="73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</row>
    <row r="110" spans="1:26" ht="13.5" customHeight="1">
      <c r="A110" s="73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</row>
    <row r="111" spans="1:26" ht="13.5" customHeight="1">
      <c r="A111" s="73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</row>
    <row r="112" spans="1:26" ht="13.5" customHeight="1">
      <c r="A112" s="73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</row>
    <row r="113" spans="1:26" ht="13.5" customHeight="1">
      <c r="A113" s="73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</row>
    <row r="114" spans="1:26" ht="13.5" customHeight="1">
      <c r="A114" s="73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</row>
    <row r="115" spans="1:26" ht="13.5" customHeight="1">
      <c r="A115" s="73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</row>
    <row r="116" spans="1:26" ht="13.5" customHeight="1">
      <c r="A116" s="73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</row>
    <row r="117" spans="1:26" ht="13.5" customHeight="1">
      <c r="A117" s="73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</row>
    <row r="118" spans="1:26" ht="13.5" customHeight="1">
      <c r="A118" s="73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</row>
    <row r="119" spans="1:26" ht="13.5" customHeight="1">
      <c r="A119" s="73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</row>
    <row r="120" spans="1:26" ht="13.5" customHeight="1">
      <c r="A120" s="73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</row>
    <row r="121" spans="1:26" ht="13.5" customHeight="1">
      <c r="A121" s="73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</row>
    <row r="122" spans="1:26" ht="13.5" customHeight="1">
      <c r="A122" s="73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</row>
    <row r="123" spans="1:26" ht="13.5" customHeight="1">
      <c r="A123" s="73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</row>
    <row r="124" spans="1:26" ht="13.5" customHeight="1">
      <c r="A124" s="73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</row>
    <row r="125" spans="1:26" ht="13.5" customHeight="1">
      <c r="A125" s="73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</row>
    <row r="126" spans="1:26" ht="13.5" customHeight="1">
      <c r="A126" s="73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</row>
    <row r="127" spans="1:26" ht="13.5" customHeight="1">
      <c r="A127" s="73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</row>
    <row r="128" spans="1:26" ht="13.5" customHeight="1">
      <c r="A128" s="73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</row>
    <row r="129" spans="1:26" ht="13.5" customHeight="1">
      <c r="A129" s="73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</row>
    <row r="130" spans="1:26" ht="13.5" customHeight="1">
      <c r="A130" s="73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</row>
    <row r="131" spans="1:26" ht="13.5" customHeight="1">
      <c r="A131" s="73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</row>
    <row r="132" spans="1:26" ht="13.5" customHeight="1">
      <c r="A132" s="73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</row>
    <row r="133" spans="1:26" ht="13.5" customHeight="1">
      <c r="A133" s="73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</row>
    <row r="134" spans="1:26" ht="13.5" customHeight="1">
      <c r="A134" s="73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</row>
    <row r="135" spans="1:26" ht="13.5" customHeight="1">
      <c r="A135" s="73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</row>
    <row r="136" spans="1:26" ht="13.5" customHeight="1">
      <c r="A136" s="73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</row>
    <row r="137" spans="1:26" ht="13.5" customHeight="1">
      <c r="A137" s="73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</row>
    <row r="138" spans="1:26" ht="13.5" customHeight="1">
      <c r="A138" s="73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</row>
    <row r="139" spans="1:26" ht="13.5" customHeight="1">
      <c r="A139" s="73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</row>
    <row r="140" spans="1:26" ht="13.5" customHeight="1">
      <c r="A140" s="73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</row>
    <row r="141" spans="1:26" ht="13.5" customHeight="1">
      <c r="A141" s="73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</row>
    <row r="142" spans="1:26" ht="13.5" customHeight="1">
      <c r="A142" s="73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</row>
    <row r="143" spans="1:26" ht="13.5" customHeight="1">
      <c r="A143" s="73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</row>
    <row r="144" spans="1:26" ht="13.5" customHeight="1">
      <c r="A144" s="73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</row>
    <row r="145" spans="1:26" ht="13.5" customHeight="1">
      <c r="A145" s="73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</row>
    <row r="146" spans="1:26" ht="13.5" customHeight="1">
      <c r="A146" s="73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</row>
    <row r="147" spans="1:26" ht="13.5" customHeight="1">
      <c r="A147" s="73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</row>
    <row r="148" spans="1:26" ht="13.5" customHeight="1">
      <c r="A148" s="73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</row>
    <row r="149" spans="1:26" ht="13.5" customHeight="1">
      <c r="A149" s="73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</row>
    <row r="150" spans="1:26" ht="13.5" customHeight="1">
      <c r="A150" s="73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</row>
    <row r="151" spans="1:26" ht="13.5" customHeight="1">
      <c r="A151" s="73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</row>
    <row r="152" spans="1:26" ht="13.5" customHeight="1">
      <c r="A152" s="73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</row>
    <row r="153" spans="1:26" ht="13.5" customHeight="1">
      <c r="A153" s="73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</row>
    <row r="154" spans="1:26" ht="13.5" customHeight="1">
      <c r="A154" s="73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</row>
    <row r="155" spans="1:26" ht="13.5" customHeight="1">
      <c r="A155" s="73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</row>
    <row r="156" spans="1:26" ht="13.5" customHeight="1">
      <c r="A156" s="73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</row>
    <row r="157" spans="1:26" ht="13.5" customHeight="1">
      <c r="A157" s="73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</row>
    <row r="158" spans="1:26" ht="13.5" customHeight="1">
      <c r="A158" s="73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</row>
    <row r="159" spans="1:26" ht="13.5" customHeight="1">
      <c r="A159" s="73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</row>
    <row r="160" spans="1:26" ht="13.5" customHeight="1">
      <c r="A160" s="73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</row>
    <row r="161" spans="1:26" ht="13.5" customHeight="1">
      <c r="A161" s="73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</row>
    <row r="162" spans="1:26" ht="13.5" customHeight="1">
      <c r="A162" s="73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</row>
    <row r="163" spans="1:26" ht="13.5" customHeight="1">
      <c r="A163" s="73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</row>
    <row r="164" spans="1:26" ht="13.5" customHeight="1">
      <c r="A164" s="73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</row>
    <row r="165" spans="1:26" ht="13.5" customHeight="1">
      <c r="A165" s="73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</row>
    <row r="166" spans="1:26" ht="13.5" customHeight="1">
      <c r="A166" s="73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</row>
    <row r="167" spans="1:26" ht="13.5" customHeight="1">
      <c r="A167" s="73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</row>
    <row r="168" spans="1:26" ht="13.5" customHeight="1">
      <c r="A168" s="73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</row>
    <row r="169" spans="1:26" ht="13.5" customHeight="1">
      <c r="A169" s="73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</row>
    <row r="170" spans="1:26" ht="13.5" customHeight="1">
      <c r="A170" s="73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</row>
    <row r="171" spans="1:26" ht="13.5" customHeight="1">
      <c r="A171" s="73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</row>
    <row r="172" spans="1:26" ht="13.5" customHeight="1">
      <c r="A172" s="73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</row>
    <row r="173" spans="1:26" ht="13.5" customHeight="1">
      <c r="A173" s="73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</row>
    <row r="174" spans="1:26" ht="13.5" customHeight="1">
      <c r="A174" s="73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</row>
    <row r="175" spans="1:26" ht="13.5" customHeight="1">
      <c r="A175" s="73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</row>
    <row r="176" spans="1:26" ht="13.5" customHeight="1">
      <c r="A176" s="73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</row>
    <row r="177" spans="1:26" ht="13.5" customHeight="1">
      <c r="A177" s="73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</row>
    <row r="178" spans="1:26" ht="13.5" customHeight="1">
      <c r="A178" s="73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</row>
    <row r="179" spans="1:26" ht="13.5" customHeight="1">
      <c r="A179" s="73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</row>
    <row r="180" spans="1:26" ht="13.5" customHeight="1">
      <c r="A180" s="73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</row>
    <row r="181" spans="1:26" ht="13.5" customHeight="1">
      <c r="A181" s="73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</row>
    <row r="182" spans="1:26" ht="13.5" customHeight="1">
      <c r="A182" s="73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</row>
    <row r="183" spans="1:26" ht="13.5" customHeight="1">
      <c r="A183" s="73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</row>
    <row r="184" spans="1:26" ht="13.5" customHeight="1">
      <c r="A184" s="73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</row>
    <row r="185" spans="1:26" ht="13.5" customHeight="1">
      <c r="A185" s="73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</row>
    <row r="186" spans="1:26" ht="13.5" customHeight="1">
      <c r="A186" s="73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</row>
    <row r="187" spans="1:26" ht="13.5" customHeight="1">
      <c r="A187" s="73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</row>
    <row r="188" spans="1:26" ht="13.5" customHeight="1">
      <c r="A188" s="73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</row>
    <row r="189" spans="1:26" ht="13.5" customHeight="1">
      <c r="A189" s="73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</row>
    <row r="190" spans="1:26" ht="13.5" customHeight="1">
      <c r="A190" s="73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</row>
    <row r="191" spans="1:26" ht="13.5" customHeight="1">
      <c r="A191" s="73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</row>
    <row r="192" spans="1:26" ht="13.5" customHeight="1">
      <c r="A192" s="73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</row>
    <row r="193" spans="1:26" ht="13.5" customHeight="1">
      <c r="A193" s="73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</row>
    <row r="194" spans="1:26" ht="13.5" customHeight="1">
      <c r="A194" s="73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</row>
    <row r="195" spans="1:26" ht="13.5" customHeight="1">
      <c r="A195" s="73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</row>
    <row r="196" spans="1:26" ht="13.5" customHeight="1">
      <c r="A196" s="73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</row>
    <row r="197" spans="1:26" ht="13.5" customHeight="1">
      <c r="A197" s="73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</row>
    <row r="198" spans="1:26" ht="13.5" customHeight="1">
      <c r="A198" s="73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</row>
    <row r="199" spans="1:26" ht="13.5" customHeight="1">
      <c r="A199" s="73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</row>
    <row r="200" spans="1:26" ht="13.5" customHeight="1">
      <c r="A200" s="73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</row>
    <row r="201" spans="1:26" ht="13.5" customHeight="1">
      <c r="A201" s="73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</row>
    <row r="202" spans="1:26" ht="13.5" customHeight="1">
      <c r="A202" s="73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</row>
    <row r="203" spans="1:26" ht="13.5" customHeight="1">
      <c r="A203" s="73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</row>
    <row r="204" spans="1:26" ht="13.5" customHeight="1">
      <c r="A204" s="73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</row>
    <row r="205" spans="1:26" ht="13.5" customHeight="1">
      <c r="A205" s="73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</row>
    <row r="206" spans="1:26" ht="13.5" customHeight="1">
      <c r="A206" s="73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</row>
    <row r="207" spans="1:26" ht="13.5" customHeight="1">
      <c r="A207" s="73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</row>
    <row r="208" spans="1:26" ht="13.5" customHeight="1">
      <c r="A208" s="73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</row>
    <row r="209" spans="1:26" ht="13.5" customHeight="1">
      <c r="A209" s="73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</row>
    <row r="210" spans="1:26" ht="13.5" customHeight="1">
      <c r="A210" s="73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</row>
    <row r="211" spans="1:26" ht="13.5" customHeight="1">
      <c r="A211" s="73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</row>
    <row r="212" spans="1:26" ht="13.5" customHeight="1">
      <c r="A212" s="73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</row>
    <row r="213" spans="1:26" ht="13.5" customHeight="1">
      <c r="A213" s="73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</row>
    <row r="214" spans="1:26" ht="13.5" customHeight="1">
      <c r="A214" s="73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</row>
    <row r="215" spans="1:26" ht="13.5" customHeight="1">
      <c r="A215" s="73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</row>
    <row r="216" spans="1:26" ht="13.5" customHeight="1">
      <c r="A216" s="73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</row>
    <row r="217" spans="1:26" ht="13.5" customHeight="1">
      <c r="A217" s="73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</row>
    <row r="218" spans="1:26" ht="13.5" customHeight="1">
      <c r="A218" s="73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</row>
    <row r="219" spans="1:26" ht="13.5" customHeight="1">
      <c r="A219" s="73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</row>
    <row r="220" spans="1:26" ht="13.5" customHeight="1">
      <c r="A220" s="73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</row>
    <row r="221" spans="1:26" ht="13.5" customHeight="1">
      <c r="A221" s="73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</row>
    <row r="222" spans="1:26" ht="13.5" customHeight="1">
      <c r="A222" s="73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</row>
    <row r="223" spans="1:26" ht="13.5" customHeight="1">
      <c r="A223" s="73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</row>
    <row r="224" spans="1:26" ht="13.5" customHeight="1">
      <c r="A224" s="73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</row>
    <row r="225" spans="1:26" ht="13.5" customHeight="1">
      <c r="A225" s="73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</row>
    <row r="226" spans="1:26" ht="13.5" customHeight="1">
      <c r="A226" s="73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</row>
    <row r="227" spans="1:26" ht="13.5" customHeight="1">
      <c r="A227" s="73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</row>
    <row r="228" spans="1:26" ht="13.5" customHeight="1">
      <c r="A228" s="73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</row>
    <row r="229" spans="1:26" ht="13.5" customHeight="1">
      <c r="A229" s="73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</row>
    <row r="230" spans="1:26" ht="13.5" customHeight="1">
      <c r="A230" s="73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</row>
    <row r="231" spans="1:26" ht="13.5" customHeight="1">
      <c r="A231" s="73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</row>
    <row r="232" spans="1:26" ht="13.5" customHeight="1">
      <c r="A232" s="73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</row>
    <row r="233" spans="1:26" ht="13.5" customHeight="1">
      <c r="A233" s="73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</row>
    <row r="234" spans="1:26" ht="13.5" customHeight="1">
      <c r="A234" s="73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</row>
    <row r="235" spans="1:26" ht="13.5" customHeight="1">
      <c r="A235" s="73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</row>
    <row r="236" spans="1:26" ht="13.5" customHeight="1">
      <c r="A236" s="73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</row>
    <row r="237" spans="1:26" ht="13.5" customHeight="1">
      <c r="A237" s="73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</row>
    <row r="238" spans="1:26" ht="13.5" customHeight="1">
      <c r="A238" s="73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</row>
    <row r="239" spans="1:26" ht="13.5" customHeight="1">
      <c r="A239" s="73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</row>
    <row r="240" spans="1:26" ht="13.5" customHeight="1">
      <c r="A240" s="73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</row>
    <row r="241" spans="1:26" ht="13.5" customHeight="1">
      <c r="A241" s="73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</row>
    <row r="242" spans="1:26" ht="13.5" customHeight="1">
      <c r="A242" s="73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</row>
    <row r="243" spans="1:26" ht="13.5" customHeight="1">
      <c r="A243" s="73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</row>
    <row r="244" spans="1:26" ht="13.5" customHeight="1">
      <c r="A244" s="73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</row>
    <row r="245" spans="1:26" ht="13.5" customHeight="1">
      <c r="A245" s="73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</row>
    <row r="246" spans="1:26" ht="13.5" customHeight="1">
      <c r="A246" s="73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</row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2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topLeftCell="D1" workbookViewId="0">
      <selection activeCell="I28" sqref="I28"/>
    </sheetView>
  </sheetViews>
  <sheetFormatPr defaultColWidth="8.85546875" defaultRowHeight="12"/>
  <cols>
    <col min="1" max="1" width="12.140625" style="57" hidden="1" customWidth="1"/>
    <col min="2" max="2" width="8.85546875" style="57" hidden="1" customWidth="1"/>
    <col min="3" max="3" width="8" style="57" hidden="1" customWidth="1"/>
    <col min="4" max="4" width="12.28515625" style="57" customWidth="1"/>
    <col min="5" max="5" width="44.42578125" style="57" customWidth="1"/>
    <col min="6" max="6" width="5.28515625" style="58" customWidth="1"/>
    <col min="7" max="7" width="6.42578125" style="59" customWidth="1"/>
    <col min="8" max="8" width="7.7109375" style="57" hidden="1" customWidth="1"/>
    <col min="9" max="9" width="42.85546875" style="57" customWidth="1"/>
    <col min="10" max="16384" width="8.85546875" style="57"/>
  </cols>
  <sheetData>
    <row r="1" spans="1:27" ht="15.6" customHeight="1">
      <c r="AA1" s="60" t="s">
        <v>420</v>
      </c>
    </row>
    <row r="3" spans="1:27" ht="15.6" customHeight="1">
      <c r="A3" s="60" t="s">
        <v>421</v>
      </c>
      <c r="D3" s="275" t="s">
        <v>69</v>
      </c>
      <c r="E3" s="276"/>
      <c r="F3" s="276"/>
      <c r="G3" s="276"/>
      <c r="H3" s="276"/>
      <c r="I3" s="276"/>
    </row>
    <row r="4" spans="1:27" ht="15.6" customHeight="1">
      <c r="A4" s="61" t="s">
        <v>46</v>
      </c>
      <c r="B4" s="61" t="s">
        <v>47</v>
      </c>
      <c r="C4" s="61" t="s">
        <v>48</v>
      </c>
      <c r="D4" s="277" t="s">
        <v>422</v>
      </c>
      <c r="E4" s="277" t="s">
        <v>423</v>
      </c>
      <c r="F4" s="277" t="s">
        <v>51</v>
      </c>
      <c r="G4" s="278" t="s">
        <v>52</v>
      </c>
      <c r="H4" s="277" t="s">
        <v>424</v>
      </c>
      <c r="I4" s="277" t="s">
        <v>425</v>
      </c>
    </row>
    <row r="5" spans="1:27" ht="15.6" customHeight="1">
      <c r="A5" s="61"/>
      <c r="B5" s="61"/>
      <c r="C5" s="61"/>
      <c r="D5" s="277"/>
      <c r="E5" s="277"/>
      <c r="F5" s="277"/>
      <c r="G5" s="278"/>
      <c r="H5" s="277"/>
      <c r="I5" s="277"/>
    </row>
    <row r="6" spans="1:27" ht="15.6" customHeight="1">
      <c r="D6" s="62" t="s">
        <v>426</v>
      </c>
      <c r="E6" s="62" t="s">
        <v>427</v>
      </c>
      <c r="F6" s="63" t="s">
        <v>64</v>
      </c>
      <c r="G6" s="64">
        <v>1</v>
      </c>
      <c r="H6" s="62"/>
      <c r="I6" s="62" t="s">
        <v>428</v>
      </c>
    </row>
    <row r="7" spans="1:27" ht="15.6" customHeight="1">
      <c r="D7" s="62" t="s">
        <v>426</v>
      </c>
      <c r="E7" s="62" t="s">
        <v>429</v>
      </c>
      <c r="F7" s="63" t="s">
        <v>64</v>
      </c>
      <c r="G7" s="64">
        <v>1</v>
      </c>
      <c r="H7" s="62"/>
      <c r="I7" s="62" t="s">
        <v>430</v>
      </c>
    </row>
    <row r="8" spans="1:27" ht="15.6" customHeight="1">
      <c r="D8" s="62" t="s">
        <v>426</v>
      </c>
      <c r="E8" s="62" t="s">
        <v>431</v>
      </c>
      <c r="F8" s="63" t="s">
        <v>64</v>
      </c>
      <c r="G8" s="64">
        <v>1</v>
      </c>
      <c r="H8" s="62"/>
      <c r="I8" s="62" t="s">
        <v>432</v>
      </c>
    </row>
    <row r="9" spans="1:27" ht="15.6" customHeight="1">
      <c r="D9" s="62" t="s">
        <v>426</v>
      </c>
      <c r="E9" s="62" t="s">
        <v>433</v>
      </c>
      <c r="F9" s="63" t="s">
        <v>64</v>
      </c>
      <c r="G9" s="64">
        <v>1</v>
      </c>
      <c r="H9" s="62"/>
      <c r="I9" s="62" t="s">
        <v>434</v>
      </c>
    </row>
    <row r="10" spans="1:27" ht="15.6" customHeight="1">
      <c r="D10" s="62" t="s">
        <v>426</v>
      </c>
      <c r="E10" s="62" t="s">
        <v>435</v>
      </c>
      <c r="F10" s="63" t="s">
        <v>64</v>
      </c>
      <c r="G10" s="64">
        <v>1</v>
      </c>
      <c r="H10" s="62"/>
      <c r="I10" s="62" t="s">
        <v>436</v>
      </c>
    </row>
    <row r="11" spans="1:27" ht="15.6" customHeight="1">
      <c r="D11" s="62" t="s">
        <v>426</v>
      </c>
      <c r="E11" s="62" t="s">
        <v>437</v>
      </c>
      <c r="F11" s="63" t="s">
        <v>64</v>
      </c>
      <c r="G11" s="64">
        <v>1</v>
      </c>
      <c r="H11" s="62"/>
      <c r="I11" s="62" t="s">
        <v>438</v>
      </c>
    </row>
    <row r="12" spans="1:27" ht="15.6" customHeight="1">
      <c r="D12" s="62" t="s">
        <v>439</v>
      </c>
      <c r="E12" s="62" t="s">
        <v>440</v>
      </c>
      <c r="F12" s="63" t="s">
        <v>64</v>
      </c>
      <c r="G12" s="64">
        <v>1</v>
      </c>
      <c r="H12" s="62"/>
      <c r="I12" s="62"/>
    </row>
    <row r="13" spans="1:27" ht="15.6" customHeight="1">
      <c r="D13" s="62" t="s">
        <v>439</v>
      </c>
      <c r="E13" s="62" t="s">
        <v>427</v>
      </c>
      <c r="F13" s="63" t="s">
        <v>64</v>
      </c>
      <c r="G13" s="64">
        <v>1</v>
      </c>
      <c r="H13" s="62"/>
      <c r="I13" s="62"/>
    </row>
    <row r="14" spans="1:27" ht="15.6" customHeight="1">
      <c r="D14" s="62" t="s">
        <v>439</v>
      </c>
      <c r="E14" s="62" t="s">
        <v>441</v>
      </c>
      <c r="F14" s="63" t="s">
        <v>64</v>
      </c>
      <c r="G14" s="64">
        <v>1</v>
      </c>
      <c r="H14" s="62"/>
      <c r="I14" s="62" t="s">
        <v>442</v>
      </c>
    </row>
    <row r="15" spans="1:27" ht="15.6" customHeight="1">
      <c r="D15" s="62" t="s">
        <v>439</v>
      </c>
      <c r="E15" s="62" t="s">
        <v>429</v>
      </c>
      <c r="F15" s="63" t="s">
        <v>64</v>
      </c>
      <c r="G15" s="64">
        <v>1</v>
      </c>
      <c r="H15" s="62"/>
      <c r="I15" s="62"/>
    </row>
    <row r="16" spans="1:27" ht="15.6" customHeight="1">
      <c r="D16" s="62" t="s">
        <v>439</v>
      </c>
      <c r="E16" s="62" t="s">
        <v>441</v>
      </c>
      <c r="F16" s="63" t="s">
        <v>64</v>
      </c>
      <c r="G16" s="64">
        <v>1</v>
      </c>
      <c r="H16" s="62"/>
      <c r="I16" s="62" t="s">
        <v>443</v>
      </c>
    </row>
    <row r="17" spans="4:9" ht="15.6" customHeight="1">
      <c r="D17" s="62" t="s">
        <v>439</v>
      </c>
      <c r="E17" s="62" t="s">
        <v>431</v>
      </c>
      <c r="F17" s="63" t="s">
        <v>64</v>
      </c>
      <c r="G17" s="64">
        <v>1</v>
      </c>
      <c r="H17" s="62"/>
      <c r="I17" s="62"/>
    </row>
    <row r="18" spans="4:9" ht="15.6" customHeight="1">
      <c r="D18" s="62" t="s">
        <v>439</v>
      </c>
      <c r="E18" s="62" t="s">
        <v>444</v>
      </c>
      <c r="F18" s="63" t="s">
        <v>64</v>
      </c>
      <c r="G18" s="64">
        <v>1</v>
      </c>
      <c r="H18" s="62"/>
      <c r="I18" s="62" t="s">
        <v>445</v>
      </c>
    </row>
    <row r="19" spans="4:9" ht="15.6" customHeight="1">
      <c r="D19" s="62" t="s">
        <v>439</v>
      </c>
      <c r="E19" s="62" t="s">
        <v>433</v>
      </c>
      <c r="F19" s="63" t="s">
        <v>64</v>
      </c>
      <c r="G19" s="64">
        <v>1</v>
      </c>
      <c r="H19" s="62"/>
      <c r="I19" s="62"/>
    </row>
    <row r="20" spans="4:9" ht="15.6" customHeight="1">
      <c r="D20" s="62" t="s">
        <v>439</v>
      </c>
      <c r="E20" s="62" t="s">
        <v>444</v>
      </c>
      <c r="F20" s="63" t="s">
        <v>64</v>
      </c>
      <c r="G20" s="64">
        <v>1</v>
      </c>
      <c r="H20" s="62"/>
      <c r="I20" s="62" t="s">
        <v>446</v>
      </c>
    </row>
    <row r="21" spans="4:9" ht="15.6" customHeight="1">
      <c r="D21" s="62" t="s">
        <v>439</v>
      </c>
      <c r="E21" s="62" t="s">
        <v>435</v>
      </c>
      <c r="F21" s="63" t="s">
        <v>64</v>
      </c>
      <c r="G21" s="64">
        <v>1</v>
      </c>
      <c r="H21" s="62"/>
      <c r="I21" s="62"/>
    </row>
    <row r="22" spans="4:9" ht="15.6" customHeight="1">
      <c r="D22" s="62" t="s">
        <v>439</v>
      </c>
      <c r="E22" s="62" t="s">
        <v>441</v>
      </c>
      <c r="F22" s="63" t="s">
        <v>64</v>
      </c>
      <c r="G22" s="64">
        <v>1</v>
      </c>
      <c r="H22" s="62"/>
      <c r="I22" s="62" t="s">
        <v>447</v>
      </c>
    </row>
    <row r="23" spans="4:9" ht="15.6" customHeight="1">
      <c r="D23" s="62" t="s">
        <v>439</v>
      </c>
      <c r="E23" s="62" t="s">
        <v>437</v>
      </c>
      <c r="F23" s="63" t="s">
        <v>64</v>
      </c>
      <c r="G23" s="64">
        <v>1</v>
      </c>
      <c r="H23" s="62"/>
      <c r="I23" s="62"/>
    </row>
    <row r="24" spans="4:9" ht="15.6" customHeight="1">
      <c r="D24" s="62" t="s">
        <v>439</v>
      </c>
      <c r="E24" s="62" t="s">
        <v>441</v>
      </c>
      <c r="F24" s="63" t="s">
        <v>64</v>
      </c>
      <c r="G24" s="64">
        <v>1</v>
      </c>
      <c r="H24" s="62"/>
      <c r="I24" s="62" t="s">
        <v>448</v>
      </c>
    </row>
    <row r="25" spans="4:9" ht="15.6" customHeight="1">
      <c r="D25" s="62" t="s">
        <v>449</v>
      </c>
      <c r="E25" s="62" t="s">
        <v>440</v>
      </c>
      <c r="F25" s="63" t="s">
        <v>64</v>
      </c>
      <c r="G25" s="64">
        <v>1</v>
      </c>
      <c r="H25" s="62"/>
      <c r="I25" s="62"/>
    </row>
    <row r="26" spans="4:9" ht="15.6" customHeight="1">
      <c r="D26" s="62" t="s">
        <v>449</v>
      </c>
      <c r="E26" s="62" t="s">
        <v>427</v>
      </c>
      <c r="F26" s="63" t="s">
        <v>64</v>
      </c>
      <c r="G26" s="64">
        <v>1</v>
      </c>
      <c r="H26" s="62"/>
      <c r="I26" s="62"/>
    </row>
    <row r="27" spans="4:9" ht="15.6" customHeight="1">
      <c r="D27" s="62" t="s">
        <v>449</v>
      </c>
      <c r="E27" s="62" t="s">
        <v>441</v>
      </c>
      <c r="F27" s="63" t="s">
        <v>64</v>
      </c>
      <c r="G27" s="64">
        <v>1</v>
      </c>
      <c r="H27" s="62"/>
      <c r="I27" s="62" t="s">
        <v>450</v>
      </c>
    </row>
    <row r="28" spans="4:9" ht="15.6" customHeight="1">
      <c r="D28" s="62" t="s">
        <v>449</v>
      </c>
      <c r="E28" s="62" t="s">
        <v>429</v>
      </c>
      <c r="F28" s="63" t="s">
        <v>64</v>
      </c>
      <c r="G28" s="64">
        <v>1</v>
      </c>
      <c r="H28" s="62"/>
      <c r="I28" s="62"/>
    </row>
    <row r="29" spans="4:9" ht="15.6" customHeight="1">
      <c r="D29" s="62" t="s">
        <v>449</v>
      </c>
      <c r="E29" s="62" t="s">
        <v>441</v>
      </c>
      <c r="F29" s="63" t="s">
        <v>64</v>
      </c>
      <c r="G29" s="64">
        <v>1</v>
      </c>
      <c r="H29" s="62"/>
      <c r="I29" s="62" t="s">
        <v>451</v>
      </c>
    </row>
    <row r="30" spans="4:9" ht="15.6" customHeight="1">
      <c r="D30" s="62" t="s">
        <v>449</v>
      </c>
      <c r="E30" s="62" t="s">
        <v>431</v>
      </c>
      <c r="F30" s="63" t="s">
        <v>64</v>
      </c>
      <c r="G30" s="64">
        <v>1</v>
      </c>
      <c r="H30" s="62"/>
      <c r="I30" s="62"/>
    </row>
    <row r="31" spans="4:9" ht="15.6" customHeight="1">
      <c r="D31" s="62" t="s">
        <v>449</v>
      </c>
      <c r="E31" s="62" t="s">
        <v>444</v>
      </c>
      <c r="F31" s="63" t="s">
        <v>64</v>
      </c>
      <c r="G31" s="64">
        <v>1</v>
      </c>
      <c r="H31" s="62"/>
      <c r="I31" s="62" t="s">
        <v>452</v>
      </c>
    </row>
    <row r="32" spans="4:9" ht="15.6" customHeight="1">
      <c r="D32" s="62" t="s">
        <v>449</v>
      </c>
      <c r="E32" s="62" t="s">
        <v>433</v>
      </c>
      <c r="F32" s="63" t="s">
        <v>64</v>
      </c>
      <c r="G32" s="64">
        <v>1</v>
      </c>
      <c r="H32" s="62"/>
      <c r="I32" s="62"/>
    </row>
    <row r="35" spans="1:9" ht="15.6" customHeight="1">
      <c r="D35" s="275" t="s">
        <v>69</v>
      </c>
      <c r="E35" s="276"/>
      <c r="F35" s="276"/>
      <c r="G35" s="276"/>
      <c r="H35" s="276"/>
      <c r="I35" s="276"/>
    </row>
    <row r="36" spans="1:9" ht="15.6" customHeight="1">
      <c r="A36" s="61" t="s">
        <v>46</v>
      </c>
      <c r="B36" s="61" t="s">
        <v>47</v>
      </c>
      <c r="C36" s="61" t="s">
        <v>48</v>
      </c>
      <c r="D36" s="277" t="s">
        <v>422</v>
      </c>
      <c r="E36" s="277" t="s">
        <v>423</v>
      </c>
      <c r="F36" s="277" t="s">
        <v>51</v>
      </c>
      <c r="G36" s="278" t="s">
        <v>52</v>
      </c>
      <c r="H36" s="277" t="s">
        <v>424</v>
      </c>
      <c r="I36" s="277" t="s">
        <v>425</v>
      </c>
    </row>
    <row r="37" spans="1:9" ht="15.6" customHeight="1">
      <c r="A37" s="61"/>
      <c r="B37" s="61"/>
      <c r="C37" s="61"/>
      <c r="D37" s="277"/>
      <c r="E37" s="277"/>
      <c r="F37" s="277"/>
      <c r="G37" s="278"/>
      <c r="H37" s="277"/>
      <c r="I37" s="277"/>
    </row>
    <row r="38" spans="1:9" ht="15.6" customHeight="1">
      <c r="D38" s="62" t="s">
        <v>449</v>
      </c>
      <c r="E38" s="62" t="s">
        <v>444</v>
      </c>
      <c r="F38" s="63" t="s">
        <v>64</v>
      </c>
      <c r="G38" s="64">
        <v>1</v>
      </c>
      <c r="H38" s="62"/>
      <c r="I38" s="62" t="s">
        <v>453</v>
      </c>
    </row>
    <row r="39" spans="1:9" ht="15.6" customHeight="1">
      <c r="D39" s="62" t="s">
        <v>449</v>
      </c>
      <c r="E39" s="62" t="s">
        <v>435</v>
      </c>
      <c r="F39" s="63" t="s">
        <v>64</v>
      </c>
      <c r="G39" s="64">
        <v>1</v>
      </c>
      <c r="H39" s="62"/>
      <c r="I39" s="62"/>
    </row>
    <row r="40" spans="1:9" ht="15.6" customHeight="1">
      <c r="D40" s="62" t="s">
        <v>449</v>
      </c>
      <c r="E40" s="62" t="s">
        <v>441</v>
      </c>
      <c r="F40" s="63" t="s">
        <v>64</v>
      </c>
      <c r="G40" s="64">
        <v>1</v>
      </c>
      <c r="H40" s="62"/>
      <c r="I40" s="62" t="s">
        <v>454</v>
      </c>
    </row>
    <row r="41" spans="1:9" ht="15.6" customHeight="1">
      <c r="D41" s="62" t="s">
        <v>449</v>
      </c>
      <c r="E41" s="62" t="s">
        <v>437</v>
      </c>
      <c r="F41" s="63" t="s">
        <v>64</v>
      </c>
      <c r="G41" s="64">
        <v>1</v>
      </c>
      <c r="H41" s="62"/>
      <c r="I41" s="62"/>
    </row>
    <row r="42" spans="1:9" ht="15.6" customHeight="1">
      <c r="D42" s="62" t="s">
        <v>449</v>
      </c>
      <c r="E42" s="62" t="s">
        <v>441</v>
      </c>
      <c r="F42" s="63" t="s">
        <v>64</v>
      </c>
      <c r="G42" s="64">
        <v>1</v>
      </c>
      <c r="H42" s="62"/>
      <c r="I42" s="62" t="s">
        <v>455</v>
      </c>
    </row>
    <row r="43" spans="1:9" ht="15.6" customHeight="1">
      <c r="D43" s="62" t="s">
        <v>456</v>
      </c>
      <c r="E43" s="62" t="s">
        <v>440</v>
      </c>
      <c r="F43" s="63" t="s">
        <v>64</v>
      </c>
      <c r="G43" s="64">
        <v>1</v>
      </c>
      <c r="H43" s="62"/>
      <c r="I43" s="62"/>
    </row>
    <row r="44" spans="1:9" ht="15.6" customHeight="1">
      <c r="D44" s="62" t="s">
        <v>456</v>
      </c>
      <c r="E44" s="62" t="s">
        <v>427</v>
      </c>
      <c r="F44" s="63" t="s">
        <v>64</v>
      </c>
      <c r="G44" s="64">
        <v>1</v>
      </c>
      <c r="H44" s="62"/>
      <c r="I44" s="62"/>
    </row>
    <row r="45" spans="1:9" ht="15.6" customHeight="1">
      <c r="D45" s="62" t="s">
        <v>456</v>
      </c>
      <c r="E45" s="62" t="s">
        <v>441</v>
      </c>
      <c r="F45" s="63" t="s">
        <v>64</v>
      </c>
      <c r="G45" s="64">
        <v>1</v>
      </c>
      <c r="H45" s="62"/>
      <c r="I45" s="62" t="s">
        <v>457</v>
      </c>
    </row>
    <row r="46" spans="1:9" ht="15.6" customHeight="1">
      <c r="D46" s="62" t="s">
        <v>456</v>
      </c>
      <c r="E46" s="62" t="s">
        <v>429</v>
      </c>
      <c r="F46" s="63" t="s">
        <v>64</v>
      </c>
      <c r="G46" s="64">
        <v>1</v>
      </c>
      <c r="H46" s="62"/>
      <c r="I46" s="62"/>
    </row>
    <row r="47" spans="1:9" ht="15.6" customHeight="1">
      <c r="D47" s="62" t="s">
        <v>456</v>
      </c>
      <c r="E47" s="62" t="s">
        <v>441</v>
      </c>
      <c r="F47" s="63" t="s">
        <v>64</v>
      </c>
      <c r="G47" s="64">
        <v>1</v>
      </c>
      <c r="H47" s="62"/>
      <c r="I47" s="62" t="s">
        <v>458</v>
      </c>
    </row>
    <row r="48" spans="1:9" ht="15.6" customHeight="1">
      <c r="D48" s="62" t="s">
        <v>456</v>
      </c>
      <c r="E48" s="62" t="s">
        <v>431</v>
      </c>
      <c r="F48" s="63" t="s">
        <v>64</v>
      </c>
      <c r="G48" s="64">
        <v>1</v>
      </c>
      <c r="H48" s="62"/>
      <c r="I48" s="62"/>
    </row>
    <row r="49" spans="4:9" ht="15.6" customHeight="1">
      <c r="D49" s="62" t="s">
        <v>456</v>
      </c>
      <c r="E49" s="62" t="s">
        <v>444</v>
      </c>
      <c r="F49" s="63" t="s">
        <v>64</v>
      </c>
      <c r="G49" s="64">
        <v>1</v>
      </c>
      <c r="H49" s="62"/>
      <c r="I49" s="62" t="s">
        <v>459</v>
      </c>
    </row>
    <row r="50" spans="4:9" ht="15.6" customHeight="1">
      <c r="D50" s="62" t="s">
        <v>456</v>
      </c>
      <c r="E50" s="62" t="s">
        <v>433</v>
      </c>
      <c r="F50" s="63" t="s">
        <v>64</v>
      </c>
      <c r="G50" s="64">
        <v>1</v>
      </c>
      <c r="H50" s="62"/>
      <c r="I50" s="62"/>
    </row>
    <row r="51" spans="4:9" ht="15.6" customHeight="1">
      <c r="D51" s="62" t="s">
        <v>456</v>
      </c>
      <c r="E51" s="62" t="s">
        <v>444</v>
      </c>
      <c r="F51" s="63" t="s">
        <v>64</v>
      </c>
      <c r="G51" s="64">
        <v>1</v>
      </c>
      <c r="H51" s="62"/>
      <c r="I51" s="62" t="s">
        <v>460</v>
      </c>
    </row>
    <row r="52" spans="4:9" ht="15.6" customHeight="1">
      <c r="D52" s="62" t="s">
        <v>456</v>
      </c>
      <c r="E52" s="62" t="s">
        <v>435</v>
      </c>
      <c r="F52" s="63" t="s">
        <v>64</v>
      </c>
      <c r="G52" s="64">
        <v>1</v>
      </c>
      <c r="H52" s="62"/>
      <c r="I52" s="62"/>
    </row>
    <row r="53" spans="4:9" ht="15.6" customHeight="1">
      <c r="D53" s="62" t="s">
        <v>456</v>
      </c>
      <c r="E53" s="62" t="s">
        <v>441</v>
      </c>
      <c r="F53" s="63" t="s">
        <v>64</v>
      </c>
      <c r="G53" s="64">
        <v>1</v>
      </c>
      <c r="H53" s="62"/>
      <c r="I53" s="62" t="s">
        <v>461</v>
      </c>
    </row>
    <row r="54" spans="4:9" ht="15.6" customHeight="1">
      <c r="D54" s="62" t="s">
        <v>456</v>
      </c>
      <c r="E54" s="62" t="s">
        <v>437</v>
      </c>
      <c r="F54" s="63" t="s">
        <v>64</v>
      </c>
      <c r="G54" s="64">
        <v>1</v>
      </c>
      <c r="H54" s="62"/>
      <c r="I54" s="62"/>
    </row>
    <row r="55" spans="4:9" ht="15.6" customHeight="1">
      <c r="D55" s="62" t="s">
        <v>456</v>
      </c>
      <c r="E55" s="62" t="s">
        <v>441</v>
      </c>
      <c r="F55" s="63" t="s">
        <v>64</v>
      </c>
      <c r="G55" s="64">
        <v>1</v>
      </c>
      <c r="H55" s="62"/>
      <c r="I55" s="62" t="s">
        <v>462</v>
      </c>
    </row>
    <row r="56" spans="4:9" ht="15.6" customHeight="1">
      <c r="D56" s="62"/>
      <c r="E56" s="62"/>
      <c r="F56" s="63"/>
      <c r="G56" s="64"/>
      <c r="H56" s="62"/>
      <c r="I56" s="62"/>
    </row>
    <row r="57" spans="4:9" ht="15.6" customHeight="1">
      <c r="D57" s="62"/>
      <c r="E57" s="62"/>
      <c r="F57" s="63"/>
      <c r="G57" s="64"/>
      <c r="H57" s="62"/>
      <c r="I57" s="62"/>
    </row>
    <row r="58" spans="4:9" ht="15.6" customHeight="1">
      <c r="D58" s="62"/>
      <c r="E58" s="62"/>
      <c r="F58" s="63"/>
      <c r="G58" s="64"/>
      <c r="H58" s="62"/>
      <c r="I58" s="62"/>
    </row>
    <row r="59" spans="4:9" ht="15.6" customHeight="1">
      <c r="D59" s="62"/>
      <c r="E59" s="62"/>
      <c r="F59" s="63"/>
      <c r="G59" s="64"/>
      <c r="H59" s="62"/>
      <c r="I59" s="62"/>
    </row>
    <row r="60" spans="4:9" ht="15.6" customHeight="1">
      <c r="D60" s="62"/>
      <c r="E60" s="62"/>
      <c r="F60" s="63"/>
      <c r="G60" s="64"/>
      <c r="H60" s="62"/>
      <c r="I60" s="62"/>
    </row>
    <row r="61" spans="4:9" ht="15.6" customHeight="1">
      <c r="D61" s="62"/>
      <c r="E61" s="62"/>
      <c r="F61" s="63"/>
      <c r="G61" s="64"/>
      <c r="H61" s="62"/>
      <c r="I61" s="62"/>
    </row>
    <row r="62" spans="4:9" ht="15.6" customHeight="1">
      <c r="D62" s="62"/>
      <c r="E62" s="62"/>
      <c r="F62" s="63"/>
      <c r="G62" s="64"/>
      <c r="H62" s="62"/>
      <c r="I62" s="62"/>
    </row>
    <row r="63" spans="4:9" ht="15.6" customHeight="1">
      <c r="D63" s="62"/>
      <c r="E63" s="62"/>
      <c r="F63" s="63"/>
      <c r="G63" s="64"/>
      <c r="H63" s="62"/>
      <c r="I63" s="62"/>
    </row>
    <row r="64" spans="4:9" ht="15.6" customHeight="1">
      <c r="D64" s="62"/>
      <c r="E64" s="62"/>
      <c r="F64" s="63"/>
      <c r="G64" s="64"/>
      <c r="H64" s="62"/>
      <c r="I64" s="62"/>
    </row>
  </sheetData>
  <mergeCells count="14">
    <mergeCell ref="D3:I3"/>
    <mergeCell ref="D35:I35"/>
    <mergeCell ref="D36:D37"/>
    <mergeCell ref="E36:E37"/>
    <mergeCell ref="H4:H5"/>
    <mergeCell ref="D4:D5"/>
    <mergeCell ref="F36:F37"/>
    <mergeCell ref="G36:G37"/>
    <mergeCell ref="E4:E5"/>
    <mergeCell ref="F4:F5"/>
    <mergeCell ref="G4:G5"/>
    <mergeCell ref="H36:H37"/>
    <mergeCell ref="I36:I37"/>
    <mergeCell ref="I4:I5"/>
  </mergeCells>
  <phoneticPr fontId="2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tr">
        <f>총괄내역서!A1</f>
        <v>총  괄  내  역  서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22"/>
  <sheetViews>
    <sheetView topLeftCell="D96" workbookViewId="0">
      <selection activeCell="L119" sqref="L119"/>
    </sheetView>
  </sheetViews>
  <sheetFormatPr defaultColWidth="8.85546875" defaultRowHeight="33.75"/>
  <cols>
    <col min="1" max="1" width="18.7109375" style="10" hidden="1" customWidth="1"/>
    <col min="2" max="2" width="19.140625" style="10" hidden="1" customWidth="1"/>
    <col min="3" max="3" width="24" style="10" hidden="1" customWidth="1"/>
    <col min="4" max="4" width="23.85546875" style="54" customWidth="1"/>
    <col min="5" max="5" width="23.7109375" style="54" customWidth="1"/>
    <col min="6" max="6" width="4.28515625" style="55" customWidth="1"/>
    <col min="7" max="7" width="4.28515625" style="56" hidden="1" customWidth="1"/>
    <col min="8" max="25" width="7.7109375" style="54" customWidth="1"/>
    <col min="26" max="16384" width="8.85546875" style="10"/>
  </cols>
  <sheetData>
    <row r="3" spans="1:25" ht="22.5" customHeight="1">
      <c r="D3" s="282" t="s">
        <v>96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</row>
    <row r="4" spans="1:25" ht="22.5" customHeight="1">
      <c r="A4" s="13" t="s">
        <v>46</v>
      </c>
      <c r="B4" s="13" t="s">
        <v>47</v>
      </c>
      <c r="C4" s="13" t="s">
        <v>85</v>
      </c>
      <c r="D4" s="279" t="s">
        <v>333</v>
      </c>
      <c r="E4" s="279" t="s">
        <v>50</v>
      </c>
      <c r="F4" s="279" t="s">
        <v>51</v>
      </c>
      <c r="G4" s="15" t="s">
        <v>463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ht="22.5" customHeight="1">
      <c r="A5" s="13"/>
      <c r="B5" s="13"/>
      <c r="C5" s="13"/>
      <c r="D5" s="280"/>
      <c r="E5" s="280"/>
      <c r="F5" s="280"/>
      <c r="G5" s="42"/>
      <c r="H5" s="42" t="s">
        <v>56</v>
      </c>
      <c r="I5" s="42" t="s">
        <v>464</v>
      </c>
      <c r="J5" s="42" t="s">
        <v>465</v>
      </c>
      <c r="K5" s="42" t="s">
        <v>466</v>
      </c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22.5" customHeight="1">
      <c r="A6" s="13"/>
      <c r="B6" s="13"/>
      <c r="C6" s="13"/>
      <c r="D6" s="281"/>
      <c r="E6" s="281"/>
      <c r="F6" s="281"/>
      <c r="G6" s="1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22.5" customHeight="1">
      <c r="C7" s="17">
        <v>59750338012</v>
      </c>
      <c r="D7" s="34" t="s">
        <v>99</v>
      </c>
      <c r="E7" s="34" t="s">
        <v>100</v>
      </c>
      <c r="F7" s="52" t="s">
        <v>101</v>
      </c>
      <c r="G7" s="26"/>
      <c r="H7" s="53">
        <f t="shared" ref="H7:H18" si="0">ROUNDUP(J7*(1+I7/100),0)</f>
        <v>73</v>
      </c>
      <c r="I7" s="53">
        <v>10</v>
      </c>
      <c r="J7" s="53">
        <f t="shared" ref="J7:J18" si="1">ROUNDUP(SUM(K7:Y7),0)</f>
        <v>66</v>
      </c>
      <c r="K7" s="53">
        <f>ROUNDDOWN(0+자재별산출서!G6,1)</f>
        <v>50.3</v>
      </c>
      <c r="L7" s="53">
        <v>15</v>
      </c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22.5" customHeight="1">
      <c r="C8" s="17">
        <v>59750338013</v>
      </c>
      <c r="D8" s="34" t="s">
        <v>99</v>
      </c>
      <c r="E8" s="34" t="s">
        <v>105</v>
      </c>
      <c r="F8" s="52" t="s">
        <v>101</v>
      </c>
      <c r="G8" s="26"/>
      <c r="H8" s="53">
        <f t="shared" si="0"/>
        <v>73</v>
      </c>
      <c r="I8" s="53">
        <v>10</v>
      </c>
      <c r="J8" s="53">
        <f t="shared" si="1"/>
        <v>66</v>
      </c>
      <c r="K8" s="53">
        <f>ROUNDDOWN(0+자재별산출서!G13,1)</f>
        <v>50.3</v>
      </c>
      <c r="L8" s="53">
        <v>15</v>
      </c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22.5" customHeight="1">
      <c r="C9" s="17" t="s">
        <v>262</v>
      </c>
      <c r="D9" s="34" t="s">
        <v>109</v>
      </c>
      <c r="E9" s="34" t="s">
        <v>110</v>
      </c>
      <c r="F9" s="52" t="s">
        <v>101</v>
      </c>
      <c r="G9" s="26"/>
      <c r="H9" s="53">
        <f t="shared" si="0"/>
        <v>29</v>
      </c>
      <c r="I9" s="53">
        <v>10</v>
      </c>
      <c r="J9" s="53">
        <f t="shared" si="1"/>
        <v>26</v>
      </c>
      <c r="K9" s="53">
        <f>ROUNDDOWN(0+자재별산출서!G19,1)</f>
        <v>10.5</v>
      </c>
      <c r="L9" s="53">
        <v>15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22.5" customHeight="1">
      <c r="C10" s="17">
        <v>59753857021</v>
      </c>
      <c r="D10" s="34" t="s">
        <v>114</v>
      </c>
      <c r="E10" s="34" t="s">
        <v>115</v>
      </c>
      <c r="F10" s="52" t="s">
        <v>116</v>
      </c>
      <c r="G10" s="26"/>
      <c r="H10" s="53">
        <f t="shared" si="0"/>
        <v>4</v>
      </c>
      <c r="I10" s="53"/>
      <c r="J10" s="53">
        <f t="shared" si="1"/>
        <v>4</v>
      </c>
      <c r="K10" s="53">
        <f>ROUNDDOWN(0+자재별산출서!G26,0)</f>
        <v>4</v>
      </c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22.5" customHeight="1">
      <c r="C11" s="17" t="s">
        <v>269</v>
      </c>
      <c r="D11" s="34" t="s">
        <v>120</v>
      </c>
      <c r="E11" s="34" t="s">
        <v>121</v>
      </c>
      <c r="F11" s="52" t="s">
        <v>101</v>
      </c>
      <c r="G11" s="26"/>
      <c r="H11" s="53">
        <f t="shared" si="0"/>
        <v>83</v>
      </c>
      <c r="I11" s="53">
        <v>5</v>
      </c>
      <c r="J11" s="53">
        <f t="shared" si="1"/>
        <v>79</v>
      </c>
      <c r="K11" s="53">
        <f>ROUNDDOWN(0+자재별산출서!G32,1)</f>
        <v>58.8</v>
      </c>
      <c r="L11" s="53">
        <v>20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22.5" customHeight="1">
      <c r="C12" s="17">
        <v>61450187181</v>
      </c>
      <c r="D12" s="34" t="s">
        <v>125</v>
      </c>
      <c r="E12" s="34" t="s">
        <v>126</v>
      </c>
      <c r="F12" s="52" t="s">
        <v>101</v>
      </c>
      <c r="G12" s="26"/>
      <c r="H12" s="53">
        <f t="shared" si="0"/>
        <v>85</v>
      </c>
      <c r="I12" s="53">
        <v>7.5</v>
      </c>
      <c r="J12" s="53">
        <f t="shared" si="1"/>
        <v>79</v>
      </c>
      <c r="K12" s="53">
        <f>ROUNDDOWN(0+자재별산출서!G39,1)</f>
        <v>58.8</v>
      </c>
      <c r="L12" s="53">
        <v>20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2.5" customHeight="1">
      <c r="C13" s="17" t="s">
        <v>284</v>
      </c>
      <c r="D13" s="34" t="s">
        <v>130</v>
      </c>
      <c r="E13" s="34" t="s">
        <v>131</v>
      </c>
      <c r="F13" s="52" t="s">
        <v>101</v>
      </c>
      <c r="G13" s="26"/>
      <c r="H13" s="53">
        <f t="shared" si="0"/>
        <v>96</v>
      </c>
      <c r="I13" s="53">
        <v>7.5</v>
      </c>
      <c r="J13" s="53">
        <f t="shared" si="1"/>
        <v>89</v>
      </c>
      <c r="K13" s="53">
        <f>ROUNDDOWN(0+자재별산출서!G51,1)</f>
        <v>68.400000000000006</v>
      </c>
      <c r="L13" s="53">
        <v>20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22.5" customHeight="1">
      <c r="C14" s="17" t="s">
        <v>133</v>
      </c>
      <c r="D14" s="34" t="s">
        <v>135</v>
      </c>
      <c r="E14" s="34" t="s">
        <v>136</v>
      </c>
      <c r="F14" s="52" t="s">
        <v>116</v>
      </c>
      <c r="G14" s="26"/>
      <c r="H14" s="53">
        <f t="shared" si="0"/>
        <v>2</v>
      </c>
      <c r="I14" s="53"/>
      <c r="J14" s="53">
        <f t="shared" si="1"/>
        <v>2</v>
      </c>
      <c r="K14" s="53">
        <f>ROUNDDOWN(0+자재별산출서!G59,0)</f>
        <v>2</v>
      </c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22.5" customHeight="1">
      <c r="C15" s="17" t="s">
        <v>138</v>
      </c>
      <c r="D15" s="34" t="s">
        <v>135</v>
      </c>
      <c r="E15" s="34" t="s">
        <v>140</v>
      </c>
      <c r="F15" s="52" t="s">
        <v>116</v>
      </c>
      <c r="G15" s="26"/>
      <c r="H15" s="53">
        <f t="shared" si="0"/>
        <v>1</v>
      </c>
      <c r="I15" s="53"/>
      <c r="J15" s="53">
        <f t="shared" si="1"/>
        <v>1</v>
      </c>
      <c r="K15" s="53">
        <f>ROUNDDOWN(0+자재별산출서!G65,0)</f>
        <v>1</v>
      </c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22.5" customHeight="1">
      <c r="C16" s="17" t="s">
        <v>467</v>
      </c>
      <c r="D16" s="34" t="s">
        <v>144</v>
      </c>
      <c r="E16" s="34" t="s">
        <v>100</v>
      </c>
      <c r="F16" s="52" t="s">
        <v>145</v>
      </c>
      <c r="G16" s="26"/>
      <c r="H16" s="53">
        <f t="shared" si="0"/>
        <v>50</v>
      </c>
      <c r="I16" s="53"/>
      <c r="J16" s="53">
        <f t="shared" si="1"/>
        <v>50</v>
      </c>
      <c r="K16" s="53">
        <f>ROUNDDOWN(0+자재별산출서!G71,0)</f>
        <v>50</v>
      </c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3:25" ht="22.5" customHeight="1">
      <c r="C17" s="17" t="s">
        <v>468</v>
      </c>
      <c r="D17" s="34" t="s">
        <v>144</v>
      </c>
      <c r="E17" s="34" t="s">
        <v>105</v>
      </c>
      <c r="F17" s="52" t="s">
        <v>145</v>
      </c>
      <c r="G17" s="26"/>
      <c r="H17" s="53">
        <f t="shared" si="0"/>
        <v>50</v>
      </c>
      <c r="I17" s="53"/>
      <c r="J17" s="53">
        <f t="shared" si="1"/>
        <v>50</v>
      </c>
      <c r="K17" s="53">
        <f>ROUNDDOWN(0+자재별산출서!G85,0)</f>
        <v>50</v>
      </c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3:25" ht="22.5" customHeight="1">
      <c r="C18" s="17" t="s">
        <v>469</v>
      </c>
      <c r="D18" s="34" t="s">
        <v>144</v>
      </c>
      <c r="E18" s="34" t="s">
        <v>152</v>
      </c>
      <c r="F18" s="52" t="s">
        <v>145</v>
      </c>
      <c r="G18" s="26"/>
      <c r="H18" s="53">
        <f t="shared" si="0"/>
        <v>10</v>
      </c>
      <c r="I18" s="53"/>
      <c r="J18" s="53">
        <f t="shared" si="1"/>
        <v>10</v>
      </c>
      <c r="K18" s="53">
        <f>ROUNDDOWN(0+자재별산출서!G78,0)</f>
        <v>10</v>
      </c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3:25" ht="22.5" customHeight="1">
      <c r="D19" s="34"/>
      <c r="E19" s="34"/>
      <c r="F19" s="52"/>
      <c r="G19" s="26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</row>
    <row r="20" spans="3:25" ht="22.5" customHeight="1">
      <c r="D20" s="34"/>
      <c r="E20" s="34"/>
      <c r="F20" s="52"/>
      <c r="G20" s="26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</row>
    <row r="21" spans="3:25" ht="22.5" customHeight="1">
      <c r="D21" s="34"/>
      <c r="E21" s="34"/>
      <c r="F21" s="52"/>
      <c r="G21" s="26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</row>
    <row r="22" spans="3:25" ht="22.5" customHeight="1">
      <c r="D22" s="34"/>
      <c r="E22" s="34"/>
      <c r="F22" s="52"/>
      <c r="G22" s="26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3:25" ht="22.5" customHeight="1">
      <c r="D23" s="34"/>
      <c r="E23" s="34"/>
      <c r="F23" s="52"/>
      <c r="G23" s="26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3:25" ht="22.5" customHeight="1">
      <c r="D24" s="34"/>
      <c r="E24" s="34"/>
      <c r="F24" s="52"/>
      <c r="G24" s="26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3:25" ht="22.5" customHeight="1">
      <c r="D25" s="34"/>
      <c r="E25" s="34"/>
      <c r="F25" s="52"/>
      <c r="G25" s="26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3:25" ht="22.5" customHeight="1">
      <c r="D26" s="34"/>
      <c r="E26" s="34"/>
      <c r="F26" s="52"/>
      <c r="G26" s="26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</row>
    <row r="27" spans="3:25" ht="22.5" customHeight="1">
      <c r="D27" s="34"/>
      <c r="E27" s="34"/>
      <c r="F27" s="52"/>
      <c r="G27" s="26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</row>
    <row r="28" spans="3:25" ht="22.5" customHeight="1">
      <c r="D28" s="34"/>
      <c r="E28" s="34"/>
      <c r="F28" s="52"/>
      <c r="G28" s="26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3:25" ht="22.5" customHeight="1">
      <c r="D29" s="34"/>
      <c r="E29" s="34"/>
      <c r="F29" s="52"/>
      <c r="G29" s="26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</row>
    <row r="30" spans="3:25" ht="22.5" customHeight="1">
      <c r="D30" s="34"/>
      <c r="E30" s="34"/>
      <c r="F30" s="52"/>
      <c r="G30" s="26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</row>
    <row r="31" spans="3:25" ht="22.5" customHeight="1">
      <c r="D31" s="34"/>
      <c r="E31" s="34"/>
      <c r="F31" s="52"/>
      <c r="G31" s="26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</row>
    <row r="32" spans="3:25" ht="22.5" customHeight="1">
      <c r="D32" s="34"/>
      <c r="E32" s="34"/>
      <c r="F32" s="52"/>
      <c r="G32" s="26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</row>
    <row r="33" spans="1:25" ht="22.5" customHeight="1">
      <c r="D33" s="34"/>
      <c r="E33" s="34"/>
      <c r="F33" s="52"/>
      <c r="G33" s="26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</row>
    <row r="34" spans="1:25" ht="22.5" customHeight="1">
      <c r="D34" s="34"/>
      <c r="E34" s="34"/>
      <c r="F34" s="52"/>
      <c r="G34" s="26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</row>
    <row r="35" spans="1:25" ht="22.5" customHeight="1">
      <c r="D35" s="34"/>
      <c r="E35" s="34"/>
      <c r="F35" s="52"/>
      <c r="G35" s="26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</row>
    <row r="36" spans="1:25" ht="22.5" customHeight="1">
      <c r="D36" s="34"/>
      <c r="E36" s="34"/>
      <c r="F36" s="52"/>
      <c r="G36" s="26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</row>
    <row r="37" spans="1:25" ht="22.5" customHeight="1">
      <c r="D37" s="34"/>
      <c r="E37" s="34"/>
      <c r="F37" s="52"/>
      <c r="G37" s="26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</row>
    <row r="40" spans="1:25" ht="22.5" customHeight="1">
      <c r="D40" s="282" t="s">
        <v>155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</row>
    <row r="41" spans="1:25" ht="22.5" customHeight="1">
      <c r="A41" s="13" t="s">
        <v>46</v>
      </c>
      <c r="B41" s="13" t="s">
        <v>47</v>
      </c>
      <c r="C41" s="13" t="s">
        <v>85</v>
      </c>
      <c r="D41" s="279" t="s">
        <v>333</v>
      </c>
      <c r="E41" s="279" t="s">
        <v>50</v>
      </c>
      <c r="F41" s="279" t="s">
        <v>51</v>
      </c>
      <c r="G41" s="15" t="s">
        <v>463</v>
      </c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1:25" ht="22.5" customHeight="1">
      <c r="A42" s="13"/>
      <c r="B42" s="13"/>
      <c r="C42" s="13"/>
      <c r="D42" s="280"/>
      <c r="E42" s="280"/>
      <c r="F42" s="280"/>
      <c r="G42" s="42"/>
      <c r="H42" s="42" t="s">
        <v>56</v>
      </c>
      <c r="I42" s="42" t="s">
        <v>464</v>
      </c>
      <c r="J42" s="42" t="s">
        <v>465</v>
      </c>
      <c r="K42" s="42" t="s">
        <v>466</v>
      </c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22.5" customHeight="1">
      <c r="A43" s="13"/>
      <c r="B43" s="13"/>
      <c r="C43" s="13"/>
      <c r="D43" s="281"/>
      <c r="E43" s="281"/>
      <c r="F43" s="281"/>
      <c r="G43" s="1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22.5" customHeight="1">
      <c r="C44" s="17">
        <v>59750338012</v>
      </c>
      <c r="D44" s="34" t="s">
        <v>99</v>
      </c>
      <c r="E44" s="34" t="s">
        <v>100</v>
      </c>
      <c r="F44" s="52" t="s">
        <v>101</v>
      </c>
      <c r="G44" s="26"/>
      <c r="H44" s="53">
        <f t="shared" ref="H44:H55" si="2">ROUNDUP(J44*(1+I44/100),0)</f>
        <v>55</v>
      </c>
      <c r="I44" s="53">
        <v>10</v>
      </c>
      <c r="J44" s="53">
        <f t="shared" ref="J44:J55" si="3">ROUNDUP(SUM(K44:Y44),0)</f>
        <v>50</v>
      </c>
      <c r="K44" s="53">
        <f>ROUNDDOWN(0+자재별산출서!G96,1)</f>
        <v>34.200000000000003</v>
      </c>
      <c r="L44" s="53">
        <v>15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</row>
    <row r="45" spans="1:25" ht="22.5" customHeight="1">
      <c r="C45" s="17">
        <v>59750338013</v>
      </c>
      <c r="D45" s="34" t="s">
        <v>99</v>
      </c>
      <c r="E45" s="34" t="s">
        <v>105</v>
      </c>
      <c r="F45" s="52" t="s">
        <v>101</v>
      </c>
      <c r="G45" s="26"/>
      <c r="H45" s="53">
        <f t="shared" si="2"/>
        <v>55</v>
      </c>
      <c r="I45" s="53">
        <v>10</v>
      </c>
      <c r="J45" s="53">
        <f t="shared" si="3"/>
        <v>50</v>
      </c>
      <c r="K45" s="53">
        <f>ROUNDDOWN(0+자재별산출서!G102,1)</f>
        <v>34.200000000000003</v>
      </c>
      <c r="L45" s="53">
        <v>15</v>
      </c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</row>
    <row r="46" spans="1:25" ht="22.5" customHeight="1">
      <c r="C46" s="17" t="s">
        <v>262</v>
      </c>
      <c r="D46" s="34" t="s">
        <v>109</v>
      </c>
      <c r="E46" s="34" t="s">
        <v>110</v>
      </c>
      <c r="F46" s="52" t="s">
        <v>101</v>
      </c>
      <c r="G46" s="26"/>
      <c r="H46" s="53">
        <f t="shared" si="2"/>
        <v>32</v>
      </c>
      <c r="I46" s="53">
        <v>10</v>
      </c>
      <c r="J46" s="53">
        <f t="shared" si="3"/>
        <v>29</v>
      </c>
      <c r="K46" s="53">
        <f>ROUNDDOWN(0+자재별산출서!G108,1)</f>
        <v>13.4</v>
      </c>
      <c r="L46" s="53">
        <v>15</v>
      </c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</row>
    <row r="47" spans="1:25" ht="22.5" customHeight="1">
      <c r="C47" s="17" t="s">
        <v>269</v>
      </c>
      <c r="D47" s="34" t="s">
        <v>120</v>
      </c>
      <c r="E47" s="34" t="s">
        <v>121</v>
      </c>
      <c r="F47" s="52" t="s">
        <v>101</v>
      </c>
      <c r="G47" s="26"/>
      <c r="H47" s="53">
        <f t="shared" si="2"/>
        <v>62</v>
      </c>
      <c r="I47" s="53">
        <v>5</v>
      </c>
      <c r="J47" s="53">
        <f t="shared" si="3"/>
        <v>59</v>
      </c>
      <c r="K47" s="53">
        <f>ROUNDDOWN(0+자재별산출서!G115,1)</f>
        <v>38.4</v>
      </c>
      <c r="L47" s="53">
        <v>20</v>
      </c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</row>
    <row r="48" spans="1:25" ht="22.5" customHeight="1">
      <c r="C48" s="17">
        <v>61450187181</v>
      </c>
      <c r="D48" s="34" t="s">
        <v>125</v>
      </c>
      <c r="E48" s="34" t="s">
        <v>126</v>
      </c>
      <c r="F48" s="52" t="s">
        <v>101</v>
      </c>
      <c r="G48" s="26"/>
      <c r="H48" s="53">
        <f t="shared" si="2"/>
        <v>64</v>
      </c>
      <c r="I48" s="53">
        <v>7.5</v>
      </c>
      <c r="J48" s="53">
        <f t="shared" si="3"/>
        <v>59</v>
      </c>
      <c r="K48" s="53">
        <f>ROUNDDOWN(0+자재별산출서!G122,1)</f>
        <v>38.4</v>
      </c>
      <c r="L48" s="53">
        <v>20</v>
      </c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</row>
    <row r="49" spans="3:25" ht="22.5" customHeight="1">
      <c r="C49" s="17" t="s">
        <v>284</v>
      </c>
      <c r="D49" s="34" t="s">
        <v>130</v>
      </c>
      <c r="E49" s="34" t="s">
        <v>131</v>
      </c>
      <c r="F49" s="52" t="s">
        <v>101</v>
      </c>
      <c r="G49" s="26"/>
      <c r="H49" s="53">
        <f t="shared" si="2"/>
        <v>69</v>
      </c>
      <c r="I49" s="53">
        <v>7.5</v>
      </c>
      <c r="J49" s="53">
        <f t="shared" si="3"/>
        <v>64</v>
      </c>
      <c r="K49" s="53">
        <f>ROUNDDOWN(0+자재별산출서!G129,1)</f>
        <v>43.4</v>
      </c>
      <c r="L49" s="53">
        <v>20</v>
      </c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</row>
    <row r="50" spans="3:25" ht="22.5" customHeight="1">
      <c r="C50" s="17" t="s">
        <v>133</v>
      </c>
      <c r="D50" s="34" t="s">
        <v>135</v>
      </c>
      <c r="E50" s="34" t="s">
        <v>136</v>
      </c>
      <c r="F50" s="52" t="s">
        <v>116</v>
      </c>
      <c r="G50" s="26"/>
      <c r="H50" s="53">
        <f t="shared" si="2"/>
        <v>2</v>
      </c>
      <c r="I50" s="53"/>
      <c r="J50" s="53">
        <f t="shared" si="3"/>
        <v>2</v>
      </c>
      <c r="K50" s="53">
        <f>ROUNDDOWN(0+자재별산출서!G141,0)</f>
        <v>2</v>
      </c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</row>
    <row r="51" spans="3:25" ht="22.5" customHeight="1">
      <c r="C51" s="17" t="s">
        <v>138</v>
      </c>
      <c r="D51" s="34" t="s">
        <v>135</v>
      </c>
      <c r="E51" s="34" t="s">
        <v>140</v>
      </c>
      <c r="F51" s="52" t="s">
        <v>116</v>
      </c>
      <c r="G51" s="26"/>
      <c r="H51" s="53">
        <f t="shared" si="2"/>
        <v>1</v>
      </c>
      <c r="I51" s="53"/>
      <c r="J51" s="53">
        <f t="shared" si="3"/>
        <v>1</v>
      </c>
      <c r="K51" s="53">
        <f>ROUNDDOWN(0+자재별산출서!G147,0)</f>
        <v>1</v>
      </c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</row>
    <row r="52" spans="3:25" ht="22.5" customHeight="1">
      <c r="C52" s="17" t="s">
        <v>675</v>
      </c>
      <c r="D52" s="34" t="s">
        <v>156</v>
      </c>
      <c r="E52" s="34" t="s">
        <v>157</v>
      </c>
      <c r="F52" s="52" t="s">
        <v>64</v>
      </c>
      <c r="G52" s="26"/>
      <c r="H52" s="53">
        <f t="shared" si="2"/>
        <v>1</v>
      </c>
      <c r="I52" s="53"/>
      <c r="J52" s="53">
        <f t="shared" si="3"/>
        <v>1</v>
      </c>
      <c r="K52" s="53">
        <f>ROUNDDOWN(0+자재별산출서!G153,0)</f>
        <v>1</v>
      </c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</row>
    <row r="53" spans="3:25" ht="22.5" customHeight="1">
      <c r="C53" s="17" t="s">
        <v>467</v>
      </c>
      <c r="D53" s="34" t="s">
        <v>144</v>
      </c>
      <c r="E53" s="34" t="s">
        <v>100</v>
      </c>
      <c r="F53" s="52" t="s">
        <v>145</v>
      </c>
      <c r="G53" s="26"/>
      <c r="H53" s="53">
        <f t="shared" si="2"/>
        <v>34</v>
      </c>
      <c r="I53" s="53"/>
      <c r="J53" s="53">
        <f t="shared" si="3"/>
        <v>34</v>
      </c>
      <c r="K53" s="53">
        <f>ROUNDDOWN(0+자재별산출서!G159,0)</f>
        <v>34</v>
      </c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</row>
    <row r="54" spans="3:25" ht="22.5" customHeight="1">
      <c r="C54" s="17" t="s">
        <v>468</v>
      </c>
      <c r="D54" s="34" t="s">
        <v>144</v>
      </c>
      <c r="E54" s="34" t="s">
        <v>105</v>
      </c>
      <c r="F54" s="52" t="s">
        <v>145</v>
      </c>
      <c r="G54" s="26"/>
      <c r="H54" s="53">
        <f t="shared" si="2"/>
        <v>34</v>
      </c>
      <c r="I54" s="53"/>
      <c r="J54" s="53">
        <f t="shared" si="3"/>
        <v>34</v>
      </c>
      <c r="K54" s="53">
        <f>ROUNDDOWN(0+자재별산출서!G172,0)</f>
        <v>34</v>
      </c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</row>
    <row r="55" spans="3:25" ht="22.5" customHeight="1">
      <c r="C55" s="17" t="s">
        <v>469</v>
      </c>
      <c r="D55" s="34" t="s">
        <v>144</v>
      </c>
      <c r="E55" s="34" t="s">
        <v>152</v>
      </c>
      <c r="F55" s="52" t="s">
        <v>145</v>
      </c>
      <c r="G55" s="26"/>
      <c r="H55" s="53">
        <f t="shared" si="2"/>
        <v>13</v>
      </c>
      <c r="I55" s="53"/>
      <c r="J55" s="53">
        <f t="shared" si="3"/>
        <v>13</v>
      </c>
      <c r="K55" s="53">
        <f>ROUNDDOWN(0+자재별산출서!G165,0)</f>
        <v>13</v>
      </c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</row>
    <row r="56" spans="3:25" ht="22.5" customHeight="1">
      <c r="D56" s="34"/>
      <c r="E56" s="34"/>
      <c r="F56" s="52"/>
      <c r="G56" s="26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</row>
    <row r="57" spans="3:25" ht="22.5" customHeight="1">
      <c r="D57" s="34"/>
      <c r="E57" s="34"/>
      <c r="F57" s="52"/>
      <c r="G57" s="26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</row>
    <row r="58" spans="3:25" ht="22.5" customHeight="1">
      <c r="D58" s="34"/>
      <c r="E58" s="34"/>
      <c r="F58" s="52"/>
      <c r="G58" s="26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</row>
    <row r="59" spans="3:25" ht="22.5" customHeight="1">
      <c r="D59" s="34"/>
      <c r="E59" s="34"/>
      <c r="F59" s="52"/>
      <c r="G59" s="26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</row>
    <row r="60" spans="3:25" ht="22.5" customHeight="1">
      <c r="D60" s="34"/>
      <c r="E60" s="34"/>
      <c r="F60" s="52"/>
      <c r="G60" s="26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</row>
    <row r="61" spans="3:25" ht="22.5" customHeight="1">
      <c r="D61" s="34"/>
      <c r="E61" s="34"/>
      <c r="F61" s="52"/>
      <c r="G61" s="26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</row>
    <row r="62" spans="3:25" ht="22.5" customHeight="1">
      <c r="D62" s="34"/>
      <c r="E62" s="34"/>
      <c r="F62" s="52"/>
      <c r="G62" s="26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</row>
    <row r="63" spans="3:25" ht="22.5" customHeight="1">
      <c r="D63" s="34"/>
      <c r="E63" s="34"/>
      <c r="F63" s="52"/>
      <c r="G63" s="26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</row>
    <row r="64" spans="3:25" ht="22.5" customHeight="1">
      <c r="D64" s="34"/>
      <c r="E64" s="34"/>
      <c r="F64" s="52"/>
      <c r="G64" s="26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</row>
    <row r="65" spans="1:25" ht="22.5" customHeight="1">
      <c r="D65" s="34"/>
      <c r="E65" s="34"/>
      <c r="F65" s="52"/>
      <c r="G65" s="26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1:25" ht="22.5" customHeight="1">
      <c r="D66" s="34"/>
      <c r="E66" s="34"/>
      <c r="F66" s="52"/>
      <c r="G66" s="26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1:25" ht="22.5" customHeight="1">
      <c r="D67" s="34"/>
      <c r="E67" s="34"/>
      <c r="F67" s="52"/>
      <c r="G67" s="26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</row>
    <row r="68" spans="1:25" ht="22.5" customHeight="1">
      <c r="D68" s="34"/>
      <c r="E68" s="34"/>
      <c r="F68" s="52"/>
      <c r="G68" s="26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</row>
    <row r="69" spans="1:25" ht="22.5" customHeight="1">
      <c r="D69" s="34"/>
      <c r="E69" s="34"/>
      <c r="F69" s="52"/>
      <c r="G69" s="26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</row>
    <row r="70" spans="1:25" ht="22.5" customHeight="1">
      <c r="D70" s="34"/>
      <c r="E70" s="34"/>
      <c r="F70" s="52"/>
      <c r="G70" s="26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</row>
    <row r="71" spans="1:25" ht="22.5" customHeight="1">
      <c r="D71" s="34"/>
      <c r="E71" s="34"/>
      <c r="F71" s="52"/>
      <c r="G71" s="26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</row>
    <row r="72" spans="1:25" ht="22.5" customHeight="1">
      <c r="D72" s="34"/>
      <c r="E72" s="34"/>
      <c r="F72" s="52"/>
      <c r="G72" s="26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</row>
    <row r="73" spans="1:25" ht="22.5" customHeight="1">
      <c r="D73" s="34"/>
      <c r="E73" s="34"/>
      <c r="F73" s="52"/>
      <c r="G73" s="26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25" ht="22.5" customHeight="1">
      <c r="D74" s="34"/>
      <c r="E74" s="34"/>
      <c r="F74" s="52"/>
      <c r="G74" s="26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</row>
    <row r="77" spans="1:25" ht="22.5" customHeight="1">
      <c r="D77" s="282" t="s">
        <v>158</v>
      </c>
      <c r="E77" s="276"/>
      <c r="F77" s="276"/>
      <c r="G77" s="276"/>
      <c r="H77" s="276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</row>
    <row r="78" spans="1:25" ht="22.5" customHeight="1">
      <c r="A78" s="13" t="s">
        <v>46</v>
      </c>
      <c r="B78" s="13" t="s">
        <v>47</v>
      </c>
      <c r="C78" s="13" t="s">
        <v>85</v>
      </c>
      <c r="D78" s="279" t="s">
        <v>333</v>
      </c>
      <c r="E78" s="279" t="s">
        <v>50</v>
      </c>
      <c r="F78" s="279" t="s">
        <v>51</v>
      </c>
      <c r="G78" s="15" t="s">
        <v>463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</row>
    <row r="79" spans="1:25" ht="22.5" customHeight="1">
      <c r="A79" s="13"/>
      <c r="B79" s="13"/>
      <c r="C79" s="13"/>
      <c r="D79" s="280"/>
      <c r="E79" s="280"/>
      <c r="F79" s="280"/>
      <c r="G79" s="42"/>
      <c r="H79" s="42" t="s">
        <v>56</v>
      </c>
      <c r="I79" s="42" t="s">
        <v>464</v>
      </c>
      <c r="J79" s="42" t="s">
        <v>465</v>
      </c>
      <c r="K79" s="42" t="s">
        <v>470</v>
      </c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</row>
    <row r="80" spans="1:25" ht="22.5" customHeight="1">
      <c r="A80" s="13"/>
      <c r="B80" s="13"/>
      <c r="C80" s="13"/>
      <c r="D80" s="281"/>
      <c r="E80" s="281"/>
      <c r="F80" s="281"/>
      <c r="G80" s="1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ht="22.5" customHeight="1">
      <c r="C81" s="17" t="s">
        <v>262</v>
      </c>
      <c r="D81" s="34" t="s">
        <v>109</v>
      </c>
      <c r="E81" s="34" t="s">
        <v>110</v>
      </c>
      <c r="F81" s="52" t="s">
        <v>101</v>
      </c>
      <c r="G81" s="26"/>
      <c r="H81" s="53">
        <f>ROUNDUP(J81*(1+I81/100),0)</f>
        <v>15</v>
      </c>
      <c r="I81" s="53">
        <v>10</v>
      </c>
      <c r="J81" s="53">
        <f>ROUNDUP(SUM(K81:Y81),0)</f>
        <v>13</v>
      </c>
      <c r="K81" s="53">
        <f>ROUNDDOWN(0+자재별산출서!G186,0)</f>
        <v>3</v>
      </c>
      <c r="L81" s="53">
        <v>10</v>
      </c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</row>
    <row r="82" spans="3:25" ht="22.5" customHeight="1">
      <c r="C82" s="17">
        <v>61455147102</v>
      </c>
      <c r="D82" s="34" t="s">
        <v>161</v>
      </c>
      <c r="E82" s="34" t="s">
        <v>162</v>
      </c>
      <c r="F82" s="52" t="s">
        <v>101</v>
      </c>
      <c r="G82" s="26"/>
      <c r="H82" s="53">
        <f>ROUNDUP(J82*(1+I82/100),0)</f>
        <v>14</v>
      </c>
      <c r="I82" s="53">
        <v>7.5</v>
      </c>
      <c r="J82" s="53">
        <f>ROUNDUP(SUM(K82:Y82),0)</f>
        <v>13</v>
      </c>
      <c r="K82" s="53">
        <f>ROUNDDOWN(0+자재별산출서!G192,0)</f>
        <v>3</v>
      </c>
      <c r="L82" s="53">
        <v>10</v>
      </c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</row>
    <row r="83" spans="3:25" ht="22.5" customHeight="1">
      <c r="C83" s="17">
        <v>59650397151</v>
      </c>
      <c r="D83" s="34" t="s">
        <v>166</v>
      </c>
      <c r="E83" s="34" t="s">
        <v>167</v>
      </c>
      <c r="F83" s="52" t="s">
        <v>116</v>
      </c>
      <c r="G83" s="26"/>
      <c r="H83" s="53">
        <f>ROUNDUP(J83*(1+I83/100),0)</f>
        <v>1</v>
      </c>
      <c r="I83" s="53"/>
      <c r="J83" s="53">
        <f>ROUNDUP(SUM(K83:Y83),0)</f>
        <v>1</v>
      </c>
      <c r="K83" s="53">
        <f>ROUNDDOWN(0+자재별산출서!G198,0)</f>
        <v>1</v>
      </c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</row>
    <row r="84" spans="3:25" ht="22.5" customHeight="1">
      <c r="C84" s="17" t="s">
        <v>678</v>
      </c>
      <c r="D84" s="34" t="s">
        <v>169</v>
      </c>
      <c r="E84" s="34" t="s">
        <v>170</v>
      </c>
      <c r="F84" s="52" t="s">
        <v>116</v>
      </c>
      <c r="G84" s="26"/>
      <c r="H84" s="53">
        <f>ROUNDUP(J84*(1+I84/100),0)</f>
        <v>1</v>
      </c>
      <c r="I84" s="53"/>
      <c r="J84" s="53">
        <f>ROUNDUP(SUM(K84:Y84),0)</f>
        <v>1</v>
      </c>
      <c r="K84" s="53">
        <f>ROUNDDOWN(0+자재별산출서!G204,0)</f>
        <v>1</v>
      </c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</row>
    <row r="85" spans="3:25" ht="22.5" customHeight="1">
      <c r="C85" s="17" t="s">
        <v>681</v>
      </c>
      <c r="D85" s="34" t="s">
        <v>171</v>
      </c>
      <c r="E85" s="34" t="s">
        <v>170</v>
      </c>
      <c r="F85" s="52" t="s">
        <v>116</v>
      </c>
      <c r="G85" s="26"/>
      <c r="H85" s="53">
        <f>ROUNDUP(J85*(1+I85/100),0)</f>
        <v>1</v>
      </c>
      <c r="I85" s="53"/>
      <c r="J85" s="53">
        <f>ROUNDUP(SUM(K85:Y85),0)</f>
        <v>1</v>
      </c>
      <c r="K85" s="53">
        <f>ROUNDDOWN(0+자재별산출서!G210,0)</f>
        <v>1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</row>
    <row r="86" spans="3:25" ht="22.5" customHeight="1">
      <c r="D86" s="34"/>
      <c r="E86" s="34"/>
      <c r="F86" s="52"/>
      <c r="G86" s="26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</row>
    <row r="87" spans="3:25" ht="22.5" customHeight="1">
      <c r="D87" s="34"/>
      <c r="E87" s="34"/>
      <c r="F87" s="52"/>
      <c r="G87" s="26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</row>
    <row r="88" spans="3:25" ht="22.5" customHeight="1">
      <c r="D88" s="34"/>
      <c r="E88" s="34"/>
      <c r="F88" s="52"/>
      <c r="G88" s="26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</row>
    <row r="89" spans="3:25" ht="22.5" customHeight="1">
      <c r="D89" s="34"/>
      <c r="E89" s="34"/>
      <c r="F89" s="52"/>
      <c r="G89" s="26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</row>
    <row r="90" spans="3:25" ht="22.5" customHeight="1">
      <c r="D90" s="34"/>
      <c r="E90" s="34"/>
      <c r="F90" s="52"/>
      <c r="G90" s="26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</row>
    <row r="91" spans="3:25" ht="22.5" customHeight="1">
      <c r="D91" s="34"/>
      <c r="E91" s="34"/>
      <c r="F91" s="52"/>
      <c r="G91" s="26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</row>
    <row r="92" spans="3:25" ht="22.5" customHeight="1">
      <c r="D92" s="34"/>
      <c r="E92" s="34"/>
      <c r="F92" s="52"/>
      <c r="G92" s="26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</row>
    <row r="93" spans="3:25" ht="22.5" customHeight="1">
      <c r="D93" s="34"/>
      <c r="E93" s="34"/>
      <c r="F93" s="52"/>
      <c r="G93" s="26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</row>
    <row r="94" spans="3:25" ht="22.5" customHeight="1">
      <c r="D94" s="34"/>
      <c r="E94" s="34"/>
      <c r="F94" s="52"/>
      <c r="G94" s="26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</row>
    <row r="95" spans="3:25" ht="22.5" customHeight="1">
      <c r="D95" s="34"/>
      <c r="E95" s="34"/>
      <c r="F95" s="52"/>
      <c r="G95" s="26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</row>
    <row r="96" spans="3:25" ht="22.5" customHeight="1">
      <c r="D96" s="34"/>
      <c r="E96" s="34"/>
      <c r="F96" s="52"/>
      <c r="G96" s="26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</row>
    <row r="97" spans="4:25" ht="22.5" customHeight="1">
      <c r="D97" s="34"/>
      <c r="E97" s="34"/>
      <c r="F97" s="52"/>
      <c r="G97" s="26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</row>
    <row r="98" spans="4:25" ht="22.5" customHeight="1">
      <c r="D98" s="34"/>
      <c r="E98" s="34"/>
      <c r="F98" s="52"/>
      <c r="G98" s="26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</row>
    <row r="99" spans="4:25" ht="22.5" customHeight="1">
      <c r="D99" s="34"/>
      <c r="E99" s="34"/>
      <c r="F99" s="52"/>
      <c r="G99" s="26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</row>
    <row r="100" spans="4:25" ht="22.5" customHeight="1">
      <c r="D100" s="34"/>
      <c r="E100" s="34"/>
      <c r="F100" s="52"/>
      <c r="G100" s="26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</row>
    <row r="101" spans="4:25" ht="22.5" customHeight="1">
      <c r="D101" s="34"/>
      <c r="E101" s="34"/>
      <c r="F101" s="52"/>
      <c r="G101" s="26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</row>
    <row r="102" spans="4:25" ht="22.5" customHeight="1">
      <c r="D102" s="34"/>
      <c r="E102" s="34"/>
      <c r="F102" s="52"/>
      <c r="G102" s="26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</row>
    <row r="103" spans="4:25" ht="22.5" customHeight="1">
      <c r="D103" s="34"/>
      <c r="E103" s="34"/>
      <c r="F103" s="52"/>
      <c r="G103" s="26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</row>
    <row r="104" spans="4:25" ht="22.5" customHeight="1">
      <c r="D104" s="34"/>
      <c r="E104" s="34"/>
      <c r="F104" s="52"/>
      <c r="G104" s="26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</row>
    <row r="105" spans="4:25" ht="22.5" customHeight="1">
      <c r="D105" s="34"/>
      <c r="E105" s="34"/>
      <c r="F105" s="52"/>
      <c r="G105" s="26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</row>
    <row r="106" spans="4:25" ht="22.5" customHeight="1">
      <c r="D106" s="34"/>
      <c r="E106" s="34"/>
      <c r="F106" s="52"/>
      <c r="G106" s="26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</row>
    <row r="107" spans="4:25" ht="22.5" customHeight="1">
      <c r="D107" s="34"/>
      <c r="E107" s="34"/>
      <c r="F107" s="52"/>
      <c r="G107" s="26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</row>
    <row r="108" spans="4:25" ht="22.5" customHeight="1">
      <c r="D108" s="34"/>
      <c r="E108" s="34"/>
      <c r="F108" s="52"/>
      <c r="G108" s="26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</row>
    <row r="109" spans="4:25" ht="22.5" customHeight="1">
      <c r="D109" s="34"/>
      <c r="E109" s="34"/>
      <c r="F109" s="52"/>
      <c r="G109" s="26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</row>
    <row r="110" spans="4:25" ht="22.5" customHeight="1">
      <c r="D110" s="34"/>
      <c r="E110" s="34"/>
      <c r="F110" s="52"/>
      <c r="G110" s="26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</row>
    <row r="111" spans="4:25" ht="22.5" customHeight="1">
      <c r="D111" s="34"/>
      <c r="E111" s="34"/>
      <c r="F111" s="52"/>
      <c r="G111" s="26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</row>
    <row r="114" spans="1:25" ht="22.5" customHeight="1">
      <c r="D114" s="282" t="s">
        <v>172</v>
      </c>
      <c r="E114" s="276"/>
      <c r="F114" s="276"/>
      <c r="G114" s="276"/>
      <c r="H114" s="276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</row>
    <row r="115" spans="1:25" ht="22.5" customHeight="1">
      <c r="A115" s="13" t="s">
        <v>46</v>
      </c>
      <c r="B115" s="13" t="s">
        <v>47</v>
      </c>
      <c r="C115" s="13" t="s">
        <v>85</v>
      </c>
      <c r="D115" s="279" t="s">
        <v>333</v>
      </c>
      <c r="E115" s="279" t="s">
        <v>50</v>
      </c>
      <c r="F115" s="279" t="s">
        <v>51</v>
      </c>
      <c r="G115" s="15" t="s">
        <v>463</v>
      </c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</row>
    <row r="116" spans="1:25" ht="22.5" customHeight="1">
      <c r="A116" s="13"/>
      <c r="B116" s="13"/>
      <c r="C116" s="13"/>
      <c r="D116" s="280"/>
      <c r="E116" s="280"/>
      <c r="F116" s="280"/>
      <c r="G116" s="42"/>
      <c r="H116" s="42" t="s">
        <v>56</v>
      </c>
      <c r="I116" s="42" t="s">
        <v>464</v>
      </c>
      <c r="J116" s="42" t="s">
        <v>465</v>
      </c>
      <c r="K116" s="42" t="s">
        <v>470</v>
      </c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</row>
    <row r="117" spans="1:25" ht="22.5" customHeight="1">
      <c r="A117" s="13"/>
      <c r="B117" s="13"/>
      <c r="C117" s="13"/>
      <c r="D117" s="281"/>
      <c r="E117" s="281"/>
      <c r="F117" s="281"/>
      <c r="G117" s="1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</row>
    <row r="118" spans="1:25" ht="22.5" customHeight="1">
      <c r="C118" s="17" t="s">
        <v>262</v>
      </c>
      <c r="D118" s="34" t="s">
        <v>109</v>
      </c>
      <c r="E118" s="34" t="s">
        <v>110</v>
      </c>
      <c r="F118" s="52" t="s">
        <v>101</v>
      </c>
      <c r="G118" s="26"/>
      <c r="H118" s="53">
        <f>ROUNDUP(J118*(1+I118/100),0)</f>
        <v>15</v>
      </c>
      <c r="I118" s="53">
        <v>10</v>
      </c>
      <c r="J118" s="53">
        <f>ROUNDUP(SUM(K118:Y118),0)</f>
        <v>13</v>
      </c>
      <c r="K118" s="53">
        <f>ROUNDDOWN(0+자재별산출서!G231,0)</f>
        <v>3</v>
      </c>
      <c r="L118" s="53">
        <v>10</v>
      </c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</row>
    <row r="119" spans="1:25" ht="22.5" customHeight="1">
      <c r="C119" s="17">
        <v>61455147102</v>
      </c>
      <c r="D119" s="34" t="s">
        <v>161</v>
      </c>
      <c r="E119" s="34" t="s">
        <v>162</v>
      </c>
      <c r="F119" s="52" t="s">
        <v>101</v>
      </c>
      <c r="G119" s="26"/>
      <c r="H119" s="53">
        <f>ROUNDUP(J119*(1+I119/100),0)</f>
        <v>14</v>
      </c>
      <c r="I119" s="53">
        <v>7.5</v>
      </c>
      <c r="J119" s="53">
        <f>ROUNDUP(SUM(K119:Y119),0)</f>
        <v>13</v>
      </c>
      <c r="K119" s="53">
        <f>ROUNDDOWN(0+자재별산출서!G237,0)</f>
        <v>3</v>
      </c>
      <c r="L119" s="53">
        <v>10</v>
      </c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</row>
    <row r="120" spans="1:25" ht="22.5" customHeight="1">
      <c r="C120" s="17">
        <v>59650397151</v>
      </c>
      <c r="D120" s="34" t="s">
        <v>166</v>
      </c>
      <c r="E120" s="34" t="s">
        <v>167</v>
      </c>
      <c r="F120" s="52" t="s">
        <v>116</v>
      </c>
      <c r="G120" s="26"/>
      <c r="H120" s="53">
        <f>ROUNDUP(J120*(1+I120/100),0)</f>
        <v>1</v>
      </c>
      <c r="I120" s="53"/>
      <c r="J120" s="53">
        <f>ROUNDUP(SUM(K120:Y120),0)</f>
        <v>1</v>
      </c>
      <c r="K120" s="53">
        <f>ROUNDDOWN(0+자재별산출서!G243,0)</f>
        <v>1</v>
      </c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</row>
    <row r="121" spans="1:25" ht="22.5" customHeight="1">
      <c r="C121" s="17" t="s">
        <v>678</v>
      </c>
      <c r="D121" s="34" t="s">
        <v>169</v>
      </c>
      <c r="E121" s="34" t="s">
        <v>170</v>
      </c>
      <c r="F121" s="52" t="s">
        <v>116</v>
      </c>
      <c r="G121" s="26"/>
      <c r="H121" s="53">
        <f>ROUNDUP(J121*(1+I121/100),0)</f>
        <v>1</v>
      </c>
      <c r="I121" s="53"/>
      <c r="J121" s="53">
        <f>ROUNDUP(SUM(K121:Y121),0)</f>
        <v>1</v>
      </c>
      <c r="K121" s="53">
        <f>ROUNDDOWN(0+자재별산출서!G249,0)</f>
        <v>1</v>
      </c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</row>
    <row r="122" spans="1:25" ht="22.5" customHeight="1">
      <c r="C122" s="17" t="s">
        <v>681</v>
      </c>
      <c r="D122" s="34" t="s">
        <v>171</v>
      </c>
      <c r="E122" s="34" t="s">
        <v>170</v>
      </c>
      <c r="F122" s="52" t="s">
        <v>116</v>
      </c>
      <c r="G122" s="26"/>
      <c r="H122" s="53">
        <f>ROUNDUP(J122*(1+I122/100),0)</f>
        <v>1</v>
      </c>
      <c r="I122" s="53"/>
      <c r="J122" s="53">
        <f>ROUNDUP(SUM(K122:Y122),0)</f>
        <v>1</v>
      </c>
      <c r="K122" s="53">
        <f>ROUNDDOWN(0+자재별산출서!G255,0)</f>
        <v>1</v>
      </c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</row>
    <row r="123" spans="1:25" ht="22.5" customHeight="1">
      <c r="D123" s="34"/>
      <c r="E123" s="34"/>
      <c r="F123" s="52"/>
      <c r="G123" s="26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</row>
    <row r="124" spans="1:25" ht="22.5" customHeight="1">
      <c r="D124" s="34"/>
      <c r="E124" s="34"/>
      <c r="F124" s="52"/>
      <c r="G124" s="26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</row>
    <row r="125" spans="1:25" ht="22.5" customHeight="1">
      <c r="D125" s="34"/>
      <c r="E125" s="34"/>
      <c r="F125" s="52"/>
      <c r="G125" s="26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</row>
    <row r="126" spans="1:25" ht="22.5" customHeight="1">
      <c r="D126" s="34"/>
      <c r="E126" s="34"/>
      <c r="F126" s="52"/>
      <c r="G126" s="26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</row>
    <row r="127" spans="1:25" ht="22.5" customHeight="1">
      <c r="D127" s="34"/>
      <c r="E127" s="34"/>
      <c r="F127" s="52"/>
      <c r="G127" s="26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</row>
    <row r="128" spans="1:25" ht="22.5" customHeight="1">
      <c r="D128" s="34"/>
      <c r="E128" s="34"/>
      <c r="F128" s="52"/>
      <c r="G128" s="26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</row>
    <row r="129" spans="4:25" ht="22.5" customHeight="1">
      <c r="D129" s="34"/>
      <c r="E129" s="34"/>
      <c r="F129" s="52"/>
      <c r="G129" s="26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</row>
    <row r="130" spans="4:25" ht="22.5" customHeight="1">
      <c r="D130" s="34"/>
      <c r="E130" s="34"/>
      <c r="F130" s="52"/>
      <c r="G130" s="26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</row>
    <row r="131" spans="4:25" ht="22.5" customHeight="1">
      <c r="D131" s="34"/>
      <c r="E131" s="34"/>
      <c r="F131" s="52"/>
      <c r="G131" s="26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</row>
    <row r="132" spans="4:25" ht="22.5" customHeight="1">
      <c r="D132" s="34"/>
      <c r="E132" s="34"/>
      <c r="F132" s="52"/>
      <c r="G132" s="26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</row>
    <row r="133" spans="4:25" ht="22.5" customHeight="1">
      <c r="D133" s="34"/>
      <c r="E133" s="34"/>
      <c r="F133" s="52"/>
      <c r="G133" s="26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</row>
    <row r="134" spans="4:25" ht="22.5" customHeight="1">
      <c r="D134" s="34"/>
      <c r="E134" s="34"/>
      <c r="F134" s="52"/>
      <c r="G134" s="26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</row>
    <row r="135" spans="4:25" ht="22.5" customHeight="1">
      <c r="D135" s="34"/>
      <c r="E135" s="34"/>
      <c r="F135" s="52"/>
      <c r="G135" s="26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</row>
    <row r="136" spans="4:25" ht="22.5" customHeight="1">
      <c r="D136" s="34"/>
      <c r="E136" s="34"/>
      <c r="F136" s="52"/>
      <c r="G136" s="26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</row>
    <row r="137" spans="4:25" ht="22.5" customHeight="1">
      <c r="D137" s="34"/>
      <c r="E137" s="34"/>
      <c r="F137" s="52"/>
      <c r="G137" s="26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</row>
    <row r="138" spans="4:25" ht="22.5" customHeight="1">
      <c r="D138" s="34"/>
      <c r="E138" s="34"/>
      <c r="F138" s="52"/>
      <c r="G138" s="26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</row>
    <row r="139" spans="4:25" ht="22.5" customHeight="1">
      <c r="D139" s="34"/>
      <c r="E139" s="34"/>
      <c r="F139" s="52"/>
      <c r="G139" s="26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</row>
    <row r="140" spans="4:25" ht="22.5" customHeight="1">
      <c r="D140" s="34"/>
      <c r="E140" s="34"/>
      <c r="F140" s="52"/>
      <c r="G140" s="26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</row>
    <row r="141" spans="4:25" ht="22.5" customHeight="1">
      <c r="D141" s="34"/>
      <c r="E141" s="34"/>
      <c r="F141" s="52"/>
      <c r="G141" s="26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</row>
    <row r="142" spans="4:25" ht="22.5" customHeight="1">
      <c r="D142" s="34"/>
      <c r="E142" s="34"/>
      <c r="F142" s="52"/>
      <c r="G142" s="26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</row>
    <row r="143" spans="4:25" ht="22.5" customHeight="1">
      <c r="D143" s="34"/>
      <c r="E143" s="34"/>
      <c r="F143" s="52"/>
      <c r="G143" s="26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</row>
    <row r="144" spans="4:25" ht="22.5" customHeight="1">
      <c r="D144" s="34"/>
      <c r="E144" s="34"/>
      <c r="F144" s="52"/>
      <c r="G144" s="26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</row>
    <row r="145" spans="1:25" ht="22.5" customHeight="1">
      <c r="D145" s="34"/>
      <c r="E145" s="34"/>
      <c r="F145" s="52"/>
      <c r="G145" s="26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</row>
    <row r="146" spans="1:25" ht="22.5" customHeight="1">
      <c r="D146" s="34"/>
      <c r="E146" s="34"/>
      <c r="F146" s="52"/>
      <c r="G146" s="26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</row>
    <row r="147" spans="1:25" ht="22.5" customHeight="1">
      <c r="D147" s="34"/>
      <c r="E147" s="34"/>
      <c r="F147" s="52"/>
      <c r="G147" s="26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</row>
    <row r="148" spans="1:25" ht="22.5" customHeight="1">
      <c r="D148" s="34"/>
      <c r="E148" s="34"/>
      <c r="F148" s="52"/>
      <c r="G148" s="26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</row>
    <row r="151" spans="1:25" ht="22.5" customHeight="1">
      <c r="D151" s="282" t="s">
        <v>173</v>
      </c>
      <c r="E151" s="276"/>
      <c r="F151" s="276"/>
      <c r="G151" s="276"/>
      <c r="H151" s="276"/>
      <c r="I151" s="276"/>
      <c r="J151" s="276"/>
      <c r="K151" s="276"/>
      <c r="L151" s="276"/>
      <c r="M151" s="276"/>
      <c r="N151" s="276"/>
      <c r="O151" s="276"/>
      <c r="P151" s="276"/>
      <c r="Q151" s="276"/>
      <c r="R151" s="276"/>
      <c r="S151" s="276"/>
      <c r="T151" s="276"/>
      <c r="U151" s="276"/>
      <c r="V151" s="276"/>
      <c r="W151" s="276"/>
      <c r="X151" s="276"/>
      <c r="Y151" s="276"/>
    </row>
    <row r="152" spans="1:25" ht="22.5" customHeight="1">
      <c r="A152" s="13" t="s">
        <v>46</v>
      </c>
      <c r="B152" s="13" t="s">
        <v>47</v>
      </c>
      <c r="C152" s="13" t="s">
        <v>85</v>
      </c>
      <c r="D152" s="279" t="s">
        <v>333</v>
      </c>
      <c r="E152" s="279" t="s">
        <v>50</v>
      </c>
      <c r="F152" s="279" t="s">
        <v>51</v>
      </c>
      <c r="G152" s="15" t="s">
        <v>463</v>
      </c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</row>
    <row r="153" spans="1:25" ht="22.5" customHeight="1">
      <c r="A153" s="13"/>
      <c r="B153" s="13"/>
      <c r="C153" s="13"/>
      <c r="D153" s="280"/>
      <c r="E153" s="280"/>
      <c r="F153" s="280"/>
      <c r="G153" s="42"/>
      <c r="H153" s="42" t="s">
        <v>56</v>
      </c>
      <c r="I153" s="42" t="s">
        <v>464</v>
      </c>
      <c r="J153" s="42" t="s">
        <v>465</v>
      </c>
      <c r="K153" s="42" t="s">
        <v>466</v>
      </c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</row>
    <row r="154" spans="1:25" ht="22.5" customHeight="1">
      <c r="A154" s="13"/>
      <c r="B154" s="13"/>
      <c r="C154" s="13"/>
      <c r="D154" s="281"/>
      <c r="E154" s="281"/>
      <c r="F154" s="281"/>
      <c r="G154" s="1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</row>
    <row r="155" spans="1:25" ht="22.5" customHeight="1">
      <c r="C155" s="17" t="s">
        <v>471</v>
      </c>
      <c r="D155" s="34" t="s">
        <v>203</v>
      </c>
      <c r="E155" s="34" t="s">
        <v>204</v>
      </c>
      <c r="F155" s="52" t="s">
        <v>472</v>
      </c>
      <c r="G155" s="26"/>
      <c r="H155" s="53">
        <f t="shared" ref="H155:H163" si="4">ROUNDUP(J155*(1+I155/100),0)</f>
        <v>8</v>
      </c>
      <c r="I155" s="53"/>
      <c r="J155" s="53">
        <f t="shared" ref="J155:J163" si="5">ROUNDUP(SUM(K155:Y155),0)</f>
        <v>8</v>
      </c>
      <c r="K155" s="53">
        <f>ROUNDDOWN(0+자재별산출서!G276,2)</f>
        <v>7.49</v>
      </c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</row>
    <row r="156" spans="1:25" ht="22.5" customHeight="1">
      <c r="C156" s="17" t="s">
        <v>473</v>
      </c>
      <c r="D156" s="34" t="s">
        <v>203</v>
      </c>
      <c r="E156" s="34" t="s">
        <v>206</v>
      </c>
      <c r="F156" s="52" t="s">
        <v>472</v>
      </c>
      <c r="G156" s="26"/>
      <c r="H156" s="53">
        <f t="shared" si="4"/>
        <v>168</v>
      </c>
      <c r="I156" s="53"/>
      <c r="J156" s="53">
        <f t="shared" si="5"/>
        <v>168</v>
      </c>
      <c r="K156" s="53">
        <f>ROUNDDOWN(0+자재별산출서!G282,2)</f>
        <v>167.23</v>
      </c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</row>
    <row r="157" spans="1:25" ht="22.5" customHeight="1">
      <c r="C157" s="17">
        <v>59750337012</v>
      </c>
      <c r="D157" s="34" t="s">
        <v>474</v>
      </c>
      <c r="E157" s="34" t="s">
        <v>177</v>
      </c>
      <c r="F157" s="52" t="s">
        <v>101</v>
      </c>
      <c r="G157" s="26"/>
      <c r="H157" s="53">
        <f t="shared" si="4"/>
        <v>59</v>
      </c>
      <c r="I157" s="53">
        <v>10</v>
      </c>
      <c r="J157" s="53">
        <f t="shared" si="5"/>
        <v>53</v>
      </c>
      <c r="K157" s="53">
        <f>ROUNDDOWN(0+자재별산출서!G288,1)</f>
        <v>52.2</v>
      </c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</row>
    <row r="158" spans="1:25" ht="22.5" customHeight="1">
      <c r="C158" s="17">
        <v>59750337013</v>
      </c>
      <c r="D158" s="34" t="s">
        <v>474</v>
      </c>
      <c r="E158" s="34" t="s">
        <v>181</v>
      </c>
      <c r="F158" s="52" t="s">
        <v>101</v>
      </c>
      <c r="G158" s="26"/>
      <c r="H158" s="53">
        <f t="shared" si="4"/>
        <v>54</v>
      </c>
      <c r="I158" s="53">
        <v>10</v>
      </c>
      <c r="J158" s="53">
        <f t="shared" si="5"/>
        <v>49</v>
      </c>
      <c r="K158" s="53">
        <f>ROUNDDOWN(0+자재별산출서!G295,0)</f>
        <v>49</v>
      </c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</row>
    <row r="159" spans="1:25" ht="22.5" customHeight="1">
      <c r="C159" s="17" t="s">
        <v>262</v>
      </c>
      <c r="D159" s="34" t="s">
        <v>109</v>
      </c>
      <c r="E159" s="34" t="s">
        <v>110</v>
      </c>
      <c r="F159" s="52" t="s">
        <v>101</v>
      </c>
      <c r="G159" s="26"/>
      <c r="H159" s="53">
        <f t="shared" si="4"/>
        <v>2</v>
      </c>
      <c r="I159" s="53">
        <v>10</v>
      </c>
      <c r="J159" s="53">
        <f t="shared" si="5"/>
        <v>1</v>
      </c>
      <c r="K159" s="53">
        <f>ROUNDDOWN(0+자재별산출서!G301,0)</f>
        <v>1</v>
      </c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</row>
    <row r="160" spans="1:25" ht="22.5" customHeight="1">
      <c r="C160" s="17" t="s">
        <v>269</v>
      </c>
      <c r="D160" s="34" t="s">
        <v>120</v>
      </c>
      <c r="E160" s="34" t="s">
        <v>121</v>
      </c>
      <c r="F160" s="52" t="s">
        <v>101</v>
      </c>
      <c r="G160" s="26"/>
      <c r="H160" s="53">
        <f t="shared" si="4"/>
        <v>53</v>
      </c>
      <c r="I160" s="53">
        <v>5</v>
      </c>
      <c r="J160" s="53">
        <f t="shared" si="5"/>
        <v>50</v>
      </c>
      <c r="K160" s="53">
        <f>ROUNDDOWN(0+자재별산출서!G307,0)</f>
        <v>50</v>
      </c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</row>
    <row r="161" spans="3:25" ht="22.5" customHeight="1">
      <c r="C161" s="17">
        <v>61450187181</v>
      </c>
      <c r="D161" s="34" t="s">
        <v>125</v>
      </c>
      <c r="E161" s="34" t="s">
        <v>126</v>
      </c>
      <c r="F161" s="52" t="s">
        <v>101</v>
      </c>
      <c r="G161" s="26"/>
      <c r="H161" s="53">
        <f t="shared" si="4"/>
        <v>54</v>
      </c>
      <c r="I161" s="53">
        <v>7.5</v>
      </c>
      <c r="J161" s="53">
        <f t="shared" si="5"/>
        <v>50</v>
      </c>
      <c r="K161" s="53">
        <f>ROUNDDOWN(0+자재별산출서!G314,0)</f>
        <v>50</v>
      </c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</row>
    <row r="162" spans="3:25" ht="22.5" customHeight="1">
      <c r="C162" s="17" t="s">
        <v>284</v>
      </c>
      <c r="D162" s="34" t="s">
        <v>130</v>
      </c>
      <c r="E162" s="34" t="s">
        <v>131</v>
      </c>
      <c r="F162" s="52" t="s">
        <v>101</v>
      </c>
      <c r="G162" s="26"/>
      <c r="H162" s="53">
        <f t="shared" si="4"/>
        <v>75</v>
      </c>
      <c r="I162" s="53">
        <v>7.5</v>
      </c>
      <c r="J162" s="53">
        <f t="shared" si="5"/>
        <v>69</v>
      </c>
      <c r="K162" s="53">
        <f>ROUNDDOWN(0+자재별산출서!G326,1)</f>
        <v>68.8</v>
      </c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</row>
    <row r="163" spans="3:25" ht="22.5" customHeight="1">
      <c r="C163" s="17">
        <v>59650397151</v>
      </c>
      <c r="D163" s="34" t="s">
        <v>166</v>
      </c>
      <c r="E163" s="34" t="s">
        <v>475</v>
      </c>
      <c r="F163" s="52" t="s">
        <v>116</v>
      </c>
      <c r="G163" s="26" t="s">
        <v>476</v>
      </c>
      <c r="H163" s="53">
        <f t="shared" si="4"/>
        <v>1</v>
      </c>
      <c r="I163" s="53"/>
      <c r="J163" s="53">
        <f t="shared" si="5"/>
        <v>1</v>
      </c>
      <c r="K163" s="53">
        <f>ROUNDDOWN(0+자재별산출서!G333,0)</f>
        <v>1</v>
      </c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</row>
    <row r="164" spans="3:25" ht="22.5" customHeight="1">
      <c r="D164" s="34"/>
      <c r="E164" s="34"/>
      <c r="F164" s="52"/>
      <c r="G164" s="26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</row>
    <row r="165" spans="3:25" ht="22.5" customHeight="1">
      <c r="D165" s="34"/>
      <c r="E165" s="34"/>
      <c r="F165" s="52"/>
      <c r="G165" s="26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</row>
    <row r="166" spans="3:25" ht="22.5" customHeight="1">
      <c r="D166" s="34"/>
      <c r="E166" s="34"/>
      <c r="F166" s="52"/>
      <c r="G166" s="26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</row>
    <row r="167" spans="3:25" ht="22.5" customHeight="1">
      <c r="D167" s="34"/>
      <c r="E167" s="34"/>
      <c r="F167" s="52"/>
      <c r="G167" s="26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</row>
    <row r="168" spans="3:25" ht="22.5" customHeight="1">
      <c r="D168" s="34"/>
      <c r="E168" s="34"/>
      <c r="F168" s="52"/>
      <c r="G168" s="26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</row>
    <row r="169" spans="3:25" ht="22.5" customHeight="1">
      <c r="D169" s="34"/>
      <c r="E169" s="34"/>
      <c r="F169" s="52"/>
      <c r="G169" s="26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</row>
    <row r="170" spans="3:25" ht="22.5" customHeight="1">
      <c r="D170" s="34"/>
      <c r="E170" s="34"/>
      <c r="F170" s="52"/>
      <c r="G170" s="26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</row>
    <row r="171" spans="3:25" ht="22.5" customHeight="1">
      <c r="D171" s="34"/>
      <c r="E171" s="34"/>
      <c r="F171" s="52"/>
      <c r="G171" s="26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</row>
    <row r="172" spans="3:25" ht="22.5" customHeight="1">
      <c r="D172" s="34"/>
      <c r="E172" s="34"/>
      <c r="F172" s="52"/>
      <c r="G172" s="26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</row>
    <row r="173" spans="3:25" ht="22.5" customHeight="1">
      <c r="D173" s="34"/>
      <c r="E173" s="34"/>
      <c r="F173" s="52"/>
      <c r="G173" s="26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</row>
    <row r="174" spans="3:25" ht="22.5" customHeight="1">
      <c r="D174" s="34"/>
      <c r="E174" s="34"/>
      <c r="F174" s="52"/>
      <c r="G174" s="26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</row>
    <row r="175" spans="3:25" ht="22.5" customHeight="1">
      <c r="D175" s="34"/>
      <c r="E175" s="34"/>
      <c r="F175" s="52"/>
      <c r="G175" s="26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</row>
    <row r="176" spans="3:25" ht="22.5" customHeight="1">
      <c r="D176" s="34"/>
      <c r="E176" s="34"/>
      <c r="F176" s="52"/>
      <c r="G176" s="26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</row>
    <row r="177" spans="1:25" ht="22.5" customHeight="1">
      <c r="D177" s="34"/>
      <c r="E177" s="34"/>
      <c r="F177" s="52"/>
      <c r="G177" s="26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</row>
    <row r="178" spans="1:25" ht="22.5" customHeight="1">
      <c r="D178" s="34"/>
      <c r="E178" s="34"/>
      <c r="F178" s="52"/>
      <c r="G178" s="26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</row>
    <row r="179" spans="1:25" ht="22.5" customHeight="1">
      <c r="D179" s="34"/>
      <c r="E179" s="34"/>
      <c r="F179" s="52"/>
      <c r="G179" s="26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</row>
    <row r="180" spans="1:25" ht="22.5" customHeight="1">
      <c r="D180" s="34"/>
      <c r="E180" s="34"/>
      <c r="F180" s="52"/>
      <c r="G180" s="26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</row>
    <row r="181" spans="1:25" ht="22.5" customHeight="1">
      <c r="D181" s="34"/>
      <c r="E181" s="34"/>
      <c r="F181" s="52"/>
      <c r="G181" s="26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</row>
    <row r="182" spans="1:25" ht="22.5" customHeight="1">
      <c r="D182" s="34"/>
      <c r="E182" s="34"/>
      <c r="F182" s="52"/>
      <c r="G182" s="26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</row>
    <row r="183" spans="1:25" ht="22.5" customHeight="1">
      <c r="D183" s="34"/>
      <c r="E183" s="34"/>
      <c r="F183" s="52"/>
      <c r="G183" s="26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</row>
    <row r="184" spans="1:25" ht="22.5" customHeight="1">
      <c r="D184" s="34"/>
      <c r="E184" s="34"/>
      <c r="F184" s="52"/>
      <c r="G184" s="26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</row>
    <row r="185" spans="1:25" ht="22.5" customHeight="1">
      <c r="D185" s="34"/>
      <c r="E185" s="34"/>
      <c r="F185" s="52"/>
      <c r="G185" s="26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</row>
    <row r="188" spans="1:25" ht="22.5" customHeight="1">
      <c r="D188" s="282" t="s">
        <v>207</v>
      </c>
      <c r="E188" s="276"/>
      <c r="F188" s="276"/>
      <c r="G188" s="276"/>
      <c r="H188" s="276"/>
      <c r="I188" s="276"/>
      <c r="J188" s="276"/>
      <c r="K188" s="276"/>
      <c r="L188" s="276"/>
      <c r="M188" s="276"/>
      <c r="N188" s="276"/>
      <c r="O188" s="276"/>
      <c r="P188" s="276"/>
      <c r="Q188" s="276"/>
      <c r="R188" s="276"/>
      <c r="S188" s="276"/>
      <c r="T188" s="276"/>
      <c r="U188" s="276"/>
      <c r="V188" s="276"/>
      <c r="W188" s="276"/>
      <c r="X188" s="276"/>
      <c r="Y188" s="276"/>
    </row>
    <row r="189" spans="1:25" ht="22.5" customHeight="1">
      <c r="A189" s="13" t="s">
        <v>46</v>
      </c>
      <c r="B189" s="13" t="s">
        <v>47</v>
      </c>
      <c r="C189" s="13" t="s">
        <v>85</v>
      </c>
      <c r="D189" s="279" t="s">
        <v>333</v>
      </c>
      <c r="E189" s="279" t="s">
        <v>50</v>
      </c>
      <c r="F189" s="279" t="s">
        <v>51</v>
      </c>
      <c r="G189" s="15" t="s">
        <v>463</v>
      </c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</row>
    <row r="190" spans="1:25" ht="22.5" customHeight="1">
      <c r="A190" s="13"/>
      <c r="B190" s="13"/>
      <c r="C190" s="13"/>
      <c r="D190" s="280"/>
      <c r="E190" s="280"/>
      <c r="F190" s="280"/>
      <c r="G190" s="42"/>
      <c r="H190" s="42" t="s">
        <v>56</v>
      </c>
      <c r="I190" s="42" t="s">
        <v>464</v>
      </c>
      <c r="J190" s="42" t="s">
        <v>465</v>
      </c>
      <c r="K190" s="42" t="s">
        <v>466</v>
      </c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  <row r="191" spans="1:25" ht="22.5" customHeight="1">
      <c r="A191" s="13"/>
      <c r="B191" s="13"/>
      <c r="C191" s="13"/>
      <c r="D191" s="281"/>
      <c r="E191" s="281"/>
      <c r="F191" s="281"/>
      <c r="G191" s="1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</row>
    <row r="192" spans="1:25" ht="22.5" customHeight="1">
      <c r="C192" s="17" t="s">
        <v>471</v>
      </c>
      <c r="D192" s="34" t="s">
        <v>203</v>
      </c>
      <c r="E192" s="34" t="s">
        <v>204</v>
      </c>
      <c r="F192" s="52" t="s">
        <v>472</v>
      </c>
      <c r="G192" s="26"/>
      <c r="H192" s="53">
        <f t="shared" ref="H192:H201" si="6">ROUNDUP(J192*(1+I192/100),0)</f>
        <v>6</v>
      </c>
      <c r="I192" s="53"/>
      <c r="J192" s="53">
        <f t="shared" ref="J192:J201" si="7">ROUNDUP(SUM(K192:Y192),0)</f>
        <v>6</v>
      </c>
      <c r="K192" s="53">
        <f>ROUNDDOWN(0+자재별산출서!G366,2)</f>
        <v>5.23</v>
      </c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</row>
    <row r="193" spans="3:25" ht="22.5" customHeight="1">
      <c r="C193" s="17" t="s">
        <v>473</v>
      </c>
      <c r="D193" s="34" t="s">
        <v>203</v>
      </c>
      <c r="E193" s="34" t="s">
        <v>206</v>
      </c>
      <c r="F193" s="52" t="s">
        <v>472</v>
      </c>
      <c r="G193" s="26"/>
      <c r="H193" s="53">
        <f t="shared" si="6"/>
        <v>120</v>
      </c>
      <c r="I193" s="53"/>
      <c r="J193" s="53">
        <f t="shared" si="7"/>
        <v>120</v>
      </c>
      <c r="K193" s="53">
        <f>ROUNDDOWN(0+자재별산출서!G372,2)</f>
        <v>119.32</v>
      </c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</row>
    <row r="194" spans="3:25" ht="22.5" customHeight="1">
      <c r="C194" s="17">
        <v>59750337012</v>
      </c>
      <c r="D194" s="34" t="s">
        <v>474</v>
      </c>
      <c r="E194" s="34" t="s">
        <v>177</v>
      </c>
      <c r="F194" s="52" t="s">
        <v>101</v>
      </c>
      <c r="G194" s="26"/>
      <c r="H194" s="53">
        <f t="shared" si="6"/>
        <v>43</v>
      </c>
      <c r="I194" s="53">
        <v>10</v>
      </c>
      <c r="J194" s="53">
        <f t="shared" si="7"/>
        <v>39</v>
      </c>
      <c r="K194" s="53">
        <f>ROUNDDOWN(0+자재별산출서!G378,1)</f>
        <v>38.299999999999997</v>
      </c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</row>
    <row r="195" spans="3:25" ht="22.5" customHeight="1">
      <c r="C195" s="17">
        <v>59750337013</v>
      </c>
      <c r="D195" s="34" t="s">
        <v>474</v>
      </c>
      <c r="E195" s="34" t="s">
        <v>181</v>
      </c>
      <c r="F195" s="52" t="s">
        <v>101</v>
      </c>
      <c r="G195" s="26"/>
      <c r="H195" s="53">
        <f t="shared" si="6"/>
        <v>39</v>
      </c>
      <c r="I195" s="53">
        <v>10</v>
      </c>
      <c r="J195" s="53">
        <f t="shared" si="7"/>
        <v>35</v>
      </c>
      <c r="K195" s="53">
        <f>ROUNDDOWN(0+자재별산출서!G385,1)</f>
        <v>34.200000000000003</v>
      </c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</row>
    <row r="196" spans="3:25" ht="22.5" customHeight="1">
      <c r="C196" s="17" t="s">
        <v>477</v>
      </c>
      <c r="D196" s="34" t="s">
        <v>109</v>
      </c>
      <c r="E196" s="34" t="s">
        <v>210</v>
      </c>
      <c r="F196" s="52" t="s">
        <v>101</v>
      </c>
      <c r="G196" s="26"/>
      <c r="H196" s="53">
        <f t="shared" si="6"/>
        <v>4</v>
      </c>
      <c r="I196" s="53">
        <v>10</v>
      </c>
      <c r="J196" s="53">
        <f t="shared" si="7"/>
        <v>3</v>
      </c>
      <c r="K196" s="53">
        <f>ROUNDDOWN(0+자재별산출서!G391,1)</f>
        <v>2.7</v>
      </c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</row>
    <row r="197" spans="3:25" ht="22.5" customHeight="1">
      <c r="C197" s="17" t="s">
        <v>262</v>
      </c>
      <c r="D197" s="34" t="s">
        <v>109</v>
      </c>
      <c r="E197" s="34" t="s">
        <v>110</v>
      </c>
      <c r="F197" s="52" t="s">
        <v>101</v>
      </c>
      <c r="G197" s="26"/>
      <c r="H197" s="53">
        <f t="shared" si="6"/>
        <v>4</v>
      </c>
      <c r="I197" s="53">
        <v>10</v>
      </c>
      <c r="J197" s="53">
        <f t="shared" si="7"/>
        <v>3</v>
      </c>
      <c r="K197" s="53">
        <f>ROUNDDOWN(0+자재별산출서!G397,1)</f>
        <v>2.7</v>
      </c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</row>
    <row r="198" spans="3:25" ht="22.5" customHeight="1">
      <c r="C198" s="17" t="s">
        <v>269</v>
      </c>
      <c r="D198" s="34" t="s">
        <v>120</v>
      </c>
      <c r="E198" s="34" t="s">
        <v>121</v>
      </c>
      <c r="F198" s="52" t="s">
        <v>101</v>
      </c>
      <c r="G198" s="26"/>
      <c r="H198" s="53">
        <f t="shared" si="6"/>
        <v>39</v>
      </c>
      <c r="I198" s="53">
        <v>5</v>
      </c>
      <c r="J198" s="53">
        <f t="shared" si="7"/>
        <v>37</v>
      </c>
      <c r="K198" s="53">
        <f>ROUNDDOWN(0+자재별산출서!G403,1)</f>
        <v>36.9</v>
      </c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</row>
    <row r="199" spans="3:25" ht="22.5" customHeight="1">
      <c r="C199" s="17">
        <v>61450187181</v>
      </c>
      <c r="D199" s="34" t="s">
        <v>125</v>
      </c>
      <c r="E199" s="34" t="s">
        <v>126</v>
      </c>
      <c r="F199" s="52" t="s">
        <v>101</v>
      </c>
      <c r="G199" s="26"/>
      <c r="H199" s="53">
        <f t="shared" si="6"/>
        <v>40</v>
      </c>
      <c r="I199" s="53">
        <v>7.5</v>
      </c>
      <c r="J199" s="53">
        <f t="shared" si="7"/>
        <v>37</v>
      </c>
      <c r="K199" s="53">
        <f>ROUNDDOWN(0+자재별산출서!G415,1)</f>
        <v>36.9</v>
      </c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</row>
    <row r="200" spans="3:25" ht="22.5" customHeight="1">
      <c r="C200" s="17" t="s">
        <v>284</v>
      </c>
      <c r="D200" s="34" t="s">
        <v>130</v>
      </c>
      <c r="E200" s="34" t="s">
        <v>131</v>
      </c>
      <c r="F200" s="52" t="s">
        <v>101</v>
      </c>
      <c r="G200" s="26"/>
      <c r="H200" s="53">
        <f t="shared" si="6"/>
        <v>50</v>
      </c>
      <c r="I200" s="53">
        <v>7.5</v>
      </c>
      <c r="J200" s="53">
        <f t="shared" si="7"/>
        <v>46</v>
      </c>
      <c r="K200" s="53">
        <f>ROUNDDOWN(0+자재별산출서!G422,1)</f>
        <v>45.1</v>
      </c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</row>
    <row r="201" spans="3:25" ht="22.5" customHeight="1">
      <c r="C201" s="17">
        <v>59650397151</v>
      </c>
      <c r="D201" s="34" t="s">
        <v>166</v>
      </c>
      <c r="E201" s="34" t="s">
        <v>475</v>
      </c>
      <c r="F201" s="52" t="s">
        <v>116</v>
      </c>
      <c r="G201" s="26" t="s">
        <v>476</v>
      </c>
      <c r="H201" s="53">
        <f t="shared" si="6"/>
        <v>1</v>
      </c>
      <c r="I201" s="53"/>
      <c r="J201" s="53">
        <f t="shared" si="7"/>
        <v>1</v>
      </c>
      <c r="K201" s="53">
        <f>ROUNDDOWN(0+자재별산출서!G430,0)</f>
        <v>1</v>
      </c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</row>
    <row r="202" spans="3:25" ht="22.5" customHeight="1">
      <c r="D202" s="34"/>
      <c r="E202" s="34"/>
      <c r="F202" s="52"/>
      <c r="G202" s="26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</row>
    <row r="203" spans="3:25" ht="22.5" customHeight="1">
      <c r="D203" s="34"/>
      <c r="E203" s="34"/>
      <c r="F203" s="52"/>
      <c r="G203" s="26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</row>
    <row r="204" spans="3:25" ht="22.5" customHeight="1">
      <c r="D204" s="34"/>
      <c r="E204" s="34"/>
      <c r="F204" s="52"/>
      <c r="G204" s="26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</row>
    <row r="205" spans="3:25" ht="22.5" customHeight="1">
      <c r="D205" s="34"/>
      <c r="E205" s="34"/>
      <c r="F205" s="52"/>
      <c r="G205" s="26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</row>
    <row r="206" spans="3:25" ht="22.5" customHeight="1">
      <c r="D206" s="34"/>
      <c r="E206" s="34"/>
      <c r="F206" s="52"/>
      <c r="G206" s="26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</row>
    <row r="207" spans="3:25" ht="22.5" customHeight="1">
      <c r="D207" s="34"/>
      <c r="E207" s="34"/>
      <c r="F207" s="52"/>
      <c r="G207" s="26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</row>
    <row r="208" spans="3:25" ht="22.5" customHeight="1">
      <c r="D208" s="34"/>
      <c r="E208" s="34"/>
      <c r="F208" s="52"/>
      <c r="G208" s="26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</row>
    <row r="209" spans="4:25" ht="22.5" customHeight="1">
      <c r="D209" s="34"/>
      <c r="E209" s="34"/>
      <c r="F209" s="52"/>
      <c r="G209" s="26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</row>
    <row r="210" spans="4:25" ht="22.5" customHeight="1">
      <c r="D210" s="34"/>
      <c r="E210" s="34"/>
      <c r="F210" s="52"/>
      <c r="G210" s="26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</row>
    <row r="211" spans="4:25" ht="22.5" customHeight="1">
      <c r="D211" s="34"/>
      <c r="E211" s="34"/>
      <c r="F211" s="52"/>
      <c r="G211" s="26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</row>
    <row r="212" spans="4:25" ht="22.5" customHeight="1">
      <c r="D212" s="34"/>
      <c r="E212" s="34"/>
      <c r="F212" s="52"/>
      <c r="G212" s="26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</row>
    <row r="213" spans="4:25" ht="22.5" customHeight="1">
      <c r="D213" s="34"/>
      <c r="E213" s="34"/>
      <c r="F213" s="52"/>
      <c r="G213" s="26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</row>
    <row r="214" spans="4:25" ht="22.5" customHeight="1">
      <c r="D214" s="34"/>
      <c r="E214" s="34"/>
      <c r="F214" s="52"/>
      <c r="G214" s="26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</row>
    <row r="215" spans="4:25" ht="22.5" customHeight="1">
      <c r="D215" s="34"/>
      <c r="E215" s="34"/>
      <c r="F215" s="52"/>
      <c r="G215" s="26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</row>
    <row r="216" spans="4:25" ht="22.5" customHeight="1">
      <c r="D216" s="34"/>
      <c r="E216" s="34"/>
      <c r="F216" s="52"/>
      <c r="G216" s="26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</row>
    <row r="217" spans="4:25" ht="22.5" customHeight="1">
      <c r="D217" s="34"/>
      <c r="E217" s="34"/>
      <c r="F217" s="52"/>
      <c r="G217" s="26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</row>
    <row r="218" spans="4:25" ht="22.5" customHeight="1">
      <c r="D218" s="34"/>
      <c r="E218" s="34"/>
      <c r="F218" s="52"/>
      <c r="G218" s="26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</row>
    <row r="219" spans="4:25" ht="22.5" customHeight="1">
      <c r="D219" s="34"/>
      <c r="E219" s="34"/>
      <c r="F219" s="52"/>
      <c r="G219" s="26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</row>
    <row r="220" spans="4:25" ht="22.5" customHeight="1">
      <c r="D220" s="34"/>
      <c r="E220" s="34"/>
      <c r="F220" s="52"/>
      <c r="G220" s="26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</row>
    <row r="221" spans="4:25" ht="22.5" customHeight="1">
      <c r="D221" s="34"/>
      <c r="E221" s="34"/>
      <c r="F221" s="52"/>
      <c r="G221" s="26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</row>
    <row r="222" spans="4:25" ht="22.5" customHeight="1">
      <c r="D222" s="34"/>
      <c r="E222" s="34"/>
      <c r="F222" s="52"/>
      <c r="G222" s="26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</row>
  </sheetData>
  <mergeCells count="24">
    <mergeCell ref="D3:Y3"/>
    <mergeCell ref="D40:Y40"/>
    <mergeCell ref="D77:Y77"/>
    <mergeCell ref="D114:Y114"/>
    <mergeCell ref="D151:Y151"/>
    <mergeCell ref="D78:D80"/>
    <mergeCell ref="E78:E80"/>
    <mergeCell ref="F78:F80"/>
    <mergeCell ref="D115:D117"/>
    <mergeCell ref="E115:E117"/>
    <mergeCell ref="F115:F117"/>
    <mergeCell ref="D4:D6"/>
    <mergeCell ref="E4:E6"/>
    <mergeCell ref="F41:F43"/>
    <mergeCell ref="F4:F6"/>
    <mergeCell ref="D41:D43"/>
    <mergeCell ref="E41:E43"/>
    <mergeCell ref="D189:D191"/>
    <mergeCell ref="E189:E191"/>
    <mergeCell ref="F189:F191"/>
    <mergeCell ref="D188:Y188"/>
    <mergeCell ref="D152:D154"/>
    <mergeCell ref="E152:E154"/>
    <mergeCell ref="F152:F154"/>
  </mergeCells>
  <phoneticPr fontId="2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276"/>
  <sheetViews>
    <sheetView workbookViewId="0">
      <selection sqref="A1:XFD1048576"/>
    </sheetView>
  </sheetViews>
  <sheetFormatPr defaultColWidth="8.85546875" defaultRowHeight="33.75"/>
  <cols>
    <col min="1" max="1" width="3.42578125" style="37" customWidth="1"/>
    <col min="2" max="2" width="13.7109375" style="10" hidden="1" customWidth="1"/>
    <col min="3" max="3" width="14" style="12" hidden="1" customWidth="1"/>
    <col min="4" max="4" width="36.7109375" style="10" customWidth="1"/>
    <col min="5" max="5" width="6.7109375" style="10" customWidth="1"/>
    <col min="6" max="26" width="7.7109375" style="10" customWidth="1"/>
    <col min="27" max="27" width="8" style="10" customWidth="1"/>
    <col min="28" max="16384" width="8.85546875" style="10"/>
  </cols>
  <sheetData>
    <row r="3" spans="1:26" ht="20.100000000000001" customHeight="1">
      <c r="D3" s="282" t="s">
        <v>478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</row>
    <row r="4" spans="1:26" ht="20.100000000000001" customHeight="1">
      <c r="A4" s="279" t="s">
        <v>479</v>
      </c>
      <c r="B4" s="38"/>
      <c r="C4" s="39"/>
      <c r="D4" s="279" t="s">
        <v>480</v>
      </c>
      <c r="E4" s="279" t="s">
        <v>481</v>
      </c>
      <c r="F4" s="40" t="s">
        <v>482</v>
      </c>
      <c r="G4" s="41" t="s">
        <v>482</v>
      </c>
      <c r="H4" s="40" t="s">
        <v>483</v>
      </c>
      <c r="I4" s="40" t="s">
        <v>114</v>
      </c>
      <c r="J4" s="40" t="s">
        <v>484</v>
      </c>
      <c r="K4" s="40" t="s">
        <v>485</v>
      </c>
      <c r="L4" s="40" t="s">
        <v>486</v>
      </c>
      <c r="M4" s="40" t="s">
        <v>135</v>
      </c>
      <c r="N4" s="40" t="s">
        <v>135</v>
      </c>
      <c r="O4" s="40" t="s">
        <v>144</v>
      </c>
      <c r="P4" s="40" t="s">
        <v>144</v>
      </c>
      <c r="Q4" s="40" t="s">
        <v>144</v>
      </c>
      <c r="R4" s="40"/>
      <c r="S4" s="40"/>
      <c r="T4" s="40"/>
      <c r="U4" s="40"/>
      <c r="V4" s="40"/>
      <c r="W4" s="40"/>
      <c r="X4" s="40"/>
      <c r="Y4" s="40"/>
      <c r="Z4" s="40"/>
    </row>
    <row r="5" spans="1:26" ht="20.100000000000001" customHeight="1">
      <c r="A5" s="280"/>
      <c r="B5" s="13"/>
      <c r="C5" s="14"/>
      <c r="D5" s="280"/>
      <c r="E5" s="280"/>
      <c r="F5" s="42" t="s">
        <v>487</v>
      </c>
      <c r="G5" s="43" t="s">
        <v>487</v>
      </c>
      <c r="H5" s="42" t="s">
        <v>488</v>
      </c>
      <c r="I5" s="42"/>
      <c r="J5" s="42" t="s">
        <v>489</v>
      </c>
      <c r="K5" s="42" t="s">
        <v>490</v>
      </c>
      <c r="L5" s="42" t="s">
        <v>491</v>
      </c>
      <c r="M5" s="42" t="s">
        <v>136</v>
      </c>
      <c r="N5" s="42" t="s">
        <v>140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0.100000000000001" customHeight="1">
      <c r="A6" s="281"/>
      <c r="B6" s="44"/>
      <c r="C6" s="45"/>
      <c r="D6" s="281"/>
      <c r="E6" s="281"/>
      <c r="F6" s="46" t="s">
        <v>100</v>
      </c>
      <c r="G6" s="47" t="s">
        <v>105</v>
      </c>
      <c r="H6" s="46" t="s">
        <v>492</v>
      </c>
      <c r="I6" s="46" t="s">
        <v>493</v>
      </c>
      <c r="J6" s="46" t="s">
        <v>494</v>
      </c>
      <c r="K6" s="46" t="s">
        <v>495</v>
      </c>
      <c r="L6" s="46" t="s">
        <v>496</v>
      </c>
      <c r="M6" s="46" t="s">
        <v>116</v>
      </c>
      <c r="N6" s="46" t="s">
        <v>116</v>
      </c>
      <c r="O6" s="46" t="s">
        <v>100</v>
      </c>
      <c r="P6" s="46" t="s">
        <v>152</v>
      </c>
      <c r="Q6" s="46" t="s">
        <v>105</v>
      </c>
      <c r="R6" s="46"/>
      <c r="S6" s="46"/>
      <c r="T6" s="46"/>
      <c r="U6" s="46"/>
      <c r="V6" s="46"/>
      <c r="W6" s="46"/>
      <c r="X6" s="46"/>
      <c r="Y6" s="46"/>
      <c r="Z6" s="46"/>
    </row>
    <row r="7" spans="1:26" s="48" customFormat="1" ht="20.100000000000001" customHeight="1">
      <c r="A7" s="280">
        <v>1</v>
      </c>
      <c r="D7" s="25" t="s">
        <v>497</v>
      </c>
      <c r="E7" s="25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s="48" customFormat="1" ht="20.100000000000001" customHeight="1">
      <c r="A8" s="281"/>
      <c r="D8" s="27"/>
      <c r="E8" s="27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48" customFormat="1" ht="20.100000000000001" customHeight="1">
      <c r="A9" s="280">
        <v>2</v>
      </c>
      <c r="D9" s="25" t="s">
        <v>498</v>
      </c>
      <c r="E9" s="25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s="48" customFormat="1" ht="20.100000000000001" customHeight="1">
      <c r="A10" s="281"/>
      <c r="D10" s="27"/>
      <c r="E10" s="2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48" customFormat="1" ht="20.100000000000001" customHeight="1">
      <c r="A11" s="280">
        <v>3</v>
      </c>
      <c r="D11" s="25" t="s">
        <v>499</v>
      </c>
      <c r="E11" s="25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s="48" customFormat="1" ht="20.100000000000001" customHeight="1">
      <c r="A12" s="281"/>
      <c r="D12" s="27"/>
      <c r="E12" s="27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s="48" customFormat="1" ht="20.100000000000001" customHeight="1">
      <c r="A13" s="280">
        <v>4</v>
      </c>
      <c r="D13" s="25" t="s">
        <v>498</v>
      </c>
      <c r="E13" s="25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s="48" customFormat="1" ht="20.100000000000001" customHeight="1">
      <c r="A14" s="281"/>
      <c r="D14" s="27"/>
      <c r="E14" s="27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48" customFormat="1" ht="20.100000000000001" customHeight="1">
      <c r="A15" s="280">
        <v>5</v>
      </c>
      <c r="C15" s="50" t="s">
        <v>500</v>
      </c>
      <c r="D15" s="25" t="s">
        <v>501</v>
      </c>
      <c r="E15" s="25"/>
      <c r="F15" s="49"/>
      <c r="G15" s="49" t="s">
        <v>502</v>
      </c>
      <c r="H15" s="49"/>
      <c r="I15" s="49"/>
      <c r="J15" s="49" t="s">
        <v>502</v>
      </c>
      <c r="K15" s="49" t="s">
        <v>502</v>
      </c>
      <c r="L15" s="49"/>
      <c r="M15" s="49"/>
      <c r="N15" s="49"/>
      <c r="O15" s="49"/>
      <c r="P15" s="49"/>
      <c r="Q15" s="49" t="s">
        <v>502</v>
      </c>
      <c r="R15" s="49"/>
      <c r="S15" s="49"/>
      <c r="T15" s="49"/>
      <c r="U15" s="49"/>
      <c r="V15" s="49"/>
      <c r="W15" s="49"/>
      <c r="X15" s="49"/>
      <c r="Y15" s="49"/>
      <c r="Z15" s="49"/>
    </row>
    <row r="16" spans="1:26" s="48" customFormat="1" ht="20.100000000000001" customHeight="1">
      <c r="A16" s="281"/>
      <c r="D16" s="27" t="s">
        <v>503</v>
      </c>
      <c r="E16" s="27">
        <f>16+18.2+1.3+0.5+14.3</f>
        <v>50.3</v>
      </c>
      <c r="F16" s="22"/>
      <c r="G16" s="22">
        <f>1*50.3</f>
        <v>50.3</v>
      </c>
      <c r="H16" s="22"/>
      <c r="I16" s="22"/>
      <c r="J16" s="22">
        <f>1*50.3</f>
        <v>50.3</v>
      </c>
      <c r="K16" s="22">
        <f>1*50.3</f>
        <v>50.3</v>
      </c>
      <c r="L16" s="22"/>
      <c r="M16" s="22"/>
      <c r="N16" s="22"/>
      <c r="O16" s="22"/>
      <c r="P16" s="22"/>
      <c r="Q16" s="22">
        <f>1*50.3</f>
        <v>50.3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s="48" customFormat="1" ht="20.100000000000001" customHeight="1">
      <c r="A17" s="280">
        <v>6</v>
      </c>
      <c r="C17" s="50" t="s">
        <v>504</v>
      </c>
      <c r="D17" s="25" t="s">
        <v>505</v>
      </c>
      <c r="E17" s="25"/>
      <c r="F17" s="49" t="s">
        <v>506</v>
      </c>
      <c r="G17" s="49"/>
      <c r="H17" s="49"/>
      <c r="I17" s="49"/>
      <c r="J17" s="49"/>
      <c r="K17" s="49"/>
      <c r="L17" s="49" t="s">
        <v>506</v>
      </c>
      <c r="M17" s="49"/>
      <c r="N17" s="49"/>
      <c r="O17" s="49" t="s">
        <v>506</v>
      </c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s="48" customFormat="1" ht="20.100000000000001" customHeight="1">
      <c r="A18" s="281"/>
      <c r="D18" s="27" t="s">
        <v>507</v>
      </c>
      <c r="E18" s="22">
        <f>16+18.2</f>
        <v>34.200000000000003</v>
      </c>
      <c r="F18" s="22">
        <f>1*34.2</f>
        <v>34.200000000000003</v>
      </c>
      <c r="G18" s="22"/>
      <c r="H18" s="22"/>
      <c r="I18" s="22"/>
      <c r="J18" s="22"/>
      <c r="K18" s="22"/>
      <c r="L18" s="22">
        <f>1*34.2</f>
        <v>34.200000000000003</v>
      </c>
      <c r="M18" s="22"/>
      <c r="N18" s="22"/>
      <c r="O18" s="22">
        <f>1*34.2</f>
        <v>34.200000000000003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48" customFormat="1" ht="20.100000000000001" customHeight="1">
      <c r="A19" s="280">
        <v>7</v>
      </c>
      <c r="C19" s="50" t="s">
        <v>508</v>
      </c>
      <c r="D19" s="25" t="s">
        <v>509</v>
      </c>
      <c r="E19" s="25"/>
      <c r="F19" s="49" t="s">
        <v>510</v>
      </c>
      <c r="G19" s="49"/>
      <c r="H19" s="49"/>
      <c r="I19" s="49"/>
      <c r="J19" s="49"/>
      <c r="K19" s="49"/>
      <c r="L19" s="49" t="s">
        <v>511</v>
      </c>
      <c r="M19" s="49"/>
      <c r="N19" s="49"/>
      <c r="O19" s="49" t="s">
        <v>510</v>
      </c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s="48" customFormat="1" ht="20.100000000000001" customHeight="1">
      <c r="A20" s="281"/>
      <c r="D20" s="27" t="s">
        <v>512</v>
      </c>
      <c r="E20" s="22">
        <f>1.3+0.5+14.3</f>
        <v>16.100000000000001</v>
      </c>
      <c r="F20" s="22">
        <f>1*16.1</f>
        <v>16.100000000000001</v>
      </c>
      <c r="G20" s="22"/>
      <c r="H20" s="22"/>
      <c r="I20" s="22"/>
      <c r="J20" s="22"/>
      <c r="K20" s="22"/>
      <c r="L20" s="22">
        <f>2*16.1</f>
        <v>32.200000000000003</v>
      </c>
      <c r="M20" s="22"/>
      <c r="N20" s="22"/>
      <c r="O20" s="22">
        <f>1*16.1</f>
        <v>16.100000000000001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48" customFormat="1" ht="20.100000000000001" customHeight="1">
      <c r="A21" s="280">
        <v>8</v>
      </c>
      <c r="C21" s="50" t="s">
        <v>513</v>
      </c>
      <c r="D21" s="25" t="s">
        <v>514</v>
      </c>
      <c r="E21" s="25"/>
      <c r="F21" s="49"/>
      <c r="G21" s="49"/>
      <c r="H21" s="49" t="s">
        <v>515</v>
      </c>
      <c r="I21" s="49"/>
      <c r="J21" s="49" t="s">
        <v>515</v>
      </c>
      <c r="K21" s="49" t="s">
        <v>515</v>
      </c>
      <c r="L21" s="49"/>
      <c r="M21" s="49"/>
      <c r="N21" s="49"/>
      <c r="O21" s="49"/>
      <c r="P21" s="49" t="s">
        <v>515</v>
      </c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s="48" customFormat="1" ht="20.100000000000001" customHeight="1">
      <c r="A22" s="281"/>
      <c r="D22" s="27" t="s">
        <v>516</v>
      </c>
      <c r="E22" s="22">
        <f>1+0.4+1.6+2+3.5</f>
        <v>8.5</v>
      </c>
      <c r="F22" s="22"/>
      <c r="G22" s="22"/>
      <c r="H22" s="22">
        <f>1*8.5</f>
        <v>8.5</v>
      </c>
      <c r="I22" s="22"/>
      <c r="J22" s="22">
        <f>1*8.5</f>
        <v>8.5</v>
      </c>
      <c r="K22" s="22">
        <f>1*8.5</f>
        <v>8.5</v>
      </c>
      <c r="L22" s="22"/>
      <c r="M22" s="22"/>
      <c r="N22" s="22"/>
      <c r="O22" s="22"/>
      <c r="P22" s="22">
        <f>1*8.5</f>
        <v>8.5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48" customFormat="1" ht="20.100000000000001" customHeight="1">
      <c r="A23" s="280">
        <v>9</v>
      </c>
      <c r="C23" s="50" t="s">
        <v>517</v>
      </c>
      <c r="D23" s="25" t="s">
        <v>518</v>
      </c>
      <c r="E23" s="25"/>
      <c r="F23" s="49"/>
      <c r="G23" s="49"/>
      <c r="H23" s="49" t="s">
        <v>519</v>
      </c>
      <c r="I23" s="49"/>
      <c r="J23" s="49"/>
      <c r="K23" s="49"/>
      <c r="L23" s="49" t="s">
        <v>519</v>
      </c>
      <c r="M23" s="49"/>
      <c r="N23" s="49"/>
      <c r="O23" s="49"/>
      <c r="P23" s="49" t="s">
        <v>519</v>
      </c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s="48" customFormat="1" ht="20.100000000000001" customHeight="1">
      <c r="A24" s="281"/>
      <c r="D24" s="27" t="s">
        <v>520</v>
      </c>
      <c r="E24" s="22">
        <f>1+1</f>
        <v>2</v>
      </c>
      <c r="F24" s="22"/>
      <c r="G24" s="22"/>
      <c r="H24" s="22">
        <f>1*2</f>
        <v>2</v>
      </c>
      <c r="I24" s="22"/>
      <c r="J24" s="22"/>
      <c r="K24" s="22"/>
      <c r="L24" s="22">
        <f>1*2</f>
        <v>2</v>
      </c>
      <c r="M24" s="22"/>
      <c r="N24" s="22"/>
      <c r="O24" s="22"/>
      <c r="P24" s="22">
        <f>1*2</f>
        <v>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48" customFormat="1" ht="20.100000000000001" customHeight="1">
      <c r="A25" s="280">
        <v>10</v>
      </c>
      <c r="D25" s="25" t="s">
        <v>521</v>
      </c>
      <c r="E25" s="25"/>
      <c r="F25" s="49"/>
      <c r="G25" s="49"/>
      <c r="H25" s="49"/>
      <c r="I25" s="49" t="s">
        <v>522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s="48" customFormat="1" ht="20.100000000000001" customHeight="1">
      <c r="A26" s="281"/>
      <c r="D26" s="27" t="s">
        <v>523</v>
      </c>
      <c r="E26" s="22">
        <f>4</f>
        <v>4</v>
      </c>
      <c r="F26" s="22"/>
      <c r="G26" s="22"/>
      <c r="H26" s="22"/>
      <c r="I26" s="22">
        <f>1*4</f>
        <v>4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48" customFormat="1" ht="20.100000000000001" customHeight="1">
      <c r="A27" s="280">
        <v>11</v>
      </c>
      <c r="D27" s="25" t="s">
        <v>524</v>
      </c>
      <c r="E27" s="25"/>
      <c r="F27" s="49"/>
      <c r="G27" s="49"/>
      <c r="H27" s="49"/>
      <c r="I27" s="49"/>
      <c r="J27" s="49"/>
      <c r="K27" s="49"/>
      <c r="L27" s="49"/>
      <c r="M27" s="49" t="s">
        <v>519</v>
      </c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s="48" customFormat="1" ht="20.100000000000001" customHeight="1">
      <c r="A28" s="281"/>
      <c r="D28" s="27" t="s">
        <v>517</v>
      </c>
      <c r="E28" s="22">
        <f>2</f>
        <v>2</v>
      </c>
      <c r="F28" s="22"/>
      <c r="G28" s="22"/>
      <c r="H28" s="22"/>
      <c r="I28" s="22"/>
      <c r="J28" s="22"/>
      <c r="K28" s="22"/>
      <c r="L28" s="22"/>
      <c r="M28" s="22">
        <f>1*2</f>
        <v>2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48" customFormat="1" ht="20.100000000000001" customHeight="1">
      <c r="A29" s="280">
        <v>12</v>
      </c>
      <c r="D29" s="25" t="s">
        <v>525</v>
      </c>
      <c r="E29" s="25"/>
      <c r="F29" s="49"/>
      <c r="G29" s="49"/>
      <c r="H29" s="49"/>
      <c r="I29" s="49"/>
      <c r="J29" s="49"/>
      <c r="K29" s="49"/>
      <c r="L29" s="49"/>
      <c r="M29" s="49"/>
      <c r="N29" s="49" t="s">
        <v>526</v>
      </c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s="48" customFormat="1" ht="20.100000000000001" customHeight="1">
      <c r="A30" s="281"/>
      <c r="D30" s="27" t="s">
        <v>513</v>
      </c>
      <c r="E30" s="22">
        <f>1</f>
        <v>1</v>
      </c>
      <c r="F30" s="22"/>
      <c r="G30" s="22"/>
      <c r="H30" s="22"/>
      <c r="I30" s="22"/>
      <c r="J30" s="22"/>
      <c r="K30" s="22"/>
      <c r="L30" s="22"/>
      <c r="M30" s="22"/>
      <c r="N30" s="22">
        <f>1*1</f>
        <v>1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48" customFormat="1" ht="20.100000000000001" customHeight="1">
      <c r="A31" s="280">
        <v>13</v>
      </c>
      <c r="D31" s="25" t="s">
        <v>527</v>
      </c>
      <c r="E31" s="25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s="48" customFormat="1" ht="20.100000000000001" customHeight="1">
      <c r="A32" s="281"/>
      <c r="D32" s="27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48" customFormat="1" ht="20.100000000000001" customHeight="1">
      <c r="A33" s="280">
        <v>14</v>
      </c>
      <c r="D33" s="25"/>
      <c r="E33" s="25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s="48" customFormat="1" ht="20.100000000000001" customHeight="1">
      <c r="A34" s="281"/>
      <c r="D34" s="27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48" customFormat="1" ht="20.100000000000001" customHeight="1">
      <c r="A35" s="280">
        <v>15</v>
      </c>
      <c r="D35" s="25"/>
      <c r="E35" s="25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s="48" customFormat="1" ht="20.100000000000001" customHeight="1">
      <c r="A36" s="281"/>
      <c r="D36" s="27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48" customFormat="1" ht="20.100000000000001" customHeight="1">
      <c r="A37" s="280">
        <v>16</v>
      </c>
      <c r="D37" s="25"/>
      <c r="E37" s="25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s="48" customFormat="1" ht="20.100000000000001" customHeight="1">
      <c r="A38" s="281"/>
      <c r="D38" s="27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s="48" customFormat="1" ht="20.100000000000001" customHeight="1">
      <c r="A39" s="280">
        <v>17</v>
      </c>
      <c r="D39" s="25"/>
      <c r="E39" s="25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s="48" customFormat="1" ht="20.100000000000001" customHeight="1">
      <c r="A40" s="281"/>
      <c r="D40" s="27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48" customFormat="1" ht="20.100000000000001" customHeight="1">
      <c r="A41" s="280">
        <v>18</v>
      </c>
      <c r="D41" s="25"/>
      <c r="E41" s="25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s="48" customFormat="1" ht="20.100000000000001" customHeight="1">
      <c r="A42" s="281"/>
      <c r="D42" s="27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s="48" customFormat="1" ht="20.100000000000001" customHeight="1">
      <c r="A43" s="280">
        <v>19</v>
      </c>
      <c r="D43" s="25"/>
      <c r="E43" s="25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s="48" customFormat="1" ht="20.100000000000001" customHeight="1">
      <c r="A44" s="281"/>
      <c r="D44" s="27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s="48" customFormat="1" ht="20.100000000000001" customHeight="1">
      <c r="A45" s="280">
        <v>20</v>
      </c>
      <c r="C45" s="50" t="s">
        <v>528</v>
      </c>
      <c r="D45" s="25" t="s">
        <v>529</v>
      </c>
      <c r="E45" s="25" t="s">
        <v>64</v>
      </c>
      <c r="F45" s="49" t="s">
        <v>530</v>
      </c>
      <c r="G45" s="49" t="s">
        <v>530</v>
      </c>
      <c r="H45" s="49" t="s">
        <v>531</v>
      </c>
      <c r="I45" s="49" t="s">
        <v>532</v>
      </c>
      <c r="J45" s="49" t="s">
        <v>533</v>
      </c>
      <c r="K45" s="49" t="s">
        <v>533</v>
      </c>
      <c r="L45" s="49" t="s">
        <v>534</v>
      </c>
      <c r="M45" s="49" t="s">
        <v>535</v>
      </c>
      <c r="N45" s="49" t="s">
        <v>526</v>
      </c>
      <c r="O45" s="49" t="s">
        <v>536</v>
      </c>
      <c r="P45" s="49" t="s">
        <v>537</v>
      </c>
      <c r="Q45" s="49" t="s">
        <v>536</v>
      </c>
      <c r="R45" s="49"/>
      <c r="S45" s="49"/>
      <c r="T45" s="49"/>
      <c r="U45" s="49"/>
      <c r="V45" s="49"/>
      <c r="W45" s="49"/>
      <c r="X45" s="49"/>
      <c r="Y45" s="49"/>
      <c r="Z45" s="49"/>
    </row>
    <row r="46" spans="1:26" s="48" customFormat="1" ht="20.100000000000001" customHeight="1">
      <c r="A46" s="281"/>
      <c r="B46" s="51"/>
      <c r="C46" s="51"/>
      <c r="D46" s="27" t="s">
        <v>538</v>
      </c>
      <c r="E46" s="22">
        <f>1</f>
        <v>1</v>
      </c>
      <c r="F46" s="22">
        <f>50.3*1</f>
        <v>50.3</v>
      </c>
      <c r="G46" s="22">
        <f>50.3*1</f>
        <v>50.3</v>
      </c>
      <c r="H46" s="22">
        <f>10.5*1</f>
        <v>10.5</v>
      </c>
      <c r="I46" s="22">
        <f>4*1</f>
        <v>4</v>
      </c>
      <c r="J46" s="22">
        <f>58.8*1</f>
        <v>58.8</v>
      </c>
      <c r="K46" s="22">
        <f>58.8*1</f>
        <v>58.8</v>
      </c>
      <c r="L46" s="22">
        <f>68.4*1</f>
        <v>68.400000000000006</v>
      </c>
      <c r="M46" s="22">
        <f>2*1</f>
        <v>2</v>
      </c>
      <c r="N46" s="22">
        <f>1*1</f>
        <v>1</v>
      </c>
      <c r="O46" s="22">
        <f>50*1</f>
        <v>50</v>
      </c>
      <c r="P46" s="22">
        <f>10*1</f>
        <v>10</v>
      </c>
      <c r="Q46" s="22">
        <f>50*1</f>
        <v>50</v>
      </c>
      <c r="R46" s="22"/>
      <c r="S46" s="22"/>
      <c r="T46" s="22"/>
      <c r="U46" s="22"/>
      <c r="V46" s="22"/>
      <c r="W46" s="22"/>
      <c r="X46" s="22"/>
      <c r="Y46" s="22"/>
      <c r="Z46" s="22"/>
    </row>
    <row r="49" spans="1:26" ht="20.100000000000001" customHeight="1">
      <c r="D49" s="282" t="s">
        <v>539</v>
      </c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</row>
    <row r="50" spans="1:26" ht="20.100000000000001" customHeight="1">
      <c r="A50" s="279" t="s">
        <v>479</v>
      </c>
      <c r="B50" s="38"/>
      <c r="C50" s="39"/>
      <c r="D50" s="279" t="s">
        <v>480</v>
      </c>
      <c r="E50" s="279" t="s">
        <v>481</v>
      </c>
      <c r="F50" s="40" t="s">
        <v>482</v>
      </c>
      <c r="G50" s="40" t="s">
        <v>482</v>
      </c>
      <c r="H50" s="40" t="s">
        <v>483</v>
      </c>
      <c r="I50" s="40" t="s">
        <v>484</v>
      </c>
      <c r="J50" s="40" t="s">
        <v>485</v>
      </c>
      <c r="K50" s="40" t="s">
        <v>486</v>
      </c>
      <c r="L50" s="40" t="s">
        <v>135</v>
      </c>
      <c r="M50" s="40" t="s">
        <v>135</v>
      </c>
      <c r="N50" s="40" t="s">
        <v>156</v>
      </c>
      <c r="O50" s="40" t="s">
        <v>144</v>
      </c>
      <c r="P50" s="40" t="s">
        <v>144</v>
      </c>
      <c r="Q50" s="40" t="s">
        <v>144</v>
      </c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20.100000000000001" customHeight="1">
      <c r="A51" s="280"/>
      <c r="B51" s="13"/>
      <c r="C51" s="14"/>
      <c r="D51" s="280"/>
      <c r="E51" s="280"/>
      <c r="F51" s="42" t="s">
        <v>487</v>
      </c>
      <c r="G51" s="42" t="s">
        <v>487</v>
      </c>
      <c r="H51" s="42" t="s">
        <v>488</v>
      </c>
      <c r="I51" s="42" t="s">
        <v>489</v>
      </c>
      <c r="J51" s="42" t="s">
        <v>490</v>
      </c>
      <c r="K51" s="42" t="s">
        <v>491</v>
      </c>
      <c r="L51" s="42" t="s">
        <v>136</v>
      </c>
      <c r="M51" s="42" t="s">
        <v>140</v>
      </c>
      <c r="N51" s="42" t="s">
        <v>157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0.100000000000001" customHeight="1">
      <c r="A52" s="281"/>
      <c r="B52" s="44"/>
      <c r="C52" s="45"/>
      <c r="D52" s="281"/>
      <c r="E52" s="281"/>
      <c r="F52" s="46" t="s">
        <v>100</v>
      </c>
      <c r="G52" s="46" t="s">
        <v>105</v>
      </c>
      <c r="H52" s="46" t="s">
        <v>492</v>
      </c>
      <c r="I52" s="46" t="s">
        <v>494</v>
      </c>
      <c r="J52" s="46" t="s">
        <v>495</v>
      </c>
      <c r="K52" s="46" t="s">
        <v>496</v>
      </c>
      <c r="L52" s="46" t="s">
        <v>116</v>
      </c>
      <c r="M52" s="46" t="s">
        <v>116</v>
      </c>
      <c r="N52" s="46" t="s">
        <v>64</v>
      </c>
      <c r="O52" s="46" t="s">
        <v>100</v>
      </c>
      <c r="P52" s="46" t="s">
        <v>152</v>
      </c>
      <c r="Q52" s="46" t="s">
        <v>105</v>
      </c>
      <c r="R52" s="46"/>
      <c r="S52" s="46"/>
      <c r="T52" s="46"/>
      <c r="U52" s="46"/>
      <c r="V52" s="46"/>
      <c r="W52" s="46"/>
      <c r="X52" s="46"/>
      <c r="Y52" s="46"/>
      <c r="Z52" s="46"/>
    </row>
    <row r="53" spans="1:26" s="48" customFormat="1" ht="20.100000000000001" customHeight="1">
      <c r="A53" s="280">
        <v>1</v>
      </c>
      <c r="D53" s="25" t="s">
        <v>497</v>
      </c>
      <c r="E53" s="25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s="48" customFormat="1" ht="20.100000000000001" customHeight="1">
      <c r="A54" s="281"/>
      <c r="D54" s="27"/>
      <c r="E54" s="27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s="48" customFormat="1" ht="20.100000000000001" customHeight="1">
      <c r="A55" s="280">
        <v>2</v>
      </c>
      <c r="D55" s="25" t="s">
        <v>498</v>
      </c>
      <c r="E55" s="25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s="48" customFormat="1" ht="20.100000000000001" customHeight="1">
      <c r="A56" s="281"/>
      <c r="D56" s="27"/>
      <c r="E56" s="27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s="48" customFormat="1" ht="20.100000000000001" customHeight="1">
      <c r="A57" s="280">
        <v>3</v>
      </c>
      <c r="D57" s="25" t="s">
        <v>499</v>
      </c>
      <c r="E57" s="25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s="48" customFormat="1" ht="20.100000000000001" customHeight="1">
      <c r="A58" s="281"/>
      <c r="D58" s="27"/>
      <c r="E58" s="27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s="48" customFormat="1" ht="20.100000000000001" customHeight="1">
      <c r="A59" s="280">
        <v>4</v>
      </c>
      <c r="D59" s="25" t="s">
        <v>498</v>
      </c>
      <c r="E59" s="25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s="48" customFormat="1" ht="20.100000000000001" customHeight="1">
      <c r="A60" s="281"/>
      <c r="D60" s="27"/>
      <c r="E60" s="27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s="48" customFormat="1" ht="20.100000000000001" customHeight="1">
      <c r="A61" s="280">
        <v>5</v>
      </c>
      <c r="C61" s="50" t="s">
        <v>500</v>
      </c>
      <c r="D61" s="25" t="s">
        <v>501</v>
      </c>
      <c r="E61" s="25"/>
      <c r="F61" s="49"/>
      <c r="G61" s="49" t="s">
        <v>506</v>
      </c>
      <c r="H61" s="49"/>
      <c r="I61" s="49" t="s">
        <v>506</v>
      </c>
      <c r="J61" s="49" t="s">
        <v>506</v>
      </c>
      <c r="K61" s="49"/>
      <c r="L61" s="49"/>
      <c r="M61" s="49"/>
      <c r="N61" s="49"/>
      <c r="O61" s="49"/>
      <c r="P61" s="49"/>
      <c r="Q61" s="49" t="s">
        <v>506</v>
      </c>
      <c r="R61" s="49"/>
      <c r="S61" s="49"/>
      <c r="T61" s="49"/>
      <c r="U61" s="49"/>
      <c r="V61" s="49"/>
      <c r="W61" s="49"/>
      <c r="X61" s="49"/>
      <c r="Y61" s="49"/>
      <c r="Z61" s="49"/>
    </row>
    <row r="62" spans="1:26" s="48" customFormat="1" ht="20.100000000000001" customHeight="1">
      <c r="A62" s="281"/>
      <c r="D62" s="27" t="s">
        <v>540</v>
      </c>
      <c r="E62" s="27">
        <f>18+16.2</f>
        <v>34.200000000000003</v>
      </c>
      <c r="F62" s="22"/>
      <c r="G62" s="22">
        <f>1*34.2</f>
        <v>34.200000000000003</v>
      </c>
      <c r="H62" s="22"/>
      <c r="I62" s="22">
        <f>1*34.2</f>
        <v>34.200000000000003</v>
      </c>
      <c r="J62" s="22">
        <f>1*34.2</f>
        <v>34.200000000000003</v>
      </c>
      <c r="K62" s="22"/>
      <c r="L62" s="22"/>
      <c r="M62" s="22"/>
      <c r="N62" s="22"/>
      <c r="O62" s="22"/>
      <c r="P62" s="22"/>
      <c r="Q62" s="22">
        <f>1*34.2</f>
        <v>34.200000000000003</v>
      </c>
      <c r="R62" s="22"/>
      <c r="S62" s="22"/>
      <c r="T62" s="22"/>
      <c r="U62" s="22"/>
      <c r="V62" s="22"/>
      <c r="W62" s="22"/>
      <c r="X62" s="22"/>
      <c r="Y62" s="22"/>
      <c r="Z62" s="22"/>
    </row>
    <row r="63" spans="1:26" s="48" customFormat="1" ht="20.100000000000001" customHeight="1">
      <c r="A63" s="280">
        <v>6</v>
      </c>
      <c r="C63" s="50" t="s">
        <v>504</v>
      </c>
      <c r="D63" s="25" t="s">
        <v>505</v>
      </c>
      <c r="E63" s="25"/>
      <c r="F63" s="49" t="s">
        <v>506</v>
      </c>
      <c r="G63" s="49"/>
      <c r="H63" s="49"/>
      <c r="I63" s="49"/>
      <c r="J63" s="49"/>
      <c r="K63" s="49" t="s">
        <v>506</v>
      </c>
      <c r="L63" s="49"/>
      <c r="M63" s="49"/>
      <c r="N63" s="49"/>
      <c r="O63" s="49" t="s">
        <v>506</v>
      </c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s="48" customFormat="1" ht="20.100000000000001" customHeight="1">
      <c r="A64" s="281"/>
      <c r="D64" s="27" t="s">
        <v>540</v>
      </c>
      <c r="E64" s="22">
        <f>18+16.2</f>
        <v>34.200000000000003</v>
      </c>
      <c r="F64" s="22">
        <f>1*34.2</f>
        <v>34.200000000000003</v>
      </c>
      <c r="G64" s="22"/>
      <c r="H64" s="22"/>
      <c r="I64" s="22"/>
      <c r="J64" s="22"/>
      <c r="K64" s="22">
        <f>1*34.2</f>
        <v>34.200000000000003</v>
      </c>
      <c r="L64" s="22"/>
      <c r="M64" s="22"/>
      <c r="N64" s="22"/>
      <c r="O64" s="22">
        <f>1*34.2</f>
        <v>34.200000000000003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s="48" customFormat="1" ht="20.100000000000001" customHeight="1">
      <c r="A65" s="280">
        <v>7</v>
      </c>
      <c r="C65" s="50" t="s">
        <v>513</v>
      </c>
      <c r="D65" s="25" t="s">
        <v>514</v>
      </c>
      <c r="E65" s="25"/>
      <c r="F65" s="49"/>
      <c r="G65" s="49"/>
      <c r="H65" s="49" t="s">
        <v>541</v>
      </c>
      <c r="I65" s="49" t="s">
        <v>541</v>
      </c>
      <c r="J65" s="49" t="s">
        <v>541</v>
      </c>
      <c r="K65" s="49"/>
      <c r="L65" s="49"/>
      <c r="M65" s="49"/>
      <c r="N65" s="49"/>
      <c r="O65" s="49"/>
      <c r="P65" s="49" t="s">
        <v>541</v>
      </c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s="48" customFormat="1" ht="20.100000000000001" customHeight="1">
      <c r="A66" s="281"/>
      <c r="D66" s="27" t="s">
        <v>542</v>
      </c>
      <c r="E66" s="22">
        <f>1.7+1+1+0.5</f>
        <v>4.2</v>
      </c>
      <c r="F66" s="22"/>
      <c r="G66" s="22"/>
      <c r="H66" s="22">
        <f>1*4.2</f>
        <v>4.2</v>
      </c>
      <c r="I66" s="22">
        <f>1*4.2</f>
        <v>4.2</v>
      </c>
      <c r="J66" s="22">
        <f>1*4.2</f>
        <v>4.2</v>
      </c>
      <c r="K66" s="22"/>
      <c r="L66" s="22"/>
      <c r="M66" s="22"/>
      <c r="N66" s="22"/>
      <c r="O66" s="22"/>
      <c r="P66" s="22">
        <f>1*4.2</f>
        <v>4.2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s="48" customFormat="1" ht="20.100000000000001" customHeight="1">
      <c r="A67" s="280">
        <v>8</v>
      </c>
      <c r="C67" s="50" t="s">
        <v>517</v>
      </c>
      <c r="D67" s="25" t="s">
        <v>518</v>
      </c>
      <c r="E67" s="25"/>
      <c r="F67" s="49"/>
      <c r="G67" s="49"/>
      <c r="H67" s="49" t="s">
        <v>543</v>
      </c>
      <c r="I67" s="49"/>
      <c r="J67" s="49"/>
      <c r="K67" s="49" t="s">
        <v>543</v>
      </c>
      <c r="L67" s="49"/>
      <c r="M67" s="49"/>
      <c r="N67" s="49"/>
      <c r="O67" s="49"/>
      <c r="P67" s="49" t="s">
        <v>543</v>
      </c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s="48" customFormat="1" ht="20.100000000000001" customHeight="1">
      <c r="A68" s="281"/>
      <c r="D68" s="27" t="s">
        <v>544</v>
      </c>
      <c r="E68" s="22">
        <f>3.5+1.7+1+2+1</f>
        <v>9.1999999999999993</v>
      </c>
      <c r="F68" s="22"/>
      <c r="G68" s="22"/>
      <c r="H68" s="22">
        <f>1*9.2</f>
        <v>9.1999999999999993</v>
      </c>
      <c r="I68" s="22"/>
      <c r="J68" s="22"/>
      <c r="K68" s="22">
        <f>1*9.2</f>
        <v>9.1999999999999993</v>
      </c>
      <c r="L68" s="22"/>
      <c r="M68" s="22"/>
      <c r="N68" s="22"/>
      <c r="O68" s="22"/>
      <c r="P68" s="22">
        <f>1*9.2</f>
        <v>9.1999999999999993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s="48" customFormat="1" ht="20.100000000000001" customHeight="1">
      <c r="A69" s="280">
        <v>9</v>
      </c>
      <c r="D69" s="25" t="s">
        <v>524</v>
      </c>
      <c r="E69" s="25"/>
      <c r="F69" s="49"/>
      <c r="G69" s="49"/>
      <c r="H69" s="49"/>
      <c r="I69" s="49"/>
      <c r="J69" s="49"/>
      <c r="K69" s="49"/>
      <c r="L69" s="49" t="s">
        <v>519</v>
      </c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s="48" customFormat="1" ht="20.100000000000001" customHeight="1">
      <c r="A70" s="281"/>
      <c r="D70" s="27" t="s">
        <v>517</v>
      </c>
      <c r="E70" s="22">
        <f>2</f>
        <v>2</v>
      </c>
      <c r="F70" s="22"/>
      <c r="G70" s="22"/>
      <c r="H70" s="22"/>
      <c r="I70" s="22"/>
      <c r="J70" s="22"/>
      <c r="K70" s="22"/>
      <c r="L70" s="22">
        <f>1*2</f>
        <v>2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s="48" customFormat="1" ht="20.100000000000001" customHeight="1">
      <c r="A71" s="280">
        <v>10</v>
      </c>
      <c r="D71" s="25" t="s">
        <v>525</v>
      </c>
      <c r="E71" s="25"/>
      <c r="F71" s="49"/>
      <c r="G71" s="49"/>
      <c r="H71" s="49"/>
      <c r="I71" s="49"/>
      <c r="J71" s="49"/>
      <c r="K71" s="49"/>
      <c r="L71" s="49"/>
      <c r="M71" s="49" t="s">
        <v>526</v>
      </c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s="48" customFormat="1" ht="20.100000000000001" customHeight="1">
      <c r="A72" s="281"/>
      <c r="D72" s="27" t="s">
        <v>513</v>
      </c>
      <c r="E72" s="22">
        <f>1</f>
        <v>1</v>
      </c>
      <c r="F72" s="22"/>
      <c r="G72" s="22"/>
      <c r="H72" s="22"/>
      <c r="I72" s="22"/>
      <c r="J72" s="22"/>
      <c r="K72" s="22"/>
      <c r="L72" s="22"/>
      <c r="M72" s="22">
        <f>1*1</f>
        <v>1</v>
      </c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s="48" customFormat="1" ht="20.100000000000001" customHeight="1">
      <c r="A73" s="280">
        <v>11</v>
      </c>
      <c r="D73" s="25" t="s">
        <v>545</v>
      </c>
      <c r="E73" s="25"/>
      <c r="F73" s="49"/>
      <c r="G73" s="49"/>
      <c r="H73" s="49"/>
      <c r="I73" s="49"/>
      <c r="J73" s="49"/>
      <c r="K73" s="49"/>
      <c r="L73" s="49"/>
      <c r="M73" s="49"/>
      <c r="N73" s="49" t="s">
        <v>526</v>
      </c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s="48" customFormat="1" ht="20.100000000000001" customHeight="1">
      <c r="A74" s="281"/>
      <c r="D74" s="27" t="s">
        <v>513</v>
      </c>
      <c r="E74" s="22">
        <f>1</f>
        <v>1</v>
      </c>
      <c r="F74" s="22"/>
      <c r="G74" s="22"/>
      <c r="H74" s="22"/>
      <c r="I74" s="22"/>
      <c r="J74" s="22"/>
      <c r="K74" s="22"/>
      <c r="L74" s="22"/>
      <c r="M74" s="22"/>
      <c r="N74" s="22">
        <f>1*1</f>
        <v>1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s="48" customFormat="1" ht="20.100000000000001" customHeight="1">
      <c r="A75" s="280">
        <v>12</v>
      </c>
      <c r="D75" s="25" t="s">
        <v>527</v>
      </c>
      <c r="E75" s="25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s="48" customFormat="1" ht="20.100000000000001" customHeight="1">
      <c r="A76" s="281"/>
      <c r="D76" s="27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s="48" customFormat="1" ht="20.100000000000001" customHeight="1">
      <c r="A77" s="280">
        <v>13</v>
      </c>
      <c r="D77" s="25"/>
      <c r="E77" s="25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s="48" customFormat="1" ht="20.100000000000001" customHeight="1">
      <c r="A78" s="281"/>
      <c r="D78" s="27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s="48" customFormat="1" ht="20.100000000000001" customHeight="1">
      <c r="A79" s="280">
        <v>14</v>
      </c>
      <c r="D79" s="25"/>
      <c r="E79" s="25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s="48" customFormat="1" ht="20.100000000000001" customHeight="1">
      <c r="A80" s="281"/>
      <c r="D80" s="27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s="48" customFormat="1" ht="20.100000000000001" customHeight="1">
      <c r="A81" s="280">
        <v>15</v>
      </c>
      <c r="D81" s="25"/>
      <c r="E81" s="25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s="48" customFormat="1" ht="20.100000000000001" customHeight="1">
      <c r="A82" s="281"/>
      <c r="D82" s="27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s="48" customFormat="1" ht="20.100000000000001" customHeight="1">
      <c r="A83" s="280">
        <v>16</v>
      </c>
      <c r="D83" s="25"/>
      <c r="E83" s="25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s="48" customFormat="1" ht="20.100000000000001" customHeight="1">
      <c r="A84" s="281"/>
      <c r="D84" s="27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s="48" customFormat="1" ht="20.100000000000001" customHeight="1">
      <c r="A85" s="280">
        <v>17</v>
      </c>
      <c r="D85" s="25"/>
      <c r="E85" s="25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s="48" customFormat="1" ht="20.100000000000001" customHeight="1">
      <c r="A86" s="281"/>
      <c r="D86" s="27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s="48" customFormat="1" ht="20.100000000000001" customHeight="1">
      <c r="A87" s="280">
        <v>18</v>
      </c>
      <c r="D87" s="25"/>
      <c r="E87" s="25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s="48" customFormat="1" ht="20.100000000000001" customHeight="1">
      <c r="A88" s="281"/>
      <c r="D88" s="27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s="48" customFormat="1" ht="20.100000000000001" customHeight="1">
      <c r="A89" s="280">
        <v>19</v>
      </c>
      <c r="D89" s="25"/>
      <c r="E89" s="25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s="48" customFormat="1" ht="20.100000000000001" customHeight="1">
      <c r="A90" s="281"/>
      <c r="D90" s="27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s="48" customFormat="1" ht="20.100000000000001" customHeight="1">
      <c r="A91" s="280">
        <v>20</v>
      </c>
      <c r="C91" s="50" t="s">
        <v>528</v>
      </c>
      <c r="D91" s="25" t="s">
        <v>529</v>
      </c>
      <c r="E91" s="25" t="s">
        <v>64</v>
      </c>
      <c r="F91" s="49" t="s">
        <v>546</v>
      </c>
      <c r="G91" s="49" t="s">
        <v>546</v>
      </c>
      <c r="H91" s="49" t="s">
        <v>547</v>
      </c>
      <c r="I91" s="49" t="s">
        <v>548</v>
      </c>
      <c r="J91" s="49" t="s">
        <v>548</v>
      </c>
      <c r="K91" s="49" t="s">
        <v>549</v>
      </c>
      <c r="L91" s="49" t="s">
        <v>535</v>
      </c>
      <c r="M91" s="49" t="s">
        <v>526</v>
      </c>
      <c r="N91" s="49" t="s">
        <v>526</v>
      </c>
      <c r="O91" s="49" t="s">
        <v>550</v>
      </c>
      <c r="P91" s="49" t="s">
        <v>551</v>
      </c>
      <c r="Q91" s="49" t="s">
        <v>550</v>
      </c>
      <c r="R91" s="49"/>
      <c r="S91" s="49"/>
      <c r="T91" s="49"/>
      <c r="U91" s="49"/>
      <c r="V91" s="49"/>
      <c r="W91" s="49"/>
      <c r="X91" s="49"/>
      <c r="Y91" s="49"/>
      <c r="Z91" s="49"/>
    </row>
    <row r="92" spans="1:26" s="48" customFormat="1" ht="20.100000000000001" customHeight="1">
      <c r="A92" s="281"/>
      <c r="B92" s="51"/>
      <c r="C92" s="51"/>
      <c r="D92" s="27" t="s">
        <v>538</v>
      </c>
      <c r="E92" s="22">
        <f>1</f>
        <v>1</v>
      </c>
      <c r="F92" s="22">
        <f>34.2*1</f>
        <v>34.200000000000003</v>
      </c>
      <c r="G92" s="22">
        <f>34.2*1</f>
        <v>34.200000000000003</v>
      </c>
      <c r="H92" s="22">
        <f>13.4*1</f>
        <v>13.4</v>
      </c>
      <c r="I92" s="22">
        <f>38.4*1</f>
        <v>38.4</v>
      </c>
      <c r="J92" s="22">
        <f>38.4*1</f>
        <v>38.4</v>
      </c>
      <c r="K92" s="22">
        <f>43.4*1</f>
        <v>43.4</v>
      </c>
      <c r="L92" s="22">
        <f>2*1</f>
        <v>2</v>
      </c>
      <c r="M92" s="22">
        <f>1*1</f>
        <v>1</v>
      </c>
      <c r="N92" s="22">
        <f>1*1</f>
        <v>1</v>
      </c>
      <c r="O92" s="22">
        <f>34*1</f>
        <v>34</v>
      </c>
      <c r="P92" s="22">
        <f>13*1</f>
        <v>13</v>
      </c>
      <c r="Q92" s="22">
        <f>34*1</f>
        <v>34</v>
      </c>
      <c r="R92" s="22"/>
      <c r="S92" s="22"/>
      <c r="T92" s="22"/>
      <c r="U92" s="22"/>
      <c r="V92" s="22"/>
      <c r="W92" s="22"/>
      <c r="X92" s="22"/>
      <c r="Y92" s="22"/>
      <c r="Z92" s="22"/>
    </row>
    <row r="95" spans="1:26" ht="20.100000000000001" customHeight="1">
      <c r="D95" s="282" t="s">
        <v>552</v>
      </c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</row>
    <row r="96" spans="1:26" ht="20.100000000000001" customHeight="1">
      <c r="A96" s="279" t="s">
        <v>479</v>
      </c>
      <c r="B96" s="38"/>
      <c r="C96" s="39"/>
      <c r="D96" s="279" t="s">
        <v>480</v>
      </c>
      <c r="E96" s="279" t="s">
        <v>481</v>
      </c>
      <c r="F96" s="40" t="s">
        <v>483</v>
      </c>
      <c r="G96" s="40" t="s">
        <v>553</v>
      </c>
      <c r="H96" s="40" t="s">
        <v>554</v>
      </c>
      <c r="I96" s="40" t="s">
        <v>169</v>
      </c>
      <c r="J96" s="40" t="s">
        <v>171</v>
      </c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1:59" ht="20.100000000000001" customHeight="1">
      <c r="A97" s="280"/>
      <c r="B97" s="13"/>
      <c r="C97" s="14"/>
      <c r="D97" s="280"/>
      <c r="E97" s="280"/>
      <c r="F97" s="42" t="s">
        <v>488</v>
      </c>
      <c r="G97" s="42" t="s">
        <v>555</v>
      </c>
      <c r="H97" s="42" t="s">
        <v>556</v>
      </c>
      <c r="I97" s="42" t="s">
        <v>170</v>
      </c>
      <c r="J97" s="42" t="s">
        <v>170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59" ht="20.100000000000001" customHeight="1">
      <c r="A98" s="281"/>
      <c r="B98" s="44"/>
      <c r="C98" s="45"/>
      <c r="D98" s="281"/>
      <c r="E98" s="281"/>
      <c r="F98" s="46" t="s">
        <v>492</v>
      </c>
      <c r="G98" s="46" t="s">
        <v>162</v>
      </c>
      <c r="H98" s="46" t="s">
        <v>557</v>
      </c>
      <c r="I98" s="46" t="s">
        <v>116</v>
      </c>
      <c r="J98" s="46" t="s">
        <v>116</v>
      </c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59" ht="20.100000000000001" customHeight="1">
      <c r="A99" s="280">
        <v>1</v>
      </c>
      <c r="B99" s="50"/>
      <c r="C99" s="50"/>
      <c r="D99" s="25" t="s">
        <v>558</v>
      </c>
      <c r="E99" s="25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</row>
    <row r="100" spans="1:59" ht="20.100000000000001" customHeight="1">
      <c r="A100" s="281"/>
      <c r="B100" s="50"/>
      <c r="C100" s="50"/>
      <c r="D100" s="27"/>
      <c r="E100" s="27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</row>
    <row r="101" spans="1:59" ht="20.100000000000001" customHeight="1">
      <c r="A101" s="280">
        <v>2</v>
      </c>
      <c r="B101" s="50"/>
      <c r="C101" s="50"/>
      <c r="D101" s="25" t="s">
        <v>498</v>
      </c>
      <c r="E101" s="25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</row>
    <row r="102" spans="1:59" ht="20.100000000000001" customHeight="1">
      <c r="A102" s="281"/>
      <c r="B102" s="50"/>
      <c r="C102" s="50"/>
      <c r="D102" s="27"/>
      <c r="E102" s="27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</row>
    <row r="103" spans="1:59" ht="20.100000000000001" customHeight="1">
      <c r="A103" s="280">
        <v>3</v>
      </c>
      <c r="B103" s="50"/>
      <c r="C103" s="50"/>
      <c r="D103" s="25" t="s">
        <v>559</v>
      </c>
      <c r="E103" s="25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</row>
    <row r="104" spans="1:59" ht="20.100000000000001" customHeight="1">
      <c r="A104" s="281"/>
      <c r="B104" s="50"/>
      <c r="C104" s="50"/>
      <c r="D104" s="27"/>
      <c r="E104" s="27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</row>
    <row r="105" spans="1:59" ht="20.100000000000001" customHeight="1">
      <c r="A105" s="280">
        <v>4</v>
      </c>
      <c r="B105" s="50"/>
      <c r="C105" s="50"/>
      <c r="D105" s="25" t="s">
        <v>498</v>
      </c>
      <c r="E105" s="25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</row>
    <row r="106" spans="1:59" ht="20.100000000000001" customHeight="1">
      <c r="A106" s="281"/>
      <c r="B106" s="50"/>
      <c r="C106" s="50"/>
      <c r="D106" s="27"/>
      <c r="E106" s="27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</row>
    <row r="107" spans="1:59" ht="20.100000000000001" customHeight="1">
      <c r="A107" s="280">
        <v>5</v>
      </c>
      <c r="B107" s="50"/>
      <c r="C107" s="50"/>
      <c r="D107" s="25" t="s">
        <v>560</v>
      </c>
      <c r="E107" s="25"/>
      <c r="F107" s="49" t="s">
        <v>561</v>
      </c>
      <c r="G107" s="49" t="s">
        <v>561</v>
      </c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</row>
    <row r="108" spans="1:59" ht="20.100000000000001" customHeight="1">
      <c r="A108" s="281"/>
      <c r="B108" s="50"/>
      <c r="C108" s="50"/>
      <c r="D108" s="27" t="s">
        <v>562</v>
      </c>
      <c r="E108" s="27">
        <f>(1.5)*2</f>
        <v>3</v>
      </c>
      <c r="F108" s="22">
        <f>1*3</f>
        <v>3</v>
      </c>
      <c r="G108" s="22">
        <f>1*3</f>
        <v>3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</row>
    <row r="109" spans="1:59" ht="20.100000000000001" customHeight="1">
      <c r="A109" s="280">
        <v>6</v>
      </c>
      <c r="B109" s="50"/>
      <c r="C109" s="50"/>
      <c r="D109" s="25" t="s">
        <v>563</v>
      </c>
      <c r="E109" s="25"/>
      <c r="F109" s="49"/>
      <c r="G109" s="49"/>
      <c r="H109" s="49"/>
      <c r="I109" s="49"/>
      <c r="J109" s="49" t="s">
        <v>526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</row>
    <row r="110" spans="1:59" ht="20.100000000000001" customHeight="1">
      <c r="A110" s="281"/>
      <c r="B110" s="50"/>
      <c r="C110" s="50"/>
      <c r="D110" s="27" t="s">
        <v>513</v>
      </c>
      <c r="E110" s="22">
        <f>1</f>
        <v>1</v>
      </c>
      <c r="F110" s="22"/>
      <c r="G110" s="22"/>
      <c r="H110" s="22"/>
      <c r="I110" s="22"/>
      <c r="J110" s="22">
        <f>1*1</f>
        <v>1</v>
      </c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</row>
    <row r="111" spans="1:59" ht="20.100000000000001" customHeight="1">
      <c r="A111" s="280">
        <v>7</v>
      </c>
      <c r="B111" s="50"/>
      <c r="C111" s="50"/>
      <c r="D111" s="25" t="s">
        <v>564</v>
      </c>
      <c r="E111" s="25"/>
      <c r="F111" s="49"/>
      <c r="G111" s="49"/>
      <c r="H111" s="49"/>
      <c r="I111" s="49" t="s">
        <v>526</v>
      </c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</row>
    <row r="112" spans="1:59" ht="20.100000000000001" customHeight="1">
      <c r="A112" s="281"/>
      <c r="B112" s="50"/>
      <c r="C112" s="50"/>
      <c r="D112" s="27" t="s">
        <v>513</v>
      </c>
      <c r="E112" s="22">
        <f>1</f>
        <v>1</v>
      </c>
      <c r="F112" s="22"/>
      <c r="G112" s="22"/>
      <c r="H112" s="22"/>
      <c r="I112" s="22">
        <f>1*1</f>
        <v>1</v>
      </c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</row>
    <row r="113" spans="1:59" ht="20.100000000000001" customHeight="1">
      <c r="A113" s="280">
        <v>8</v>
      </c>
      <c r="B113" s="50"/>
      <c r="C113" s="50"/>
      <c r="D113" s="25" t="s">
        <v>565</v>
      </c>
      <c r="E113" s="25"/>
      <c r="F113" s="49"/>
      <c r="G113" s="49"/>
      <c r="H113" s="49" t="s">
        <v>526</v>
      </c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</row>
    <row r="114" spans="1:59" ht="20.100000000000001" customHeight="1">
      <c r="A114" s="281"/>
      <c r="B114" s="50"/>
      <c r="C114" s="50"/>
      <c r="D114" s="27" t="s">
        <v>513</v>
      </c>
      <c r="E114" s="22">
        <f>1</f>
        <v>1</v>
      </c>
      <c r="F114" s="22"/>
      <c r="G114" s="22"/>
      <c r="H114" s="22">
        <f>1*1</f>
        <v>1</v>
      </c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</row>
    <row r="115" spans="1:59" ht="20.100000000000001" customHeight="1">
      <c r="A115" s="280">
        <v>9</v>
      </c>
      <c r="B115" s="50"/>
      <c r="C115" s="50"/>
      <c r="D115" s="25" t="s">
        <v>527</v>
      </c>
      <c r="E115" s="25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</row>
    <row r="116" spans="1:59" ht="20.100000000000001" customHeight="1">
      <c r="A116" s="281"/>
      <c r="B116" s="50"/>
      <c r="C116" s="50"/>
      <c r="D116" s="27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</row>
    <row r="117" spans="1:59" ht="20.100000000000001" customHeight="1">
      <c r="A117" s="280">
        <v>10</v>
      </c>
      <c r="B117" s="50"/>
      <c r="C117" s="50"/>
      <c r="D117" s="25"/>
      <c r="E117" s="25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</row>
    <row r="118" spans="1:59" ht="20.100000000000001" customHeight="1">
      <c r="A118" s="281"/>
      <c r="B118" s="50"/>
      <c r="C118" s="50"/>
      <c r="D118" s="27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</row>
    <row r="119" spans="1:59" ht="20.100000000000001" customHeight="1">
      <c r="A119" s="280">
        <v>11</v>
      </c>
      <c r="B119" s="50"/>
      <c r="C119" s="50"/>
      <c r="D119" s="25"/>
      <c r="E119" s="25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</row>
    <row r="120" spans="1:59" ht="20.100000000000001" customHeight="1">
      <c r="A120" s="281"/>
      <c r="B120" s="50"/>
      <c r="C120" s="50"/>
      <c r="D120" s="27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</row>
    <row r="121" spans="1:59" ht="20.100000000000001" customHeight="1">
      <c r="A121" s="280">
        <v>12</v>
      </c>
      <c r="B121" s="50"/>
      <c r="C121" s="50"/>
      <c r="D121" s="25"/>
      <c r="E121" s="25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</row>
    <row r="122" spans="1:59" ht="20.100000000000001" customHeight="1">
      <c r="A122" s="281"/>
      <c r="B122" s="50"/>
      <c r="C122" s="50"/>
      <c r="D122" s="27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</row>
    <row r="123" spans="1:59" ht="20.100000000000001" customHeight="1">
      <c r="A123" s="280">
        <v>13</v>
      </c>
      <c r="B123" s="50"/>
      <c r="C123" s="50"/>
      <c r="D123" s="25"/>
      <c r="E123" s="25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</row>
    <row r="124" spans="1:59" ht="20.100000000000001" customHeight="1">
      <c r="A124" s="281"/>
      <c r="B124" s="50"/>
      <c r="C124" s="50"/>
      <c r="D124" s="27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</row>
    <row r="125" spans="1:59" ht="20.100000000000001" customHeight="1">
      <c r="A125" s="280">
        <v>14</v>
      </c>
      <c r="B125" s="50"/>
      <c r="C125" s="50"/>
      <c r="D125" s="25"/>
      <c r="E125" s="25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</row>
    <row r="126" spans="1:59" ht="20.100000000000001" customHeight="1">
      <c r="A126" s="281"/>
      <c r="B126" s="50"/>
      <c r="C126" s="50"/>
      <c r="D126" s="27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</row>
    <row r="127" spans="1:59" ht="20.100000000000001" customHeight="1">
      <c r="A127" s="280">
        <v>15</v>
      </c>
      <c r="B127" s="50"/>
      <c r="C127" s="50"/>
      <c r="D127" s="25"/>
      <c r="E127" s="25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</row>
    <row r="128" spans="1:59" ht="20.100000000000001" customHeight="1">
      <c r="A128" s="281"/>
      <c r="B128" s="50"/>
      <c r="C128" s="50"/>
      <c r="D128" s="27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</row>
    <row r="129" spans="1:59" ht="20.100000000000001" customHeight="1">
      <c r="A129" s="280">
        <v>16</v>
      </c>
      <c r="B129" s="50"/>
      <c r="C129" s="50"/>
      <c r="D129" s="25"/>
      <c r="E129" s="25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</row>
    <row r="130" spans="1:59" ht="20.100000000000001" customHeight="1">
      <c r="A130" s="281"/>
      <c r="B130" s="50"/>
      <c r="C130" s="50"/>
      <c r="D130" s="27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</row>
    <row r="131" spans="1:59" ht="20.100000000000001" customHeight="1">
      <c r="A131" s="280">
        <v>17</v>
      </c>
      <c r="B131" s="50"/>
      <c r="C131" s="50"/>
      <c r="D131" s="25"/>
      <c r="E131" s="25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</row>
    <row r="132" spans="1:59" ht="20.100000000000001" customHeight="1">
      <c r="A132" s="281"/>
      <c r="B132" s="50"/>
      <c r="C132" s="50"/>
      <c r="D132" s="27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</row>
    <row r="133" spans="1:59" ht="20.100000000000001" customHeight="1">
      <c r="A133" s="280">
        <v>18</v>
      </c>
      <c r="B133" s="50"/>
      <c r="C133" s="50"/>
      <c r="D133" s="25"/>
      <c r="E133" s="25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</row>
    <row r="134" spans="1:59" ht="20.100000000000001" customHeight="1">
      <c r="A134" s="281"/>
      <c r="B134" s="50"/>
      <c r="C134" s="50"/>
      <c r="D134" s="27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</row>
    <row r="135" spans="1:59" ht="20.100000000000001" customHeight="1">
      <c r="A135" s="280">
        <v>19</v>
      </c>
      <c r="B135" s="50"/>
      <c r="C135" s="50"/>
      <c r="D135" s="25"/>
      <c r="E135" s="25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</row>
    <row r="136" spans="1:59" ht="20.100000000000001" customHeight="1">
      <c r="A136" s="281"/>
      <c r="B136" s="50"/>
      <c r="C136" s="50"/>
      <c r="D136" s="27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</row>
    <row r="137" spans="1:59" ht="20.100000000000001" customHeight="1">
      <c r="A137" s="280">
        <v>20</v>
      </c>
      <c r="B137" s="50"/>
      <c r="C137" s="50" t="s">
        <v>528</v>
      </c>
      <c r="D137" s="25" t="s">
        <v>529</v>
      </c>
      <c r="E137" s="25" t="s">
        <v>64</v>
      </c>
      <c r="F137" s="49" t="s">
        <v>566</v>
      </c>
      <c r="G137" s="49" t="s">
        <v>566</v>
      </c>
      <c r="H137" s="49" t="s">
        <v>526</v>
      </c>
      <c r="I137" s="49" t="s">
        <v>526</v>
      </c>
      <c r="J137" s="49" t="s">
        <v>526</v>
      </c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</row>
    <row r="138" spans="1:59" ht="20.100000000000001" customHeight="1">
      <c r="A138" s="281"/>
      <c r="B138" s="51"/>
      <c r="C138" s="51"/>
      <c r="D138" s="27" t="s">
        <v>538</v>
      </c>
      <c r="E138" s="22">
        <f>1</f>
        <v>1</v>
      </c>
      <c r="F138" s="22">
        <f>3*1</f>
        <v>3</v>
      </c>
      <c r="G138" s="22">
        <f>3*1</f>
        <v>3</v>
      </c>
      <c r="H138" s="22">
        <f>1*1</f>
        <v>1</v>
      </c>
      <c r="I138" s="22">
        <f>1*1</f>
        <v>1</v>
      </c>
      <c r="J138" s="22">
        <f>1*1</f>
        <v>1</v>
      </c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</row>
    <row r="141" spans="1:59" ht="20.100000000000001" customHeight="1">
      <c r="D141" s="282" t="s">
        <v>567</v>
      </c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</row>
    <row r="142" spans="1:59" ht="20.100000000000001" customHeight="1">
      <c r="A142" s="279" t="s">
        <v>479</v>
      </c>
      <c r="B142" s="38"/>
      <c r="C142" s="39"/>
      <c r="D142" s="279" t="s">
        <v>480</v>
      </c>
      <c r="E142" s="279" t="s">
        <v>481</v>
      </c>
      <c r="F142" s="40" t="s">
        <v>483</v>
      </c>
      <c r="G142" s="40" t="s">
        <v>553</v>
      </c>
      <c r="H142" s="40" t="s">
        <v>554</v>
      </c>
      <c r="I142" s="40" t="s">
        <v>169</v>
      </c>
      <c r="J142" s="40" t="s">
        <v>171</v>
      </c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1:59" ht="20.100000000000001" customHeight="1">
      <c r="A143" s="280"/>
      <c r="B143" s="13"/>
      <c r="C143" s="14"/>
      <c r="D143" s="280"/>
      <c r="E143" s="280"/>
      <c r="F143" s="42" t="s">
        <v>488</v>
      </c>
      <c r="G143" s="42" t="s">
        <v>555</v>
      </c>
      <c r="H143" s="42" t="s">
        <v>556</v>
      </c>
      <c r="I143" s="42" t="s">
        <v>170</v>
      </c>
      <c r="J143" s="42" t="s">
        <v>170</v>
      </c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59" ht="20.100000000000001" customHeight="1">
      <c r="A144" s="281"/>
      <c r="B144" s="44"/>
      <c r="C144" s="45"/>
      <c r="D144" s="281"/>
      <c r="E144" s="281"/>
      <c r="F144" s="46" t="s">
        <v>492</v>
      </c>
      <c r="G144" s="46" t="s">
        <v>162</v>
      </c>
      <c r="H144" s="46" t="s">
        <v>557</v>
      </c>
      <c r="I144" s="46" t="s">
        <v>116</v>
      </c>
      <c r="J144" s="46" t="s">
        <v>116</v>
      </c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59" ht="20.100000000000001" customHeight="1">
      <c r="A145" s="280">
        <v>1</v>
      </c>
      <c r="B145" s="50"/>
      <c r="C145" s="50"/>
      <c r="D145" s="25" t="s">
        <v>497</v>
      </c>
      <c r="E145" s="25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</row>
    <row r="146" spans="1:59" ht="20.100000000000001" customHeight="1">
      <c r="A146" s="281"/>
      <c r="B146" s="50"/>
      <c r="C146" s="50"/>
      <c r="D146" s="27"/>
      <c r="E146" s="27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</row>
    <row r="147" spans="1:59" ht="20.100000000000001" customHeight="1">
      <c r="A147" s="280">
        <v>2</v>
      </c>
      <c r="B147" s="50"/>
      <c r="C147" s="50"/>
      <c r="D147" s="25" t="s">
        <v>498</v>
      </c>
      <c r="E147" s="25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</row>
    <row r="148" spans="1:59" ht="20.100000000000001" customHeight="1">
      <c r="A148" s="281"/>
      <c r="B148" s="50"/>
      <c r="C148" s="50"/>
      <c r="D148" s="27"/>
      <c r="E148" s="27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</row>
    <row r="149" spans="1:59" ht="20.100000000000001" customHeight="1">
      <c r="A149" s="280">
        <v>3</v>
      </c>
      <c r="B149" s="50"/>
      <c r="C149" s="50"/>
      <c r="D149" s="25" t="s">
        <v>499</v>
      </c>
      <c r="E149" s="25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</row>
    <row r="150" spans="1:59" ht="20.100000000000001" customHeight="1">
      <c r="A150" s="281"/>
      <c r="B150" s="50"/>
      <c r="C150" s="50"/>
      <c r="D150" s="27"/>
      <c r="E150" s="27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</row>
    <row r="151" spans="1:59" ht="20.100000000000001" customHeight="1">
      <c r="A151" s="280">
        <v>4</v>
      </c>
      <c r="B151" s="50"/>
      <c r="C151" s="50"/>
      <c r="D151" s="25" t="s">
        <v>498</v>
      </c>
      <c r="E151" s="25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</row>
    <row r="152" spans="1:59" ht="20.100000000000001" customHeight="1">
      <c r="A152" s="281"/>
      <c r="B152" s="50"/>
      <c r="C152" s="50"/>
      <c r="D152" s="27"/>
      <c r="E152" s="27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</row>
    <row r="153" spans="1:59" ht="20.100000000000001" customHeight="1">
      <c r="A153" s="280">
        <v>5</v>
      </c>
      <c r="B153" s="50"/>
      <c r="C153" s="50"/>
      <c r="D153" s="25" t="s">
        <v>560</v>
      </c>
      <c r="E153" s="25"/>
      <c r="F153" s="49" t="s">
        <v>561</v>
      </c>
      <c r="G153" s="49" t="s">
        <v>561</v>
      </c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</row>
    <row r="154" spans="1:59" ht="20.100000000000001" customHeight="1">
      <c r="A154" s="281"/>
      <c r="B154" s="50"/>
      <c r="C154" s="50"/>
      <c r="D154" s="27" t="s">
        <v>562</v>
      </c>
      <c r="E154" s="27">
        <f>(1.5)*2</f>
        <v>3</v>
      </c>
      <c r="F154" s="22">
        <f>1*3</f>
        <v>3</v>
      </c>
      <c r="G154" s="22">
        <f>1*3</f>
        <v>3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</row>
    <row r="155" spans="1:59" ht="20.100000000000001" customHeight="1">
      <c r="A155" s="280">
        <v>6</v>
      </c>
      <c r="B155" s="50"/>
      <c r="C155" s="50"/>
      <c r="D155" s="25" t="s">
        <v>563</v>
      </c>
      <c r="E155" s="25"/>
      <c r="F155" s="49"/>
      <c r="G155" s="49"/>
      <c r="H155" s="49"/>
      <c r="I155" s="49"/>
      <c r="J155" s="49" t="s">
        <v>526</v>
      </c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</row>
    <row r="156" spans="1:59" ht="20.100000000000001" customHeight="1">
      <c r="A156" s="281"/>
      <c r="B156" s="50"/>
      <c r="C156" s="50"/>
      <c r="D156" s="27" t="s">
        <v>513</v>
      </c>
      <c r="E156" s="22">
        <f>1</f>
        <v>1</v>
      </c>
      <c r="F156" s="22"/>
      <c r="G156" s="22"/>
      <c r="H156" s="22"/>
      <c r="I156" s="22"/>
      <c r="J156" s="22">
        <f>1*1</f>
        <v>1</v>
      </c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</row>
    <row r="157" spans="1:59" ht="20.100000000000001" customHeight="1">
      <c r="A157" s="280">
        <v>7</v>
      </c>
      <c r="B157" s="50"/>
      <c r="C157" s="50"/>
      <c r="D157" s="25" t="s">
        <v>564</v>
      </c>
      <c r="E157" s="25"/>
      <c r="F157" s="49"/>
      <c r="G157" s="49"/>
      <c r="H157" s="49"/>
      <c r="I157" s="49" t="s">
        <v>526</v>
      </c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</row>
    <row r="158" spans="1:59" ht="20.100000000000001" customHeight="1">
      <c r="A158" s="281"/>
      <c r="B158" s="50"/>
      <c r="C158" s="50"/>
      <c r="D158" s="27" t="s">
        <v>513</v>
      </c>
      <c r="E158" s="22">
        <f>1</f>
        <v>1</v>
      </c>
      <c r="F158" s="22"/>
      <c r="G158" s="22"/>
      <c r="H158" s="22"/>
      <c r="I158" s="22">
        <f>1*1</f>
        <v>1</v>
      </c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</row>
    <row r="159" spans="1:59" ht="20.100000000000001" customHeight="1">
      <c r="A159" s="280">
        <v>8</v>
      </c>
      <c r="B159" s="50"/>
      <c r="C159" s="50"/>
      <c r="D159" s="25" t="s">
        <v>565</v>
      </c>
      <c r="E159" s="25"/>
      <c r="F159" s="49"/>
      <c r="G159" s="49"/>
      <c r="H159" s="49" t="s">
        <v>526</v>
      </c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</row>
    <row r="160" spans="1:59" ht="20.100000000000001" customHeight="1">
      <c r="A160" s="281"/>
      <c r="B160" s="50"/>
      <c r="C160" s="50"/>
      <c r="D160" s="27" t="s">
        <v>513</v>
      </c>
      <c r="E160" s="22">
        <f>1</f>
        <v>1</v>
      </c>
      <c r="F160" s="22"/>
      <c r="G160" s="22"/>
      <c r="H160" s="22">
        <f>1*1</f>
        <v>1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</row>
    <row r="161" spans="1:59" ht="20.100000000000001" customHeight="1">
      <c r="A161" s="280">
        <v>9</v>
      </c>
      <c r="B161" s="50"/>
      <c r="C161" s="50"/>
      <c r="D161" s="25" t="s">
        <v>527</v>
      </c>
      <c r="E161" s="25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</row>
    <row r="162" spans="1:59" ht="20.100000000000001" customHeight="1">
      <c r="A162" s="281"/>
      <c r="B162" s="50"/>
      <c r="C162" s="50"/>
      <c r="D162" s="27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</row>
    <row r="163" spans="1:59" ht="20.100000000000001" customHeight="1">
      <c r="A163" s="280">
        <v>10</v>
      </c>
      <c r="B163" s="50"/>
      <c r="C163" s="50"/>
      <c r="D163" s="25"/>
      <c r="E163" s="25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</row>
    <row r="164" spans="1:59" ht="20.100000000000001" customHeight="1">
      <c r="A164" s="281"/>
      <c r="B164" s="50"/>
      <c r="C164" s="50"/>
      <c r="D164" s="27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</row>
    <row r="165" spans="1:59" ht="20.100000000000001" customHeight="1">
      <c r="A165" s="280">
        <v>11</v>
      </c>
      <c r="B165" s="50"/>
      <c r="C165" s="50"/>
      <c r="D165" s="25"/>
      <c r="E165" s="25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</row>
    <row r="166" spans="1:59" ht="20.100000000000001" customHeight="1">
      <c r="A166" s="281"/>
      <c r="B166" s="50"/>
      <c r="C166" s="50"/>
      <c r="D166" s="27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</row>
    <row r="167" spans="1:59" ht="20.100000000000001" customHeight="1">
      <c r="A167" s="280">
        <v>12</v>
      </c>
      <c r="B167" s="50"/>
      <c r="C167" s="50"/>
      <c r="D167" s="25"/>
      <c r="E167" s="25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</row>
    <row r="168" spans="1:59" ht="20.100000000000001" customHeight="1">
      <c r="A168" s="281"/>
      <c r="B168" s="50"/>
      <c r="C168" s="50"/>
      <c r="D168" s="27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</row>
    <row r="169" spans="1:59" ht="20.100000000000001" customHeight="1">
      <c r="A169" s="280">
        <v>13</v>
      </c>
      <c r="B169" s="50"/>
      <c r="C169" s="50"/>
      <c r="D169" s="25"/>
      <c r="E169" s="25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</row>
    <row r="170" spans="1:59" ht="20.100000000000001" customHeight="1">
      <c r="A170" s="281"/>
      <c r="B170" s="50"/>
      <c r="C170" s="50"/>
      <c r="D170" s="27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</row>
    <row r="171" spans="1:59" ht="20.100000000000001" customHeight="1">
      <c r="A171" s="280">
        <v>14</v>
      </c>
      <c r="B171" s="50"/>
      <c r="C171" s="50"/>
      <c r="D171" s="25"/>
      <c r="E171" s="25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</row>
    <row r="172" spans="1:59" ht="20.100000000000001" customHeight="1">
      <c r="A172" s="281"/>
      <c r="B172" s="50"/>
      <c r="C172" s="50"/>
      <c r="D172" s="27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</row>
    <row r="173" spans="1:59" ht="20.100000000000001" customHeight="1">
      <c r="A173" s="280">
        <v>15</v>
      </c>
      <c r="B173" s="50"/>
      <c r="C173" s="50"/>
      <c r="D173" s="25"/>
      <c r="E173" s="25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</row>
    <row r="174" spans="1:59" ht="20.100000000000001" customHeight="1">
      <c r="A174" s="281"/>
      <c r="B174" s="50"/>
      <c r="C174" s="50"/>
      <c r="D174" s="27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</row>
    <row r="175" spans="1:59" ht="20.100000000000001" customHeight="1">
      <c r="A175" s="280">
        <v>16</v>
      </c>
      <c r="B175" s="50"/>
      <c r="C175" s="50"/>
      <c r="D175" s="25"/>
      <c r="E175" s="25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</row>
    <row r="176" spans="1:59" ht="20.100000000000001" customHeight="1">
      <c r="A176" s="281"/>
      <c r="B176" s="50"/>
      <c r="C176" s="50"/>
      <c r="D176" s="27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</row>
    <row r="177" spans="1:59" ht="20.100000000000001" customHeight="1">
      <c r="A177" s="280">
        <v>17</v>
      </c>
      <c r="B177" s="50"/>
      <c r="C177" s="50"/>
      <c r="D177" s="25"/>
      <c r="E177" s="25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</row>
    <row r="178" spans="1:59" ht="20.100000000000001" customHeight="1">
      <c r="A178" s="281"/>
      <c r="B178" s="50"/>
      <c r="C178" s="50"/>
      <c r="D178" s="27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</row>
    <row r="179" spans="1:59" ht="20.100000000000001" customHeight="1">
      <c r="A179" s="280">
        <v>18</v>
      </c>
      <c r="B179" s="50"/>
      <c r="C179" s="50"/>
      <c r="D179" s="25"/>
      <c r="E179" s="25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</row>
    <row r="180" spans="1:59" ht="20.100000000000001" customHeight="1">
      <c r="A180" s="281"/>
      <c r="B180" s="50"/>
      <c r="C180" s="50"/>
      <c r="D180" s="27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</row>
    <row r="181" spans="1:59" ht="20.100000000000001" customHeight="1">
      <c r="A181" s="280">
        <v>19</v>
      </c>
      <c r="B181" s="50"/>
      <c r="C181" s="50"/>
      <c r="D181" s="25"/>
      <c r="E181" s="25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</row>
    <row r="182" spans="1:59" ht="20.100000000000001" customHeight="1">
      <c r="A182" s="281"/>
      <c r="B182" s="50"/>
      <c r="C182" s="50"/>
      <c r="D182" s="27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</row>
    <row r="183" spans="1:59" ht="20.100000000000001" customHeight="1">
      <c r="A183" s="280">
        <v>20</v>
      </c>
      <c r="B183" s="50"/>
      <c r="C183" s="50" t="s">
        <v>528</v>
      </c>
      <c r="D183" s="25" t="s">
        <v>529</v>
      </c>
      <c r="E183" s="25" t="s">
        <v>64</v>
      </c>
      <c r="F183" s="49" t="s">
        <v>566</v>
      </c>
      <c r="G183" s="49" t="s">
        <v>566</v>
      </c>
      <c r="H183" s="49" t="s">
        <v>526</v>
      </c>
      <c r="I183" s="49" t="s">
        <v>526</v>
      </c>
      <c r="J183" s="49" t="s">
        <v>526</v>
      </c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</row>
    <row r="184" spans="1:59" ht="20.100000000000001" customHeight="1">
      <c r="A184" s="281"/>
      <c r="B184" s="51"/>
      <c r="C184" s="51"/>
      <c r="D184" s="27" t="s">
        <v>538</v>
      </c>
      <c r="E184" s="22">
        <f>1</f>
        <v>1</v>
      </c>
      <c r="F184" s="22">
        <f>3*1</f>
        <v>3</v>
      </c>
      <c r="G184" s="22">
        <f>3*1</f>
        <v>3</v>
      </c>
      <c r="H184" s="22">
        <f>1*1</f>
        <v>1</v>
      </c>
      <c r="I184" s="22">
        <f>1*1</f>
        <v>1</v>
      </c>
      <c r="J184" s="22">
        <f>1*1</f>
        <v>1</v>
      </c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</row>
    <row r="187" spans="1:59" ht="20.100000000000001" customHeight="1">
      <c r="D187" s="282" t="s">
        <v>568</v>
      </c>
      <c r="E187" s="276"/>
      <c r="F187" s="276"/>
      <c r="G187" s="276"/>
      <c r="H187" s="276"/>
      <c r="I187" s="276"/>
      <c r="J187" s="276"/>
      <c r="K187" s="276"/>
      <c r="L187" s="276"/>
      <c r="M187" s="276"/>
      <c r="N187" s="276"/>
      <c r="O187" s="276"/>
      <c r="P187" s="276"/>
      <c r="Q187" s="276"/>
      <c r="R187" s="276"/>
      <c r="S187" s="276"/>
      <c r="T187" s="276"/>
      <c r="U187" s="276"/>
      <c r="V187" s="276"/>
      <c r="W187" s="276"/>
      <c r="X187" s="276"/>
      <c r="Y187" s="276"/>
      <c r="Z187" s="276"/>
    </row>
    <row r="188" spans="1:59" ht="20.100000000000001" customHeight="1">
      <c r="A188" s="279" t="s">
        <v>479</v>
      </c>
      <c r="B188" s="38"/>
      <c r="C188" s="39"/>
      <c r="D188" s="279" t="s">
        <v>480</v>
      </c>
      <c r="E188" s="279" t="s">
        <v>481</v>
      </c>
      <c r="F188" s="40" t="s">
        <v>203</v>
      </c>
      <c r="G188" s="40" t="s">
        <v>203</v>
      </c>
      <c r="H188" s="40" t="s">
        <v>488</v>
      </c>
      <c r="I188" s="40" t="s">
        <v>488</v>
      </c>
      <c r="J188" s="40" t="s">
        <v>483</v>
      </c>
      <c r="K188" s="40" t="s">
        <v>484</v>
      </c>
      <c r="L188" s="40" t="s">
        <v>485</v>
      </c>
      <c r="M188" s="40" t="s">
        <v>486</v>
      </c>
      <c r="N188" s="40" t="s">
        <v>554</v>
      </c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1:59" ht="20.100000000000001" customHeight="1">
      <c r="A189" s="280"/>
      <c r="B189" s="13"/>
      <c r="C189" s="14"/>
      <c r="D189" s="280"/>
      <c r="E189" s="280"/>
      <c r="F189" s="42"/>
      <c r="G189" s="42"/>
      <c r="H189" s="42" t="s">
        <v>487</v>
      </c>
      <c r="I189" s="42" t="s">
        <v>487</v>
      </c>
      <c r="J189" s="42" t="s">
        <v>488</v>
      </c>
      <c r="K189" s="42" t="s">
        <v>489</v>
      </c>
      <c r="L189" s="42" t="s">
        <v>490</v>
      </c>
      <c r="M189" s="42" t="s">
        <v>491</v>
      </c>
      <c r="N189" s="42" t="s">
        <v>569</v>
      </c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59" ht="20.100000000000001" customHeight="1">
      <c r="A190" s="281"/>
      <c r="B190" s="44"/>
      <c r="C190" s="45"/>
      <c r="D190" s="281"/>
      <c r="E190" s="281"/>
      <c r="F190" s="46" t="s">
        <v>204</v>
      </c>
      <c r="G190" s="46" t="s">
        <v>206</v>
      </c>
      <c r="H190" s="46" t="s">
        <v>570</v>
      </c>
      <c r="I190" s="46" t="s">
        <v>571</v>
      </c>
      <c r="J190" s="46" t="s">
        <v>492</v>
      </c>
      <c r="K190" s="46" t="s">
        <v>494</v>
      </c>
      <c r="L190" s="46" t="s">
        <v>495</v>
      </c>
      <c r="M190" s="46" t="s">
        <v>496</v>
      </c>
      <c r="N190" s="46" t="s">
        <v>572</v>
      </c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59" ht="20.100000000000001" customHeight="1">
      <c r="A191" s="280">
        <v>1</v>
      </c>
      <c r="B191" s="50"/>
      <c r="C191" s="50"/>
      <c r="D191" s="25" t="s">
        <v>573</v>
      </c>
      <c r="E191" s="25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</row>
    <row r="192" spans="1:59" ht="20.100000000000001" customHeight="1">
      <c r="A192" s="281"/>
      <c r="B192" s="50"/>
      <c r="C192" s="50"/>
      <c r="D192" s="27"/>
      <c r="E192" s="27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</row>
    <row r="193" spans="1:59" ht="20.100000000000001" customHeight="1">
      <c r="A193" s="280">
        <v>2</v>
      </c>
      <c r="B193" s="50"/>
      <c r="C193" s="50"/>
      <c r="D193" s="25" t="s">
        <v>498</v>
      </c>
      <c r="E193" s="25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</row>
    <row r="194" spans="1:59" ht="20.100000000000001" customHeight="1">
      <c r="A194" s="281"/>
      <c r="B194" s="50"/>
      <c r="C194" s="50"/>
      <c r="D194" s="27"/>
      <c r="E194" s="27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</row>
    <row r="195" spans="1:59" ht="20.100000000000001" customHeight="1">
      <c r="A195" s="280">
        <v>3</v>
      </c>
      <c r="B195" s="50"/>
      <c r="C195" s="50"/>
      <c r="D195" s="25" t="s">
        <v>499</v>
      </c>
      <c r="E195" s="25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</row>
    <row r="196" spans="1:59" ht="20.100000000000001" customHeight="1">
      <c r="A196" s="281"/>
      <c r="B196" s="50"/>
      <c r="C196" s="50"/>
      <c r="D196" s="27"/>
      <c r="E196" s="27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</row>
    <row r="197" spans="1:59" ht="20.100000000000001" customHeight="1">
      <c r="A197" s="280">
        <v>4</v>
      </c>
      <c r="B197" s="50"/>
      <c r="C197" s="50"/>
      <c r="D197" s="25" t="s">
        <v>498</v>
      </c>
      <c r="E197" s="25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</row>
    <row r="198" spans="1:59" ht="20.100000000000001" customHeight="1">
      <c r="A198" s="281"/>
      <c r="B198" s="50"/>
      <c r="C198" s="50"/>
      <c r="D198" s="27"/>
      <c r="E198" s="27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</row>
    <row r="199" spans="1:59" ht="20.100000000000001" customHeight="1">
      <c r="A199" s="280">
        <v>5</v>
      </c>
      <c r="B199" s="50"/>
      <c r="C199" s="50" t="s">
        <v>500</v>
      </c>
      <c r="D199" s="25" t="s">
        <v>574</v>
      </c>
      <c r="E199" s="25"/>
      <c r="F199" s="49"/>
      <c r="G199" s="49"/>
      <c r="H199" s="49"/>
      <c r="I199" s="49" t="s">
        <v>575</v>
      </c>
      <c r="J199" s="49"/>
      <c r="K199" s="49" t="s">
        <v>575</v>
      </c>
      <c r="L199" s="49" t="s">
        <v>575</v>
      </c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</row>
    <row r="200" spans="1:59" ht="20.100000000000001" customHeight="1">
      <c r="A200" s="281"/>
      <c r="B200" s="50"/>
      <c r="C200" s="50"/>
      <c r="D200" s="27" t="s">
        <v>576</v>
      </c>
      <c r="E200" s="27">
        <f>16+18.2+0.5+14.3</f>
        <v>49</v>
      </c>
      <c r="F200" s="22"/>
      <c r="G200" s="22"/>
      <c r="H200" s="22"/>
      <c r="I200" s="22">
        <f>1*49</f>
        <v>49</v>
      </c>
      <c r="J200" s="22"/>
      <c r="K200" s="22">
        <f>1*49</f>
        <v>49</v>
      </c>
      <c r="L200" s="22">
        <f>1*49</f>
        <v>49</v>
      </c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</row>
    <row r="201" spans="1:59" ht="20.100000000000001" customHeight="1">
      <c r="A201" s="280">
        <v>6</v>
      </c>
      <c r="B201" s="50"/>
      <c r="C201" s="50" t="s">
        <v>504</v>
      </c>
      <c r="D201" s="25" t="s">
        <v>577</v>
      </c>
      <c r="E201" s="25"/>
      <c r="F201" s="49"/>
      <c r="G201" s="49"/>
      <c r="H201" s="49" t="s">
        <v>578</v>
      </c>
      <c r="I201" s="49"/>
      <c r="J201" s="49"/>
      <c r="K201" s="49"/>
      <c r="L201" s="49"/>
      <c r="M201" s="49" t="s">
        <v>578</v>
      </c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</row>
    <row r="202" spans="1:59" ht="20.100000000000001" customHeight="1">
      <c r="A202" s="281"/>
      <c r="B202" s="50"/>
      <c r="C202" s="50"/>
      <c r="D202" s="27" t="s">
        <v>579</v>
      </c>
      <c r="E202" s="22">
        <f>1+0.4+16+18.2</f>
        <v>35.599999999999994</v>
      </c>
      <c r="F202" s="22"/>
      <c r="G202" s="22"/>
      <c r="H202" s="22">
        <f>1*35.6</f>
        <v>35.6</v>
      </c>
      <c r="I202" s="22"/>
      <c r="J202" s="22"/>
      <c r="K202" s="22"/>
      <c r="L202" s="22"/>
      <c r="M202" s="22">
        <f>1*35.6</f>
        <v>35.6</v>
      </c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</row>
    <row r="203" spans="1:59" ht="20.100000000000001" customHeight="1">
      <c r="A203" s="280">
        <v>7</v>
      </c>
      <c r="B203" s="50"/>
      <c r="C203" s="50" t="s">
        <v>508</v>
      </c>
      <c r="D203" s="25" t="s">
        <v>580</v>
      </c>
      <c r="E203" s="25"/>
      <c r="F203" s="49"/>
      <c r="G203" s="49"/>
      <c r="H203" s="49" t="s">
        <v>581</v>
      </c>
      <c r="I203" s="49"/>
      <c r="J203" s="49"/>
      <c r="K203" s="49"/>
      <c r="L203" s="49"/>
      <c r="M203" s="49" t="s">
        <v>582</v>
      </c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</row>
    <row r="204" spans="1:59" ht="20.100000000000001" customHeight="1">
      <c r="A204" s="281"/>
      <c r="B204" s="50"/>
      <c r="C204" s="50"/>
      <c r="D204" s="27" t="s">
        <v>583</v>
      </c>
      <c r="E204" s="22">
        <f>1+1.3+14.3</f>
        <v>16.600000000000001</v>
      </c>
      <c r="F204" s="22"/>
      <c r="G204" s="22"/>
      <c r="H204" s="22">
        <f>1*16.6</f>
        <v>16.600000000000001</v>
      </c>
      <c r="I204" s="22"/>
      <c r="J204" s="22"/>
      <c r="K204" s="22"/>
      <c r="L204" s="22"/>
      <c r="M204" s="22">
        <f>2*16.6</f>
        <v>33.200000000000003</v>
      </c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</row>
    <row r="205" spans="1:59" ht="20.100000000000001" customHeight="1">
      <c r="A205" s="280">
        <v>8</v>
      </c>
      <c r="B205" s="50"/>
      <c r="C205" s="50" t="s">
        <v>584</v>
      </c>
      <c r="D205" s="25" t="s">
        <v>514</v>
      </c>
      <c r="E205" s="25"/>
      <c r="F205" s="49"/>
      <c r="G205" s="49"/>
      <c r="H205" s="49"/>
      <c r="I205" s="49"/>
      <c r="J205" s="49" t="s">
        <v>526</v>
      </c>
      <c r="K205" s="49" t="s">
        <v>526</v>
      </c>
      <c r="L205" s="49" t="s">
        <v>526</v>
      </c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</row>
    <row r="206" spans="1:59" ht="20.100000000000001" customHeight="1">
      <c r="A206" s="281"/>
      <c r="B206" s="50"/>
      <c r="C206" s="50"/>
      <c r="D206" s="27" t="s">
        <v>585</v>
      </c>
      <c r="E206" s="22">
        <f>1</f>
        <v>1</v>
      </c>
      <c r="F206" s="22"/>
      <c r="G206" s="22"/>
      <c r="H206" s="22"/>
      <c r="I206" s="22"/>
      <c r="J206" s="22">
        <f>1*1</f>
        <v>1</v>
      </c>
      <c r="K206" s="22">
        <f>1*1</f>
        <v>1</v>
      </c>
      <c r="L206" s="22">
        <f>1*1</f>
        <v>1</v>
      </c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</row>
    <row r="207" spans="1:59" ht="20.100000000000001" customHeight="1">
      <c r="A207" s="280">
        <v>9</v>
      </c>
      <c r="B207" s="50"/>
      <c r="C207" s="50"/>
      <c r="D207" s="25" t="s">
        <v>565</v>
      </c>
      <c r="E207" s="25"/>
      <c r="F207" s="49"/>
      <c r="G207" s="49"/>
      <c r="H207" s="49"/>
      <c r="I207" s="49"/>
      <c r="J207" s="49"/>
      <c r="K207" s="49"/>
      <c r="L207" s="49"/>
      <c r="M207" s="49"/>
      <c r="N207" s="49" t="s">
        <v>526</v>
      </c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</row>
    <row r="208" spans="1:59" ht="20.100000000000001" customHeight="1">
      <c r="A208" s="281"/>
      <c r="B208" s="50"/>
      <c r="C208" s="50"/>
      <c r="D208" s="27" t="s">
        <v>513</v>
      </c>
      <c r="E208" s="22">
        <f>1</f>
        <v>1</v>
      </c>
      <c r="F208" s="22"/>
      <c r="G208" s="22"/>
      <c r="H208" s="22"/>
      <c r="I208" s="22"/>
      <c r="J208" s="22"/>
      <c r="K208" s="22"/>
      <c r="L208" s="22"/>
      <c r="M208" s="22"/>
      <c r="N208" s="22">
        <f>1*1</f>
        <v>1</v>
      </c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</row>
    <row r="209" spans="1:59" ht="20.100000000000001" customHeight="1">
      <c r="A209" s="280">
        <v>10</v>
      </c>
      <c r="B209" s="50"/>
      <c r="C209" s="50"/>
      <c r="D209" s="25" t="s">
        <v>586</v>
      </c>
      <c r="E209" s="25"/>
      <c r="F209" s="49" t="s">
        <v>587</v>
      </c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</row>
    <row r="210" spans="1:59" ht="20.100000000000001" customHeight="1">
      <c r="A210" s="281"/>
      <c r="B210" s="50"/>
      <c r="C210" s="50"/>
      <c r="D210" s="27" t="s">
        <v>588</v>
      </c>
      <c r="E210" s="22">
        <f>(153/1000)*49</f>
        <v>7.4969999999999999</v>
      </c>
      <c r="F210" s="22">
        <f>1*7.497</f>
        <v>7.4969999999999999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</row>
    <row r="211" spans="1:59" ht="20.100000000000001" customHeight="1">
      <c r="A211" s="280">
        <v>11</v>
      </c>
      <c r="B211" s="50"/>
      <c r="C211" s="50"/>
      <c r="D211" s="25" t="s">
        <v>589</v>
      </c>
      <c r="E211" s="25"/>
      <c r="F211" s="49"/>
      <c r="G211" s="49" t="s">
        <v>513</v>
      </c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</row>
    <row r="212" spans="1:59" ht="20.100000000000001" customHeight="1">
      <c r="A212" s="281"/>
      <c r="B212" s="50"/>
      <c r="C212" s="50"/>
      <c r="D212" s="27" t="s">
        <v>590</v>
      </c>
      <c r="E212" s="22">
        <f>((6.95/3.6)*49)+((5.01/3.6)*(35.6+16.6))</f>
        <v>167.24222222222221</v>
      </c>
      <c r="F212" s="22"/>
      <c r="G212" s="22">
        <f>1*E212</f>
        <v>167.24222222222221</v>
      </c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</row>
    <row r="213" spans="1:59" ht="20.100000000000001" customHeight="1">
      <c r="A213" s="280">
        <v>12</v>
      </c>
      <c r="B213" s="50"/>
      <c r="C213" s="50"/>
      <c r="D213" s="25" t="s">
        <v>527</v>
      </c>
      <c r="E213" s="25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</row>
    <row r="214" spans="1:59" ht="20.100000000000001" customHeight="1">
      <c r="A214" s="281"/>
      <c r="B214" s="50"/>
      <c r="C214" s="50"/>
      <c r="D214" s="27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</row>
    <row r="215" spans="1:59" ht="20.100000000000001" customHeight="1">
      <c r="A215" s="280">
        <v>13</v>
      </c>
      <c r="B215" s="50"/>
      <c r="C215" s="50"/>
      <c r="D215" s="25"/>
      <c r="E215" s="25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</row>
    <row r="216" spans="1:59" ht="20.100000000000001" customHeight="1">
      <c r="A216" s="281"/>
      <c r="B216" s="50"/>
      <c r="C216" s="50"/>
      <c r="D216" s="27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</row>
    <row r="217" spans="1:59" ht="20.100000000000001" customHeight="1">
      <c r="A217" s="280">
        <v>14</v>
      </c>
      <c r="B217" s="50"/>
      <c r="C217" s="50"/>
      <c r="D217" s="25"/>
      <c r="E217" s="25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</row>
    <row r="218" spans="1:59" ht="20.100000000000001" customHeight="1">
      <c r="A218" s="281"/>
      <c r="B218" s="50"/>
      <c r="C218" s="50"/>
      <c r="D218" s="27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</row>
    <row r="219" spans="1:59" ht="20.100000000000001" customHeight="1">
      <c r="A219" s="280">
        <v>15</v>
      </c>
      <c r="B219" s="50"/>
      <c r="C219" s="50"/>
      <c r="D219" s="25"/>
      <c r="E219" s="25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</row>
    <row r="220" spans="1:59" ht="20.100000000000001" customHeight="1">
      <c r="A220" s="281"/>
      <c r="B220" s="50"/>
      <c r="C220" s="50"/>
      <c r="D220" s="27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</row>
    <row r="221" spans="1:59" ht="20.100000000000001" customHeight="1">
      <c r="A221" s="280">
        <v>16</v>
      </c>
      <c r="B221" s="50"/>
      <c r="C221" s="50"/>
      <c r="D221" s="25"/>
      <c r="E221" s="25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</row>
    <row r="222" spans="1:59" ht="20.100000000000001" customHeight="1">
      <c r="A222" s="281"/>
      <c r="B222" s="50"/>
      <c r="C222" s="50"/>
      <c r="D222" s="27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</row>
    <row r="223" spans="1:59" ht="20.100000000000001" customHeight="1">
      <c r="A223" s="280">
        <v>17</v>
      </c>
      <c r="B223" s="50"/>
      <c r="C223" s="50"/>
      <c r="D223" s="25"/>
      <c r="E223" s="25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</row>
    <row r="224" spans="1:59" ht="20.100000000000001" customHeight="1">
      <c r="A224" s="281"/>
      <c r="B224" s="50"/>
      <c r="C224" s="50"/>
      <c r="D224" s="27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</row>
    <row r="225" spans="1:59" ht="20.100000000000001" customHeight="1">
      <c r="A225" s="280">
        <v>18</v>
      </c>
      <c r="B225" s="50"/>
      <c r="C225" s="50"/>
      <c r="D225" s="25"/>
      <c r="E225" s="25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</row>
    <row r="226" spans="1:59" ht="20.100000000000001" customHeight="1">
      <c r="A226" s="281"/>
      <c r="B226" s="50"/>
      <c r="C226" s="50"/>
      <c r="D226" s="27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</row>
    <row r="227" spans="1:59" ht="20.100000000000001" customHeight="1">
      <c r="A227" s="280">
        <v>19</v>
      </c>
      <c r="B227" s="50"/>
      <c r="C227" s="50"/>
      <c r="D227" s="25"/>
      <c r="E227" s="25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</row>
    <row r="228" spans="1:59" ht="20.100000000000001" customHeight="1">
      <c r="A228" s="281"/>
      <c r="B228" s="50"/>
      <c r="C228" s="50"/>
      <c r="D228" s="27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</row>
    <row r="229" spans="1:59" ht="20.100000000000001" customHeight="1">
      <c r="A229" s="280">
        <v>20</v>
      </c>
      <c r="B229" s="50"/>
      <c r="C229" s="50" t="s">
        <v>528</v>
      </c>
      <c r="D229" s="25" t="s">
        <v>529</v>
      </c>
      <c r="E229" s="25" t="s">
        <v>64</v>
      </c>
      <c r="F229" s="49" t="s">
        <v>591</v>
      </c>
      <c r="G229" s="49" t="s">
        <v>592</v>
      </c>
      <c r="H229" s="49" t="s">
        <v>593</v>
      </c>
      <c r="I229" s="49" t="s">
        <v>594</v>
      </c>
      <c r="J229" s="49" t="s">
        <v>526</v>
      </c>
      <c r="K229" s="49" t="s">
        <v>536</v>
      </c>
      <c r="L229" s="49" t="s">
        <v>536</v>
      </c>
      <c r="M229" s="49" t="s">
        <v>595</v>
      </c>
      <c r="N229" s="49" t="s">
        <v>526</v>
      </c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</row>
    <row r="230" spans="1:59" ht="20.100000000000001" customHeight="1">
      <c r="A230" s="281"/>
      <c r="B230" s="51"/>
      <c r="C230" s="51"/>
      <c r="D230" s="27" t="s">
        <v>538</v>
      </c>
      <c r="E230" s="22">
        <f>1</f>
        <v>1</v>
      </c>
      <c r="F230" s="22">
        <f>7.497*1</f>
        <v>7.4969999999999999</v>
      </c>
      <c r="G230" s="22">
        <f>167.236</f>
        <v>167.23599999999999</v>
      </c>
      <c r="H230" s="22">
        <f>52.2*1</f>
        <v>52.2</v>
      </c>
      <c r="I230" s="22">
        <f>49*1</f>
        <v>49</v>
      </c>
      <c r="J230" s="22">
        <f>1*1</f>
        <v>1</v>
      </c>
      <c r="K230" s="22">
        <f>50*1</f>
        <v>50</v>
      </c>
      <c r="L230" s="22">
        <f>50*1</f>
        <v>50</v>
      </c>
      <c r="M230" s="22">
        <f>68.8*1</f>
        <v>68.8</v>
      </c>
      <c r="N230" s="22">
        <f>1*1</f>
        <v>1</v>
      </c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</row>
    <row r="233" spans="1:59" ht="20.100000000000001" customHeight="1">
      <c r="D233" s="282" t="s">
        <v>596</v>
      </c>
      <c r="E233" s="276"/>
      <c r="F233" s="276"/>
      <c r="G233" s="276"/>
      <c r="H233" s="276"/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  <c r="S233" s="276"/>
      <c r="T233" s="276"/>
      <c r="U233" s="276"/>
      <c r="V233" s="276"/>
      <c r="W233" s="276"/>
      <c r="X233" s="276"/>
      <c r="Y233" s="276"/>
      <c r="Z233" s="276"/>
    </row>
    <row r="234" spans="1:59" ht="20.100000000000001" customHeight="1">
      <c r="A234" s="279" t="s">
        <v>479</v>
      </c>
      <c r="B234" s="38"/>
      <c r="C234" s="39"/>
      <c r="D234" s="279" t="s">
        <v>480</v>
      </c>
      <c r="E234" s="279" t="s">
        <v>481</v>
      </c>
      <c r="F234" s="40" t="s">
        <v>203</v>
      </c>
      <c r="G234" s="40" t="s">
        <v>203</v>
      </c>
      <c r="H234" s="40" t="s">
        <v>488</v>
      </c>
      <c r="I234" s="40" t="s">
        <v>488</v>
      </c>
      <c r="J234" s="40" t="s">
        <v>483</v>
      </c>
      <c r="K234" s="40" t="s">
        <v>483</v>
      </c>
      <c r="L234" s="40" t="s">
        <v>484</v>
      </c>
      <c r="M234" s="40" t="s">
        <v>485</v>
      </c>
      <c r="N234" s="40" t="s">
        <v>486</v>
      </c>
      <c r="O234" s="40" t="s">
        <v>554</v>
      </c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59" ht="20.100000000000001" customHeight="1">
      <c r="A235" s="280"/>
      <c r="B235" s="13"/>
      <c r="C235" s="14"/>
      <c r="D235" s="280"/>
      <c r="E235" s="280"/>
      <c r="F235" s="42"/>
      <c r="G235" s="42"/>
      <c r="H235" s="42" t="s">
        <v>487</v>
      </c>
      <c r="I235" s="42" t="s">
        <v>487</v>
      </c>
      <c r="J235" s="42" t="s">
        <v>488</v>
      </c>
      <c r="K235" s="42" t="s">
        <v>488</v>
      </c>
      <c r="L235" s="42" t="s">
        <v>489</v>
      </c>
      <c r="M235" s="42" t="s">
        <v>490</v>
      </c>
      <c r="N235" s="42" t="s">
        <v>491</v>
      </c>
      <c r="O235" s="42" t="s">
        <v>569</v>
      </c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59" ht="20.100000000000001" customHeight="1">
      <c r="A236" s="281"/>
      <c r="B236" s="44"/>
      <c r="C236" s="45"/>
      <c r="D236" s="281"/>
      <c r="E236" s="281"/>
      <c r="F236" s="46" t="s">
        <v>204</v>
      </c>
      <c r="G236" s="46" t="s">
        <v>206</v>
      </c>
      <c r="H236" s="46" t="s">
        <v>570</v>
      </c>
      <c r="I236" s="46" t="s">
        <v>571</v>
      </c>
      <c r="J236" s="46" t="s">
        <v>597</v>
      </c>
      <c r="K236" s="46" t="s">
        <v>492</v>
      </c>
      <c r="L236" s="46" t="s">
        <v>494</v>
      </c>
      <c r="M236" s="46" t="s">
        <v>495</v>
      </c>
      <c r="N236" s="46" t="s">
        <v>496</v>
      </c>
      <c r="O236" s="46" t="s">
        <v>572</v>
      </c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59" ht="20.100000000000001" customHeight="1">
      <c r="A237" s="280">
        <v>1</v>
      </c>
      <c r="B237" s="50"/>
      <c r="C237" s="50"/>
      <c r="D237" s="25" t="s">
        <v>573</v>
      </c>
      <c r="E237" s="25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</row>
    <row r="238" spans="1:59" ht="20.100000000000001" customHeight="1">
      <c r="A238" s="281"/>
      <c r="B238" s="50"/>
      <c r="C238" s="50"/>
      <c r="D238" s="27"/>
      <c r="E238" s="27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</row>
    <row r="239" spans="1:59" ht="20.100000000000001" customHeight="1">
      <c r="A239" s="280">
        <v>2</v>
      </c>
      <c r="B239" s="50"/>
      <c r="C239" s="50"/>
      <c r="D239" s="25" t="s">
        <v>498</v>
      </c>
      <c r="E239" s="25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</row>
    <row r="240" spans="1:59" ht="20.100000000000001" customHeight="1">
      <c r="A240" s="281"/>
      <c r="B240" s="50"/>
      <c r="C240" s="50"/>
      <c r="D240" s="27"/>
      <c r="E240" s="27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</row>
    <row r="241" spans="1:59" ht="20.100000000000001" customHeight="1">
      <c r="A241" s="280">
        <v>3</v>
      </c>
      <c r="B241" s="50"/>
      <c r="C241" s="50"/>
      <c r="D241" s="25" t="s">
        <v>499</v>
      </c>
      <c r="E241" s="25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</row>
    <row r="242" spans="1:59" ht="20.100000000000001" customHeight="1">
      <c r="A242" s="281"/>
      <c r="B242" s="50"/>
      <c r="C242" s="50"/>
      <c r="D242" s="27"/>
      <c r="E242" s="27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</row>
    <row r="243" spans="1:59" ht="20.100000000000001" customHeight="1">
      <c r="A243" s="280">
        <v>4</v>
      </c>
      <c r="B243" s="50"/>
      <c r="C243" s="50"/>
      <c r="D243" s="25" t="s">
        <v>498</v>
      </c>
      <c r="E243" s="25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</row>
    <row r="244" spans="1:59" ht="20.100000000000001" customHeight="1">
      <c r="A244" s="281"/>
      <c r="B244" s="50"/>
      <c r="C244" s="50"/>
      <c r="D244" s="27"/>
      <c r="E244" s="27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</row>
    <row r="245" spans="1:59" ht="20.100000000000001" customHeight="1">
      <c r="A245" s="280">
        <v>5</v>
      </c>
      <c r="B245" s="50"/>
      <c r="C245" s="50" t="s">
        <v>500</v>
      </c>
      <c r="D245" s="25" t="s">
        <v>574</v>
      </c>
      <c r="E245" s="25"/>
      <c r="F245" s="49"/>
      <c r="G245" s="49"/>
      <c r="H245" s="49"/>
      <c r="I245" s="49" t="s">
        <v>506</v>
      </c>
      <c r="J245" s="49"/>
      <c r="K245" s="49"/>
      <c r="L245" s="49" t="s">
        <v>506</v>
      </c>
      <c r="M245" s="49" t="s">
        <v>506</v>
      </c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</row>
    <row r="246" spans="1:59" ht="20.100000000000001" customHeight="1">
      <c r="A246" s="281"/>
      <c r="B246" s="50"/>
      <c r="C246" s="50"/>
      <c r="D246" s="27" t="s">
        <v>507</v>
      </c>
      <c r="E246" s="27">
        <f>16+18.2</f>
        <v>34.200000000000003</v>
      </c>
      <c r="F246" s="22"/>
      <c r="G246" s="22"/>
      <c r="H246" s="22"/>
      <c r="I246" s="22">
        <f>1*34.2</f>
        <v>34.200000000000003</v>
      </c>
      <c r="J246" s="22"/>
      <c r="K246" s="22"/>
      <c r="L246" s="22">
        <f>1*34.2</f>
        <v>34.200000000000003</v>
      </c>
      <c r="M246" s="22">
        <f>1*34.2</f>
        <v>34.200000000000003</v>
      </c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</row>
    <row r="247" spans="1:59" ht="20.100000000000001" customHeight="1">
      <c r="A247" s="280">
        <v>6</v>
      </c>
      <c r="B247" s="50"/>
      <c r="C247" s="50" t="s">
        <v>504</v>
      </c>
      <c r="D247" s="25" t="s">
        <v>577</v>
      </c>
      <c r="E247" s="25"/>
      <c r="F247" s="49"/>
      <c r="G247" s="49"/>
      <c r="H247" s="49" t="s">
        <v>598</v>
      </c>
      <c r="I247" s="49"/>
      <c r="J247" s="49"/>
      <c r="K247" s="49"/>
      <c r="L247" s="49"/>
      <c r="M247" s="49"/>
      <c r="N247" s="49" t="s">
        <v>598</v>
      </c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</row>
    <row r="248" spans="1:59" ht="20.100000000000001" customHeight="1">
      <c r="A248" s="281"/>
      <c r="B248" s="50"/>
      <c r="C248" s="50"/>
      <c r="D248" s="27" t="s">
        <v>599</v>
      </c>
      <c r="E248" s="22">
        <f>16+18.2+1.7+1</f>
        <v>36.900000000000006</v>
      </c>
      <c r="F248" s="22"/>
      <c r="G248" s="22"/>
      <c r="H248" s="22">
        <f>1*36.9</f>
        <v>36.9</v>
      </c>
      <c r="I248" s="22"/>
      <c r="J248" s="22"/>
      <c r="K248" s="22"/>
      <c r="L248" s="22"/>
      <c r="M248" s="22"/>
      <c r="N248" s="22">
        <f>1*36.9</f>
        <v>36.9</v>
      </c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</row>
    <row r="249" spans="1:59" ht="20.100000000000001" customHeight="1">
      <c r="A249" s="280">
        <v>7</v>
      </c>
      <c r="B249" s="50"/>
      <c r="C249" s="50" t="s">
        <v>508</v>
      </c>
      <c r="D249" s="25" t="s">
        <v>580</v>
      </c>
      <c r="E249" s="25"/>
      <c r="F249" s="49"/>
      <c r="G249" s="49"/>
      <c r="H249" s="49" t="s">
        <v>600</v>
      </c>
      <c r="I249" s="49"/>
      <c r="J249" s="49"/>
      <c r="K249" s="49"/>
      <c r="L249" s="49"/>
      <c r="M249" s="49"/>
      <c r="N249" s="49" t="s">
        <v>601</v>
      </c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</row>
    <row r="250" spans="1:59" ht="20.100000000000001" customHeight="1">
      <c r="A250" s="281"/>
      <c r="B250" s="50"/>
      <c r="C250" s="50"/>
      <c r="D250" s="27" t="s">
        <v>602</v>
      </c>
      <c r="E250" s="22">
        <f>1+0.4</f>
        <v>1.4</v>
      </c>
      <c r="F250" s="22"/>
      <c r="G250" s="22"/>
      <c r="H250" s="22">
        <f>1*1.4</f>
        <v>1.4</v>
      </c>
      <c r="I250" s="22"/>
      <c r="J250" s="22"/>
      <c r="K250" s="22"/>
      <c r="L250" s="22"/>
      <c r="M250" s="22"/>
      <c r="N250" s="22">
        <f>2*1.4</f>
        <v>2.8</v>
      </c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</row>
    <row r="251" spans="1:59" ht="20.100000000000001" customHeight="1">
      <c r="A251" s="280">
        <v>8</v>
      </c>
      <c r="B251" s="50"/>
      <c r="C251" s="50" t="s">
        <v>584</v>
      </c>
      <c r="D251" s="25" t="s">
        <v>514</v>
      </c>
      <c r="E251" s="25"/>
      <c r="F251" s="49"/>
      <c r="G251" s="49"/>
      <c r="H251" s="49"/>
      <c r="I251" s="49"/>
      <c r="J251" s="49"/>
      <c r="K251" s="49" t="s">
        <v>603</v>
      </c>
      <c r="L251" s="49" t="s">
        <v>603</v>
      </c>
      <c r="M251" s="49" t="s">
        <v>603</v>
      </c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</row>
    <row r="252" spans="1:59" ht="20.100000000000001" customHeight="1">
      <c r="A252" s="281"/>
      <c r="B252" s="50"/>
      <c r="C252" s="50"/>
      <c r="D252" s="27" t="s">
        <v>604</v>
      </c>
      <c r="E252" s="22">
        <f>1+1.7</f>
        <v>2.7</v>
      </c>
      <c r="F252" s="22"/>
      <c r="G252" s="22"/>
      <c r="H252" s="22"/>
      <c r="I252" s="22"/>
      <c r="J252" s="22"/>
      <c r="K252" s="22">
        <f>1*2.7</f>
        <v>2.7</v>
      </c>
      <c r="L252" s="22">
        <f>1*2.7</f>
        <v>2.7</v>
      </c>
      <c r="M252" s="22">
        <f>1*2.7</f>
        <v>2.7</v>
      </c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</row>
    <row r="253" spans="1:59" ht="20.100000000000001" customHeight="1">
      <c r="A253" s="280">
        <v>9</v>
      </c>
      <c r="B253" s="50"/>
      <c r="C253" s="50" t="s">
        <v>605</v>
      </c>
      <c r="D253" s="25" t="s">
        <v>606</v>
      </c>
      <c r="E253" s="25"/>
      <c r="F253" s="49"/>
      <c r="G253" s="49"/>
      <c r="H253" s="49"/>
      <c r="I253" s="49"/>
      <c r="J253" s="49" t="s">
        <v>603</v>
      </c>
      <c r="K253" s="49"/>
      <c r="L253" s="49"/>
      <c r="M253" s="49"/>
      <c r="N253" s="49" t="s">
        <v>607</v>
      </c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</row>
    <row r="254" spans="1:59" ht="20.100000000000001" customHeight="1">
      <c r="A254" s="281"/>
      <c r="B254" s="50"/>
      <c r="C254" s="50"/>
      <c r="D254" s="27" t="s">
        <v>608</v>
      </c>
      <c r="E254" s="22">
        <f>1.7+1</f>
        <v>2.7</v>
      </c>
      <c r="F254" s="22"/>
      <c r="G254" s="22"/>
      <c r="H254" s="22"/>
      <c r="I254" s="22"/>
      <c r="J254" s="22">
        <f>1*2.7</f>
        <v>2.7</v>
      </c>
      <c r="K254" s="22"/>
      <c r="L254" s="22"/>
      <c r="M254" s="22"/>
      <c r="N254" s="22">
        <f>2*2.7</f>
        <v>5.4</v>
      </c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</row>
    <row r="255" spans="1:59" ht="20.100000000000001" customHeight="1">
      <c r="A255" s="280">
        <v>10</v>
      </c>
      <c r="B255" s="50"/>
      <c r="C255" s="50"/>
      <c r="D255" s="25" t="s">
        <v>565</v>
      </c>
      <c r="E255" s="25"/>
      <c r="F255" s="49"/>
      <c r="G255" s="49"/>
      <c r="H255" s="49"/>
      <c r="I255" s="49"/>
      <c r="J255" s="49"/>
      <c r="K255" s="49"/>
      <c r="L255" s="49"/>
      <c r="M255" s="49"/>
      <c r="N255" s="49"/>
      <c r="O255" s="49" t="s">
        <v>526</v>
      </c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</row>
    <row r="256" spans="1:59" ht="20.100000000000001" customHeight="1">
      <c r="A256" s="281"/>
      <c r="B256" s="50"/>
      <c r="C256" s="50"/>
      <c r="D256" s="27" t="s">
        <v>513</v>
      </c>
      <c r="E256" s="22">
        <f>1</f>
        <v>1</v>
      </c>
      <c r="F256" s="22"/>
      <c r="G256" s="22"/>
      <c r="H256" s="22"/>
      <c r="I256" s="22"/>
      <c r="J256" s="22"/>
      <c r="K256" s="22"/>
      <c r="L256" s="22"/>
      <c r="M256" s="22"/>
      <c r="N256" s="22"/>
      <c r="O256" s="22">
        <f>1*1</f>
        <v>1</v>
      </c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</row>
    <row r="257" spans="1:59" ht="20.100000000000001" customHeight="1">
      <c r="A257" s="280">
        <v>11</v>
      </c>
      <c r="B257" s="50"/>
      <c r="C257" s="50"/>
      <c r="D257" s="25" t="s">
        <v>586</v>
      </c>
      <c r="E257" s="25"/>
      <c r="F257" s="49" t="s">
        <v>609</v>
      </c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</row>
    <row r="258" spans="1:59" ht="20.100000000000001" customHeight="1">
      <c r="A258" s="281"/>
      <c r="B258" s="50"/>
      <c r="C258" s="50"/>
      <c r="D258" s="27" t="s">
        <v>610</v>
      </c>
      <c r="E258" s="22">
        <f>(153/1000)*34.2</f>
        <v>5.2326000000000006</v>
      </c>
      <c r="F258" s="22">
        <f>1*5.2326</f>
        <v>5.2325999999999997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</row>
    <row r="259" spans="1:59" ht="20.100000000000001" customHeight="1">
      <c r="A259" s="280">
        <v>12</v>
      </c>
      <c r="B259" s="50"/>
      <c r="C259" s="50"/>
      <c r="D259" s="25" t="s">
        <v>589</v>
      </c>
      <c r="E259" s="25"/>
      <c r="F259" s="49"/>
      <c r="G259" s="49" t="s">
        <v>513</v>
      </c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</row>
    <row r="260" spans="1:59" ht="20.100000000000001" customHeight="1">
      <c r="A260" s="281"/>
      <c r="B260" s="50"/>
      <c r="C260" s="50"/>
      <c r="D260" s="27" t="s">
        <v>611</v>
      </c>
      <c r="E260" s="22">
        <f>((6.95/3.6)*34.2)+((5.01/3.6)*(36.9+1.4))</f>
        <v>119.32583333333334</v>
      </c>
      <c r="F260" s="22"/>
      <c r="G260" s="22">
        <f>1*E260</f>
        <v>119.32583333333334</v>
      </c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</row>
    <row r="261" spans="1:59" ht="20.100000000000001" customHeight="1">
      <c r="A261" s="280">
        <v>13</v>
      </c>
      <c r="B261" s="50"/>
      <c r="C261" s="50"/>
      <c r="D261" s="25" t="s">
        <v>527</v>
      </c>
      <c r="E261" s="25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</row>
    <row r="262" spans="1:59" ht="20.100000000000001" customHeight="1">
      <c r="A262" s="281"/>
      <c r="B262" s="50"/>
      <c r="C262" s="50"/>
      <c r="D262" s="27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</row>
    <row r="263" spans="1:59" ht="20.100000000000001" customHeight="1">
      <c r="A263" s="280">
        <v>14</v>
      </c>
      <c r="B263" s="50"/>
      <c r="C263" s="50"/>
      <c r="D263" s="25"/>
      <c r="E263" s="25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</row>
    <row r="264" spans="1:59" ht="20.100000000000001" customHeight="1">
      <c r="A264" s="281"/>
      <c r="B264" s="50"/>
      <c r="C264" s="50"/>
      <c r="D264" s="27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</row>
    <row r="265" spans="1:59" ht="20.100000000000001" customHeight="1">
      <c r="A265" s="280">
        <v>15</v>
      </c>
      <c r="B265" s="50"/>
      <c r="C265" s="50"/>
      <c r="D265" s="25"/>
      <c r="E265" s="25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</row>
    <row r="266" spans="1:59" ht="20.100000000000001" customHeight="1">
      <c r="A266" s="281"/>
      <c r="B266" s="50"/>
      <c r="C266" s="50"/>
      <c r="D266" s="27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</row>
    <row r="267" spans="1:59" ht="20.100000000000001" customHeight="1">
      <c r="A267" s="280">
        <v>16</v>
      </c>
      <c r="B267" s="50"/>
      <c r="C267" s="50"/>
      <c r="D267" s="25"/>
      <c r="E267" s="25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</row>
    <row r="268" spans="1:59" ht="20.100000000000001" customHeight="1">
      <c r="A268" s="281"/>
      <c r="B268" s="50"/>
      <c r="C268" s="50"/>
      <c r="D268" s="27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</row>
    <row r="269" spans="1:59" ht="20.100000000000001" customHeight="1">
      <c r="A269" s="280">
        <v>17</v>
      </c>
      <c r="B269" s="50"/>
      <c r="C269" s="50"/>
      <c r="D269" s="25"/>
      <c r="E269" s="25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</row>
    <row r="270" spans="1:59" ht="20.100000000000001" customHeight="1">
      <c r="A270" s="281"/>
      <c r="B270" s="50"/>
      <c r="C270" s="50"/>
      <c r="D270" s="27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</row>
    <row r="271" spans="1:59" ht="20.100000000000001" customHeight="1">
      <c r="A271" s="280">
        <v>18</v>
      </c>
      <c r="B271" s="50"/>
      <c r="C271" s="50"/>
      <c r="D271" s="25"/>
      <c r="E271" s="25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</row>
    <row r="272" spans="1:59" ht="20.100000000000001" customHeight="1">
      <c r="A272" s="281"/>
      <c r="B272" s="50"/>
      <c r="C272" s="50"/>
      <c r="D272" s="27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</row>
    <row r="273" spans="1:59" ht="20.100000000000001" customHeight="1">
      <c r="A273" s="280">
        <v>19</v>
      </c>
      <c r="B273" s="50"/>
      <c r="C273" s="50"/>
      <c r="D273" s="25"/>
      <c r="E273" s="25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</row>
    <row r="274" spans="1:59" ht="20.100000000000001" customHeight="1">
      <c r="A274" s="281"/>
      <c r="B274" s="50"/>
      <c r="C274" s="50"/>
      <c r="D274" s="27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</row>
    <row r="275" spans="1:59" ht="20.100000000000001" customHeight="1">
      <c r="A275" s="280">
        <v>20</v>
      </c>
      <c r="B275" s="50"/>
      <c r="C275" s="50" t="s">
        <v>528</v>
      </c>
      <c r="D275" s="25" t="s">
        <v>529</v>
      </c>
      <c r="E275" s="25" t="s">
        <v>64</v>
      </c>
      <c r="F275" s="49" t="s">
        <v>612</v>
      </c>
      <c r="G275" s="49" t="s">
        <v>613</v>
      </c>
      <c r="H275" s="49" t="s">
        <v>614</v>
      </c>
      <c r="I275" s="49" t="s">
        <v>546</v>
      </c>
      <c r="J275" s="49" t="s">
        <v>615</v>
      </c>
      <c r="K275" s="49" t="s">
        <v>615</v>
      </c>
      <c r="L275" s="49" t="s">
        <v>616</v>
      </c>
      <c r="M275" s="49" t="s">
        <v>616</v>
      </c>
      <c r="N275" s="49" t="s">
        <v>617</v>
      </c>
      <c r="O275" s="49" t="s">
        <v>526</v>
      </c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</row>
    <row r="276" spans="1:59" ht="20.100000000000001" customHeight="1">
      <c r="A276" s="281"/>
      <c r="B276" s="51"/>
      <c r="C276" s="51"/>
      <c r="D276" s="27" t="s">
        <v>538</v>
      </c>
      <c r="E276" s="22">
        <f>1</f>
        <v>1</v>
      </c>
      <c r="F276" s="22">
        <f>5.2326*1</f>
        <v>5.2325999999999997</v>
      </c>
      <c r="G276" s="22">
        <f>119.3213</f>
        <v>119.32129999999999</v>
      </c>
      <c r="H276" s="22">
        <f>38.3*1</f>
        <v>38.299999999999997</v>
      </c>
      <c r="I276" s="22">
        <f>34.2*1</f>
        <v>34.200000000000003</v>
      </c>
      <c r="J276" s="22">
        <f>2.7*1</f>
        <v>2.7</v>
      </c>
      <c r="K276" s="22">
        <f>2.7*1</f>
        <v>2.7</v>
      </c>
      <c r="L276" s="22">
        <f>36.9*1</f>
        <v>36.9</v>
      </c>
      <c r="M276" s="22">
        <f>36.9*1</f>
        <v>36.9</v>
      </c>
      <c r="N276" s="22">
        <f>45.1*1</f>
        <v>45.1</v>
      </c>
      <c r="O276" s="22">
        <f>1*1</f>
        <v>1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</row>
  </sheetData>
  <mergeCells count="144">
    <mergeCell ref="A7:A8"/>
    <mergeCell ref="A25:A26"/>
    <mergeCell ref="A27:A28"/>
    <mergeCell ref="A29:A30"/>
    <mergeCell ref="A31:A32"/>
    <mergeCell ref="A17:A18"/>
    <mergeCell ref="A19:A20"/>
    <mergeCell ref="A21:A22"/>
    <mergeCell ref="A23:A24"/>
    <mergeCell ref="A9:A10"/>
    <mergeCell ref="A11:A12"/>
    <mergeCell ref="A13:A14"/>
    <mergeCell ref="A15:A16"/>
    <mergeCell ref="A75:A76"/>
    <mergeCell ref="A77:A78"/>
    <mergeCell ref="A79:A80"/>
    <mergeCell ref="A65:A66"/>
    <mergeCell ref="A67:A68"/>
    <mergeCell ref="A69:A70"/>
    <mergeCell ref="A71:A72"/>
    <mergeCell ref="A33:A34"/>
    <mergeCell ref="A35:A36"/>
    <mergeCell ref="A37:A38"/>
    <mergeCell ref="A39:A40"/>
    <mergeCell ref="A73:A74"/>
    <mergeCell ref="A57:A58"/>
    <mergeCell ref="A59:A60"/>
    <mergeCell ref="A61:A62"/>
    <mergeCell ref="A63:A64"/>
    <mergeCell ref="A50:A52"/>
    <mergeCell ref="A53:A54"/>
    <mergeCell ref="A55:A56"/>
    <mergeCell ref="A41:A42"/>
    <mergeCell ref="A43:A44"/>
    <mergeCell ref="A45:A46"/>
    <mergeCell ref="A81:A82"/>
    <mergeCell ref="A83:A84"/>
    <mergeCell ref="A85:A86"/>
    <mergeCell ref="A87:A88"/>
    <mergeCell ref="A117:A118"/>
    <mergeCell ref="A99:A100"/>
    <mergeCell ref="A101:A102"/>
    <mergeCell ref="A103:A104"/>
    <mergeCell ref="A105:A106"/>
    <mergeCell ref="A89:A90"/>
    <mergeCell ref="A91:A92"/>
    <mergeCell ref="A119:A120"/>
    <mergeCell ref="A121:A122"/>
    <mergeCell ref="A123:A124"/>
    <mergeCell ref="A125:A126"/>
    <mergeCell ref="A107:A108"/>
    <mergeCell ref="A109:A110"/>
    <mergeCell ref="A111:A112"/>
    <mergeCell ref="A113:A114"/>
    <mergeCell ref="A115:A116"/>
    <mergeCell ref="A169:A170"/>
    <mergeCell ref="A137:A138"/>
    <mergeCell ref="A145:A146"/>
    <mergeCell ref="A147:A148"/>
    <mergeCell ref="A149:A150"/>
    <mergeCell ref="A127:A128"/>
    <mergeCell ref="A129:A130"/>
    <mergeCell ref="A131:A132"/>
    <mergeCell ref="A133:A134"/>
    <mergeCell ref="A135:A136"/>
    <mergeCell ref="A142:A144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71:A172"/>
    <mergeCell ref="A173:A174"/>
    <mergeCell ref="A175:A176"/>
    <mergeCell ref="A177:A178"/>
    <mergeCell ref="A179:A180"/>
    <mergeCell ref="A199:A200"/>
    <mergeCell ref="A201:A202"/>
    <mergeCell ref="A203:A204"/>
    <mergeCell ref="A181:A182"/>
    <mergeCell ref="A183:A184"/>
    <mergeCell ref="A191:A192"/>
    <mergeCell ref="A193:A194"/>
    <mergeCell ref="A275:A276"/>
    <mergeCell ref="A4:A6"/>
    <mergeCell ref="A96:A98"/>
    <mergeCell ref="A188:A190"/>
    <mergeCell ref="A259:A260"/>
    <mergeCell ref="A261:A262"/>
    <mergeCell ref="A263:A264"/>
    <mergeCell ref="A265:A266"/>
    <mergeCell ref="A267:A268"/>
    <mergeCell ref="A249:A250"/>
    <mergeCell ref="A251:A252"/>
    <mergeCell ref="A253:A254"/>
    <mergeCell ref="A255:A256"/>
    <mergeCell ref="A205:A206"/>
    <mergeCell ref="A207:A208"/>
    <mergeCell ref="A209:A210"/>
    <mergeCell ref="A211:A212"/>
    <mergeCell ref="A213:A214"/>
    <mergeCell ref="A237:A238"/>
    <mergeCell ref="A215:A216"/>
    <mergeCell ref="A217:A218"/>
    <mergeCell ref="A219:A220"/>
    <mergeCell ref="A221:A222"/>
    <mergeCell ref="A223:A224"/>
    <mergeCell ref="A257:A258"/>
    <mergeCell ref="A239:A240"/>
    <mergeCell ref="A241:A242"/>
    <mergeCell ref="A243:A244"/>
    <mergeCell ref="A245:A246"/>
    <mergeCell ref="A247:A248"/>
    <mergeCell ref="A269:A270"/>
    <mergeCell ref="A271:A272"/>
    <mergeCell ref="A273:A274"/>
    <mergeCell ref="D3:Z3"/>
    <mergeCell ref="D49:Z49"/>
    <mergeCell ref="D95:Z95"/>
    <mergeCell ref="D141:Z141"/>
    <mergeCell ref="D187:Z187"/>
    <mergeCell ref="D96:D98"/>
    <mergeCell ref="E96:E98"/>
    <mergeCell ref="D142:D144"/>
    <mergeCell ref="E142:E144"/>
    <mergeCell ref="D4:D6"/>
    <mergeCell ref="E4:E6"/>
    <mergeCell ref="D50:D52"/>
    <mergeCell ref="E50:E52"/>
    <mergeCell ref="D188:D190"/>
    <mergeCell ref="E188:E190"/>
    <mergeCell ref="A234:A236"/>
    <mergeCell ref="D234:D236"/>
    <mergeCell ref="E234:E236"/>
    <mergeCell ref="D233:Z233"/>
    <mergeCell ref="A229:A230"/>
    <mergeCell ref="A195:A196"/>
    <mergeCell ref="A197:A198"/>
    <mergeCell ref="A225:A226"/>
    <mergeCell ref="A227:A228"/>
  </mergeCells>
  <phoneticPr fontId="2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50"/>
  <sheetViews>
    <sheetView topLeftCell="D1" workbookViewId="0">
      <selection sqref="A1:XFD1048576"/>
    </sheetView>
  </sheetViews>
  <sheetFormatPr defaultColWidth="8.85546875" defaultRowHeight="33.75"/>
  <cols>
    <col min="1" max="1" width="31" style="10" hidden="1" customWidth="1"/>
    <col min="2" max="2" width="26.42578125" style="10" hidden="1" customWidth="1"/>
    <col min="3" max="3" width="30.28515625" style="10" hidden="1" customWidth="1"/>
    <col min="4" max="5" width="25.7109375" style="10" customWidth="1"/>
    <col min="6" max="6" width="4.28515625" style="28" customWidth="1"/>
    <col min="7" max="7" width="7.7109375" style="28" customWidth="1"/>
    <col min="8" max="9" width="36.5703125" style="10" customWidth="1"/>
    <col min="10" max="12" width="7.7109375" style="10" customWidth="1"/>
    <col min="13" max="16384" width="8.85546875" style="10"/>
  </cols>
  <sheetData>
    <row r="3" spans="1:12" ht="15.95" customHeight="1">
      <c r="D3" s="282" t="s">
        <v>478</v>
      </c>
      <c r="E3" s="276"/>
      <c r="F3" s="276"/>
      <c r="G3" s="276"/>
      <c r="H3" s="276"/>
      <c r="I3" s="276"/>
      <c r="J3" s="276"/>
      <c r="K3" s="276"/>
      <c r="L3" s="276"/>
    </row>
    <row r="4" spans="1:12" ht="15.95" customHeight="1">
      <c r="A4" s="13" t="s">
        <v>46</v>
      </c>
      <c r="B4" s="13" t="s">
        <v>47</v>
      </c>
      <c r="C4" s="13" t="s">
        <v>85</v>
      </c>
      <c r="D4" s="283" t="s">
        <v>333</v>
      </c>
      <c r="E4" s="283" t="s">
        <v>50</v>
      </c>
      <c r="F4" s="283" t="s">
        <v>51</v>
      </c>
      <c r="G4" s="283" t="s">
        <v>52</v>
      </c>
      <c r="H4" s="283" t="s">
        <v>618</v>
      </c>
      <c r="I4" s="283" t="s">
        <v>619</v>
      </c>
      <c r="J4" s="283" t="s">
        <v>620</v>
      </c>
      <c r="K4" s="283" t="s">
        <v>338</v>
      </c>
      <c r="L4" s="283" t="s">
        <v>56</v>
      </c>
    </row>
    <row r="5" spans="1:12" ht="15.95" customHeight="1">
      <c r="A5" s="13"/>
      <c r="B5" s="13"/>
      <c r="C5" s="13"/>
      <c r="D5" s="283"/>
      <c r="E5" s="283"/>
      <c r="F5" s="283"/>
      <c r="G5" s="283"/>
      <c r="H5" s="283"/>
      <c r="I5" s="283"/>
      <c r="J5" s="283"/>
      <c r="K5" s="283"/>
      <c r="L5" s="283"/>
    </row>
    <row r="6" spans="1:12" ht="15.95" customHeight="1">
      <c r="C6" s="11" t="s">
        <v>247</v>
      </c>
      <c r="D6" s="29" t="s">
        <v>99</v>
      </c>
      <c r="E6" s="29" t="s">
        <v>100</v>
      </c>
      <c r="F6" s="30" t="s">
        <v>101</v>
      </c>
      <c r="G6" s="30" t="s">
        <v>621</v>
      </c>
      <c r="H6" s="31" t="s">
        <v>497</v>
      </c>
      <c r="I6" s="32"/>
      <c r="J6" s="22"/>
      <c r="K6" s="22"/>
      <c r="L6" s="22"/>
    </row>
    <row r="7" spans="1:12" ht="15.95" customHeight="1">
      <c r="C7" s="11"/>
      <c r="D7" s="29"/>
      <c r="E7" s="29"/>
      <c r="F7" s="30"/>
      <c r="G7" s="30"/>
      <c r="H7" s="33" t="s">
        <v>498</v>
      </c>
      <c r="I7" s="34"/>
      <c r="J7" s="27"/>
      <c r="K7" s="27"/>
      <c r="L7" s="27"/>
    </row>
    <row r="8" spans="1:12" ht="15.95" customHeight="1">
      <c r="C8" s="11"/>
      <c r="D8" s="29"/>
      <c r="E8" s="29"/>
      <c r="F8" s="30"/>
      <c r="G8" s="30"/>
      <c r="H8" s="33" t="s">
        <v>499</v>
      </c>
      <c r="I8" s="34"/>
      <c r="J8" s="27"/>
      <c r="K8" s="27"/>
      <c r="L8" s="27"/>
    </row>
    <row r="9" spans="1:12" ht="15.95" customHeight="1">
      <c r="C9" s="11"/>
      <c r="D9" s="29"/>
      <c r="E9" s="29"/>
      <c r="F9" s="30"/>
      <c r="G9" s="30"/>
      <c r="H9" s="33" t="s">
        <v>498</v>
      </c>
      <c r="I9" s="34"/>
      <c r="J9" s="27"/>
      <c r="K9" s="27"/>
      <c r="L9" s="27"/>
    </row>
    <row r="10" spans="1:12" ht="15.95" customHeight="1">
      <c r="C10" s="11"/>
      <c r="D10" s="29"/>
      <c r="E10" s="29"/>
      <c r="F10" s="30"/>
      <c r="G10" s="30"/>
      <c r="H10" s="33" t="s">
        <v>505</v>
      </c>
      <c r="I10" s="34" t="s">
        <v>507</v>
      </c>
      <c r="J10" s="27">
        <f>16+18.2</f>
        <v>34.200000000000003</v>
      </c>
      <c r="K10" s="27" t="s">
        <v>513</v>
      </c>
      <c r="L10" s="27">
        <f>J10*K10</f>
        <v>34.200000000000003</v>
      </c>
    </row>
    <row r="11" spans="1:12" ht="15.95" customHeight="1">
      <c r="C11" s="11"/>
      <c r="D11" s="29"/>
      <c r="E11" s="29"/>
      <c r="F11" s="30"/>
      <c r="G11" s="30"/>
      <c r="H11" s="33" t="s">
        <v>509</v>
      </c>
      <c r="I11" s="34" t="s">
        <v>512</v>
      </c>
      <c r="J11" s="27">
        <f>1.3+0.5+14.3</f>
        <v>16.100000000000001</v>
      </c>
      <c r="K11" s="27" t="s">
        <v>513</v>
      </c>
      <c r="L11" s="27">
        <f>J11*K11</f>
        <v>16.100000000000001</v>
      </c>
    </row>
    <row r="12" spans="1:12" ht="15.95" customHeight="1">
      <c r="C12" s="11"/>
      <c r="D12" s="29"/>
      <c r="E12" s="29"/>
      <c r="F12" s="30"/>
      <c r="G12" s="30"/>
      <c r="H12" s="33" t="s">
        <v>527</v>
      </c>
      <c r="I12" s="34"/>
      <c r="J12" s="27"/>
      <c r="K12" s="27"/>
      <c r="L12" s="27"/>
    </row>
    <row r="13" spans="1:12" ht="15.95" customHeight="1">
      <c r="C13" s="11" t="s">
        <v>259</v>
      </c>
      <c r="D13" s="35" t="s">
        <v>99</v>
      </c>
      <c r="E13" s="35" t="s">
        <v>105</v>
      </c>
      <c r="F13" s="36" t="s">
        <v>101</v>
      </c>
      <c r="G13" s="36" t="s">
        <v>621</v>
      </c>
      <c r="H13" s="33" t="s">
        <v>497</v>
      </c>
      <c r="I13" s="34"/>
      <c r="J13" s="27"/>
      <c r="K13" s="27"/>
      <c r="L13" s="27"/>
    </row>
    <row r="14" spans="1:12" ht="15.95" customHeight="1">
      <c r="C14" s="11"/>
      <c r="D14" s="29"/>
      <c r="E14" s="29"/>
      <c r="F14" s="30"/>
      <c r="G14" s="30"/>
      <c r="H14" s="33" t="s">
        <v>498</v>
      </c>
      <c r="I14" s="34"/>
      <c r="J14" s="27"/>
      <c r="K14" s="27"/>
      <c r="L14" s="27"/>
    </row>
    <row r="15" spans="1:12" ht="15.95" customHeight="1">
      <c r="C15" s="11"/>
      <c r="D15" s="29"/>
      <c r="E15" s="29"/>
      <c r="F15" s="30"/>
      <c r="G15" s="30"/>
      <c r="H15" s="33" t="s">
        <v>499</v>
      </c>
      <c r="I15" s="34"/>
      <c r="J15" s="27"/>
      <c r="K15" s="27"/>
      <c r="L15" s="27"/>
    </row>
    <row r="16" spans="1:12" ht="15.95" customHeight="1">
      <c r="C16" s="11"/>
      <c r="D16" s="29"/>
      <c r="E16" s="29"/>
      <c r="F16" s="30"/>
      <c r="G16" s="30"/>
      <c r="H16" s="33" t="s">
        <v>498</v>
      </c>
      <c r="I16" s="34"/>
      <c r="J16" s="27"/>
      <c r="K16" s="27"/>
      <c r="L16" s="27"/>
    </row>
    <row r="17" spans="3:12" ht="15.95" customHeight="1">
      <c r="C17" s="11"/>
      <c r="D17" s="29"/>
      <c r="E17" s="29"/>
      <c r="F17" s="30"/>
      <c r="G17" s="30"/>
      <c r="H17" s="33" t="s">
        <v>501</v>
      </c>
      <c r="I17" s="34" t="s">
        <v>503</v>
      </c>
      <c r="J17" s="27">
        <f>16+18.2+1.3+0.5+14.3</f>
        <v>50.3</v>
      </c>
      <c r="K17" s="27" t="s">
        <v>513</v>
      </c>
      <c r="L17" s="27">
        <f>J17*K17</f>
        <v>50.3</v>
      </c>
    </row>
    <row r="18" spans="3:12" ht="15.95" customHeight="1">
      <c r="C18" s="11"/>
      <c r="D18" s="29"/>
      <c r="E18" s="29"/>
      <c r="F18" s="30"/>
      <c r="G18" s="30"/>
      <c r="H18" s="33" t="s">
        <v>527</v>
      </c>
      <c r="I18" s="34"/>
      <c r="J18" s="27"/>
      <c r="K18" s="27"/>
      <c r="L18" s="27"/>
    </row>
    <row r="19" spans="3:12" ht="15.95" customHeight="1">
      <c r="C19" s="11" t="s">
        <v>262</v>
      </c>
      <c r="D19" s="35" t="s">
        <v>109</v>
      </c>
      <c r="E19" s="35" t="s">
        <v>110</v>
      </c>
      <c r="F19" s="36" t="s">
        <v>101</v>
      </c>
      <c r="G19" s="36" t="s">
        <v>622</v>
      </c>
      <c r="H19" s="33" t="s">
        <v>497</v>
      </c>
      <c r="I19" s="34"/>
      <c r="J19" s="27"/>
      <c r="K19" s="27"/>
      <c r="L19" s="27"/>
    </row>
    <row r="20" spans="3:12" ht="15.95" customHeight="1">
      <c r="C20" s="11"/>
      <c r="D20" s="29"/>
      <c r="E20" s="29"/>
      <c r="F20" s="30"/>
      <c r="G20" s="30"/>
      <c r="H20" s="33" t="s">
        <v>498</v>
      </c>
      <c r="I20" s="34"/>
      <c r="J20" s="27"/>
      <c r="K20" s="27"/>
      <c r="L20" s="27"/>
    </row>
    <row r="21" spans="3:12" ht="15.95" customHeight="1">
      <c r="C21" s="11"/>
      <c r="D21" s="29"/>
      <c r="E21" s="29"/>
      <c r="F21" s="30"/>
      <c r="G21" s="30"/>
      <c r="H21" s="33" t="s">
        <v>499</v>
      </c>
      <c r="I21" s="34"/>
      <c r="J21" s="27"/>
      <c r="K21" s="27"/>
      <c r="L21" s="27"/>
    </row>
    <row r="22" spans="3:12" ht="15.95" customHeight="1">
      <c r="C22" s="11"/>
      <c r="D22" s="29"/>
      <c r="E22" s="29"/>
      <c r="F22" s="30"/>
      <c r="G22" s="30"/>
      <c r="H22" s="33" t="s">
        <v>498</v>
      </c>
      <c r="I22" s="34"/>
      <c r="J22" s="27"/>
      <c r="K22" s="27"/>
      <c r="L22" s="27"/>
    </row>
    <row r="23" spans="3:12" ht="15.95" customHeight="1">
      <c r="C23" s="11"/>
      <c r="D23" s="29"/>
      <c r="E23" s="29"/>
      <c r="F23" s="30"/>
      <c r="G23" s="30"/>
      <c r="H23" s="33" t="s">
        <v>514</v>
      </c>
      <c r="I23" s="34" t="s">
        <v>516</v>
      </c>
      <c r="J23" s="27">
        <f>1+0.4+1.6+2+3.5</f>
        <v>8.5</v>
      </c>
      <c r="K23" s="27" t="s">
        <v>513</v>
      </c>
      <c r="L23" s="27">
        <f>J23*K23</f>
        <v>8.5</v>
      </c>
    </row>
    <row r="24" spans="3:12" ht="15.95" customHeight="1">
      <c r="C24" s="11"/>
      <c r="D24" s="29"/>
      <c r="E24" s="29"/>
      <c r="F24" s="30"/>
      <c r="G24" s="30"/>
      <c r="H24" s="33" t="s">
        <v>518</v>
      </c>
      <c r="I24" s="34" t="s">
        <v>520</v>
      </c>
      <c r="J24" s="27">
        <f>1+1</f>
        <v>2</v>
      </c>
      <c r="K24" s="27" t="s">
        <v>513</v>
      </c>
      <c r="L24" s="27">
        <f>J24*K24</f>
        <v>2</v>
      </c>
    </row>
    <row r="25" spans="3:12" ht="15.95" customHeight="1">
      <c r="C25" s="11"/>
      <c r="D25" s="29"/>
      <c r="E25" s="29"/>
      <c r="F25" s="30"/>
      <c r="G25" s="30"/>
      <c r="H25" s="33" t="s">
        <v>527</v>
      </c>
      <c r="I25" s="34"/>
      <c r="J25" s="27"/>
      <c r="K25" s="27"/>
      <c r="L25" s="27"/>
    </row>
    <row r="26" spans="3:12" ht="15.95" customHeight="1">
      <c r="C26" s="11" t="s">
        <v>266</v>
      </c>
      <c r="D26" s="35" t="s">
        <v>114</v>
      </c>
      <c r="E26" s="35" t="s">
        <v>115</v>
      </c>
      <c r="F26" s="36" t="s">
        <v>116</v>
      </c>
      <c r="G26" s="36" t="s">
        <v>523</v>
      </c>
      <c r="H26" s="33" t="s">
        <v>497</v>
      </c>
      <c r="I26" s="34"/>
      <c r="J26" s="27"/>
      <c r="K26" s="27"/>
      <c r="L26" s="27"/>
    </row>
    <row r="27" spans="3:12" ht="15.95" customHeight="1">
      <c r="C27" s="11"/>
      <c r="D27" s="29"/>
      <c r="E27" s="29"/>
      <c r="F27" s="30"/>
      <c r="G27" s="30"/>
      <c r="H27" s="33" t="s">
        <v>498</v>
      </c>
      <c r="I27" s="34"/>
      <c r="J27" s="27"/>
      <c r="K27" s="27"/>
      <c r="L27" s="27"/>
    </row>
    <row r="28" spans="3:12" ht="15.95" customHeight="1">
      <c r="C28" s="11"/>
      <c r="D28" s="29"/>
      <c r="E28" s="29"/>
      <c r="F28" s="30"/>
      <c r="G28" s="30"/>
      <c r="H28" s="33" t="s">
        <v>499</v>
      </c>
      <c r="I28" s="34"/>
      <c r="J28" s="27"/>
      <c r="K28" s="27"/>
      <c r="L28" s="27"/>
    </row>
    <row r="29" spans="3:12" ht="15.95" customHeight="1">
      <c r="C29" s="11"/>
      <c r="D29" s="29"/>
      <c r="E29" s="29"/>
      <c r="F29" s="30"/>
      <c r="G29" s="30"/>
      <c r="H29" s="33" t="s">
        <v>498</v>
      </c>
      <c r="I29" s="34"/>
      <c r="J29" s="27"/>
      <c r="K29" s="27"/>
      <c r="L29" s="27"/>
    </row>
    <row r="30" spans="3:12" ht="15.95" customHeight="1">
      <c r="C30" s="11"/>
      <c r="D30" s="29"/>
      <c r="E30" s="29"/>
      <c r="F30" s="30"/>
      <c r="G30" s="30"/>
      <c r="H30" s="33" t="s">
        <v>521</v>
      </c>
      <c r="I30" s="34" t="s">
        <v>523</v>
      </c>
      <c r="J30" s="27">
        <f>4</f>
        <v>4</v>
      </c>
      <c r="K30" s="27" t="s">
        <v>513</v>
      </c>
      <c r="L30" s="27">
        <f>J30*K30</f>
        <v>4</v>
      </c>
    </row>
    <row r="31" spans="3:12" ht="15.95" customHeight="1">
      <c r="C31" s="11"/>
      <c r="D31" s="29"/>
      <c r="E31" s="29"/>
      <c r="F31" s="30"/>
      <c r="G31" s="30"/>
      <c r="H31" s="33" t="s">
        <v>527</v>
      </c>
      <c r="I31" s="34"/>
      <c r="J31" s="27"/>
      <c r="K31" s="27"/>
      <c r="L31" s="27"/>
    </row>
    <row r="32" spans="3:12" ht="15.95" customHeight="1">
      <c r="C32" s="11" t="s">
        <v>269</v>
      </c>
      <c r="D32" s="35" t="s">
        <v>120</v>
      </c>
      <c r="E32" s="35" t="s">
        <v>121</v>
      </c>
      <c r="F32" s="36" t="s">
        <v>101</v>
      </c>
      <c r="G32" s="36" t="s">
        <v>623</v>
      </c>
      <c r="H32" s="33" t="s">
        <v>497</v>
      </c>
      <c r="I32" s="34"/>
      <c r="J32" s="27"/>
      <c r="K32" s="27"/>
      <c r="L32" s="27"/>
    </row>
    <row r="33" spans="3:12" ht="15.95" customHeight="1">
      <c r="C33" s="11"/>
      <c r="D33" s="29"/>
      <c r="E33" s="29"/>
      <c r="F33" s="30"/>
      <c r="G33" s="30"/>
      <c r="H33" s="33" t="s">
        <v>498</v>
      </c>
      <c r="I33" s="34"/>
      <c r="J33" s="27"/>
      <c r="K33" s="27"/>
      <c r="L33" s="27"/>
    </row>
    <row r="34" spans="3:12" ht="15.95" customHeight="1">
      <c r="C34" s="11"/>
      <c r="D34" s="29"/>
      <c r="E34" s="29"/>
      <c r="F34" s="30"/>
      <c r="G34" s="30"/>
      <c r="H34" s="33" t="s">
        <v>499</v>
      </c>
      <c r="I34" s="34"/>
      <c r="J34" s="27"/>
      <c r="K34" s="27"/>
      <c r="L34" s="27"/>
    </row>
    <row r="35" spans="3:12" ht="15.95" customHeight="1">
      <c r="C35" s="11"/>
      <c r="D35" s="29"/>
      <c r="E35" s="29"/>
      <c r="F35" s="30"/>
      <c r="G35" s="30"/>
      <c r="H35" s="33" t="s">
        <v>498</v>
      </c>
      <c r="I35" s="34"/>
      <c r="J35" s="27"/>
      <c r="K35" s="27"/>
      <c r="L35" s="27"/>
    </row>
    <row r="36" spans="3:12" ht="15.95" customHeight="1">
      <c r="C36" s="11"/>
      <c r="D36" s="29"/>
      <c r="E36" s="29"/>
      <c r="F36" s="30"/>
      <c r="G36" s="30"/>
      <c r="H36" s="33" t="s">
        <v>501</v>
      </c>
      <c r="I36" s="34" t="s">
        <v>503</v>
      </c>
      <c r="J36" s="27">
        <f>16+18.2+1.3+0.5+14.3</f>
        <v>50.3</v>
      </c>
      <c r="K36" s="27" t="s">
        <v>513</v>
      </c>
      <c r="L36" s="27">
        <f>J36*K36</f>
        <v>50.3</v>
      </c>
    </row>
    <row r="37" spans="3:12" ht="15.95" customHeight="1">
      <c r="C37" s="11"/>
      <c r="D37" s="29"/>
      <c r="E37" s="29"/>
      <c r="F37" s="30"/>
      <c r="G37" s="30"/>
      <c r="H37" s="33" t="s">
        <v>514</v>
      </c>
      <c r="I37" s="34" t="s">
        <v>516</v>
      </c>
      <c r="J37" s="27">
        <f>1+0.4+1.6+2+3.5</f>
        <v>8.5</v>
      </c>
      <c r="K37" s="27" t="s">
        <v>513</v>
      </c>
      <c r="L37" s="27">
        <f>J37*K37</f>
        <v>8.5</v>
      </c>
    </row>
    <row r="38" spans="3:12" ht="15.95" customHeight="1">
      <c r="C38" s="11"/>
      <c r="D38" s="29"/>
      <c r="E38" s="29"/>
      <c r="F38" s="30"/>
      <c r="G38" s="30"/>
      <c r="H38" s="33" t="s">
        <v>527</v>
      </c>
      <c r="I38" s="34"/>
      <c r="J38" s="27"/>
      <c r="K38" s="27"/>
      <c r="L38" s="27"/>
    </row>
    <row r="39" spans="3:12" ht="15.95" customHeight="1">
      <c r="C39" s="11" t="s">
        <v>281</v>
      </c>
      <c r="D39" s="35" t="s">
        <v>125</v>
      </c>
      <c r="E39" s="35" t="s">
        <v>126</v>
      </c>
      <c r="F39" s="36" t="s">
        <v>101</v>
      </c>
      <c r="G39" s="36" t="s">
        <v>623</v>
      </c>
      <c r="H39" s="33" t="s">
        <v>497</v>
      </c>
      <c r="I39" s="34"/>
      <c r="J39" s="27"/>
      <c r="K39" s="27"/>
      <c r="L39" s="27"/>
    </row>
    <row r="40" spans="3:12" ht="15.95" customHeight="1">
      <c r="C40" s="11"/>
      <c r="D40" s="29"/>
      <c r="E40" s="29"/>
      <c r="F40" s="30"/>
      <c r="G40" s="30"/>
      <c r="H40" s="33" t="s">
        <v>498</v>
      </c>
      <c r="I40" s="34"/>
      <c r="J40" s="27"/>
      <c r="K40" s="27"/>
      <c r="L40" s="27"/>
    </row>
    <row r="41" spans="3:12" ht="15.95" customHeight="1">
      <c r="C41" s="11"/>
      <c r="D41" s="29"/>
      <c r="E41" s="29"/>
      <c r="F41" s="30"/>
      <c r="G41" s="30"/>
      <c r="H41" s="33" t="s">
        <v>499</v>
      </c>
      <c r="I41" s="34"/>
      <c r="J41" s="27"/>
      <c r="K41" s="27"/>
      <c r="L41" s="27"/>
    </row>
    <row r="42" spans="3:12" ht="15.95" customHeight="1">
      <c r="C42" s="11"/>
      <c r="D42" s="29"/>
      <c r="E42" s="29"/>
      <c r="F42" s="30"/>
      <c r="G42" s="30"/>
      <c r="H42" s="33" t="s">
        <v>498</v>
      </c>
      <c r="I42" s="34"/>
      <c r="J42" s="27"/>
      <c r="K42" s="27"/>
      <c r="L42" s="27"/>
    </row>
    <row r="43" spans="3:12" ht="15.95" customHeight="1">
      <c r="C43" s="11"/>
      <c r="D43" s="29"/>
      <c r="E43" s="29"/>
      <c r="F43" s="30"/>
      <c r="G43" s="30"/>
      <c r="H43" s="33" t="s">
        <v>501</v>
      </c>
      <c r="I43" s="34" t="s">
        <v>503</v>
      </c>
      <c r="J43" s="27">
        <f>16+18.2+1.3+0.5+14.3</f>
        <v>50.3</v>
      </c>
      <c r="K43" s="27" t="s">
        <v>513</v>
      </c>
      <c r="L43" s="27">
        <f>J43*K43</f>
        <v>50.3</v>
      </c>
    </row>
    <row r="44" spans="3:12" ht="15.95" customHeight="1">
      <c r="C44" s="11"/>
      <c r="D44" s="29"/>
      <c r="E44" s="29"/>
      <c r="F44" s="30"/>
      <c r="G44" s="30"/>
      <c r="H44" s="33" t="s">
        <v>514</v>
      </c>
      <c r="I44" s="34" t="s">
        <v>516</v>
      </c>
      <c r="J44" s="27">
        <f>1+0.4+1.6+2+3.5</f>
        <v>8.5</v>
      </c>
      <c r="K44" s="27" t="s">
        <v>513</v>
      </c>
      <c r="L44" s="27">
        <f>J44*K44</f>
        <v>8.5</v>
      </c>
    </row>
    <row r="45" spans="3:12" ht="15.95" customHeight="1">
      <c r="C45" s="11"/>
      <c r="D45" s="32"/>
      <c r="E45" s="32"/>
      <c r="F45" s="21"/>
      <c r="G45" s="21"/>
      <c r="H45" s="33" t="s">
        <v>527</v>
      </c>
      <c r="I45" s="34"/>
      <c r="J45" s="27"/>
      <c r="K45" s="27"/>
      <c r="L45" s="27"/>
    </row>
    <row r="48" spans="3:12" ht="15.95" customHeight="1">
      <c r="D48" s="282" t="s">
        <v>478</v>
      </c>
      <c r="E48" s="276"/>
      <c r="F48" s="276"/>
      <c r="G48" s="276"/>
      <c r="H48" s="276"/>
      <c r="I48" s="276"/>
      <c r="J48" s="276"/>
      <c r="K48" s="276"/>
      <c r="L48" s="276"/>
    </row>
    <row r="49" spans="1:12" ht="15.95" customHeight="1">
      <c r="A49" s="13" t="s">
        <v>46</v>
      </c>
      <c r="B49" s="13" t="s">
        <v>47</v>
      </c>
      <c r="C49" s="13" t="s">
        <v>85</v>
      </c>
      <c r="D49" s="283" t="s">
        <v>333</v>
      </c>
      <c r="E49" s="283" t="s">
        <v>50</v>
      </c>
      <c r="F49" s="283" t="s">
        <v>51</v>
      </c>
      <c r="G49" s="283" t="s">
        <v>52</v>
      </c>
      <c r="H49" s="283" t="s">
        <v>618</v>
      </c>
      <c r="I49" s="283" t="s">
        <v>619</v>
      </c>
      <c r="J49" s="283" t="s">
        <v>620</v>
      </c>
      <c r="K49" s="283" t="s">
        <v>338</v>
      </c>
      <c r="L49" s="283" t="s">
        <v>56</v>
      </c>
    </row>
    <row r="50" spans="1:12" ht="15.95" customHeight="1">
      <c r="A50" s="13"/>
      <c r="B50" s="13"/>
      <c r="C50" s="13"/>
      <c r="D50" s="283"/>
      <c r="E50" s="283"/>
      <c r="F50" s="283"/>
      <c r="G50" s="283"/>
      <c r="H50" s="283"/>
      <c r="I50" s="283"/>
      <c r="J50" s="283"/>
      <c r="K50" s="283"/>
      <c r="L50" s="283"/>
    </row>
    <row r="51" spans="1:12" ht="15.95" customHeight="1">
      <c r="C51" s="11" t="s">
        <v>284</v>
      </c>
      <c r="D51" s="29" t="s">
        <v>130</v>
      </c>
      <c r="E51" s="29" t="s">
        <v>131</v>
      </c>
      <c r="F51" s="30" t="s">
        <v>101</v>
      </c>
      <c r="G51" s="30" t="s">
        <v>624</v>
      </c>
      <c r="H51" s="31" t="s">
        <v>497</v>
      </c>
      <c r="I51" s="32"/>
      <c r="J51" s="22"/>
      <c r="K51" s="22"/>
      <c r="L51" s="22"/>
    </row>
    <row r="52" spans="1:12" ht="15.95" customHeight="1">
      <c r="C52" s="11"/>
      <c r="D52" s="29"/>
      <c r="E52" s="29"/>
      <c r="F52" s="30"/>
      <c r="G52" s="30"/>
      <c r="H52" s="33" t="s">
        <v>498</v>
      </c>
      <c r="I52" s="34"/>
      <c r="J52" s="27"/>
      <c r="K52" s="27"/>
      <c r="L52" s="27"/>
    </row>
    <row r="53" spans="1:12" ht="15.95" customHeight="1">
      <c r="C53" s="11"/>
      <c r="D53" s="29"/>
      <c r="E53" s="29"/>
      <c r="F53" s="30"/>
      <c r="G53" s="30"/>
      <c r="H53" s="33" t="s">
        <v>499</v>
      </c>
      <c r="I53" s="34"/>
      <c r="J53" s="27"/>
      <c r="K53" s="27"/>
      <c r="L53" s="27"/>
    </row>
    <row r="54" spans="1:12" ht="15.95" customHeight="1">
      <c r="C54" s="11"/>
      <c r="D54" s="29"/>
      <c r="E54" s="29"/>
      <c r="F54" s="30"/>
      <c r="G54" s="30"/>
      <c r="H54" s="33" t="s">
        <v>498</v>
      </c>
      <c r="I54" s="34"/>
      <c r="J54" s="27"/>
      <c r="K54" s="27"/>
      <c r="L54" s="27"/>
    </row>
    <row r="55" spans="1:12" ht="15.95" customHeight="1">
      <c r="C55" s="11"/>
      <c r="D55" s="29"/>
      <c r="E55" s="29"/>
      <c r="F55" s="30"/>
      <c r="G55" s="30"/>
      <c r="H55" s="33" t="s">
        <v>505</v>
      </c>
      <c r="I55" s="34" t="s">
        <v>507</v>
      </c>
      <c r="J55" s="27">
        <f>16+18.2</f>
        <v>34.200000000000003</v>
      </c>
      <c r="K55" s="27" t="s">
        <v>513</v>
      </c>
      <c r="L55" s="27">
        <f>J55*K55</f>
        <v>34.200000000000003</v>
      </c>
    </row>
    <row r="56" spans="1:12" ht="15.95" customHeight="1">
      <c r="C56" s="11"/>
      <c r="D56" s="29"/>
      <c r="E56" s="29"/>
      <c r="F56" s="30"/>
      <c r="G56" s="30"/>
      <c r="H56" s="33" t="s">
        <v>509</v>
      </c>
      <c r="I56" s="34" t="s">
        <v>512</v>
      </c>
      <c r="J56" s="27">
        <f>1.3+0.5+14.3</f>
        <v>16.100000000000001</v>
      </c>
      <c r="K56" s="27" t="s">
        <v>517</v>
      </c>
      <c r="L56" s="27">
        <f>J56*K56</f>
        <v>32.200000000000003</v>
      </c>
    </row>
    <row r="57" spans="1:12" ht="15.95" customHeight="1">
      <c r="C57" s="11"/>
      <c r="D57" s="29"/>
      <c r="E57" s="29"/>
      <c r="F57" s="30"/>
      <c r="G57" s="30"/>
      <c r="H57" s="33" t="s">
        <v>518</v>
      </c>
      <c r="I57" s="34" t="s">
        <v>520</v>
      </c>
      <c r="J57" s="27">
        <f>1+1</f>
        <v>2</v>
      </c>
      <c r="K57" s="27" t="s">
        <v>513</v>
      </c>
      <c r="L57" s="27">
        <f>J57*K57</f>
        <v>2</v>
      </c>
    </row>
    <row r="58" spans="1:12" ht="15.95" customHeight="1">
      <c r="C58" s="11"/>
      <c r="D58" s="29"/>
      <c r="E58" s="29"/>
      <c r="F58" s="30"/>
      <c r="G58" s="30"/>
      <c r="H58" s="33" t="s">
        <v>527</v>
      </c>
      <c r="I58" s="34"/>
      <c r="J58" s="27"/>
      <c r="K58" s="27"/>
      <c r="L58" s="27"/>
    </row>
    <row r="59" spans="1:12" ht="15.95" customHeight="1">
      <c r="C59" s="11" t="s">
        <v>133</v>
      </c>
      <c r="D59" s="35" t="s">
        <v>135</v>
      </c>
      <c r="E59" s="35" t="s">
        <v>136</v>
      </c>
      <c r="F59" s="36" t="s">
        <v>116</v>
      </c>
      <c r="G59" s="36" t="s">
        <v>517</v>
      </c>
      <c r="H59" s="33" t="s">
        <v>497</v>
      </c>
      <c r="I59" s="34"/>
      <c r="J59" s="27"/>
      <c r="K59" s="27"/>
      <c r="L59" s="27"/>
    </row>
    <row r="60" spans="1:12" ht="15.95" customHeight="1">
      <c r="C60" s="11"/>
      <c r="D60" s="29"/>
      <c r="E60" s="29"/>
      <c r="F60" s="30"/>
      <c r="G60" s="30"/>
      <c r="H60" s="33" t="s">
        <v>498</v>
      </c>
      <c r="I60" s="34"/>
      <c r="J60" s="27"/>
      <c r="K60" s="27"/>
      <c r="L60" s="27"/>
    </row>
    <row r="61" spans="1:12" ht="15.95" customHeight="1">
      <c r="C61" s="11"/>
      <c r="D61" s="29"/>
      <c r="E61" s="29"/>
      <c r="F61" s="30"/>
      <c r="G61" s="30"/>
      <c r="H61" s="33" t="s">
        <v>499</v>
      </c>
      <c r="I61" s="34"/>
      <c r="J61" s="27"/>
      <c r="K61" s="27"/>
      <c r="L61" s="27"/>
    </row>
    <row r="62" spans="1:12" ht="15.95" customHeight="1">
      <c r="C62" s="11"/>
      <c r="D62" s="29"/>
      <c r="E62" s="29"/>
      <c r="F62" s="30"/>
      <c r="G62" s="30"/>
      <c r="H62" s="33" t="s">
        <v>498</v>
      </c>
      <c r="I62" s="34"/>
      <c r="J62" s="27"/>
      <c r="K62" s="27"/>
      <c r="L62" s="27"/>
    </row>
    <row r="63" spans="1:12" ht="15.95" customHeight="1">
      <c r="C63" s="11"/>
      <c r="D63" s="29"/>
      <c r="E63" s="29"/>
      <c r="F63" s="30"/>
      <c r="G63" s="30"/>
      <c r="H63" s="33" t="s">
        <v>524</v>
      </c>
      <c r="I63" s="34" t="s">
        <v>517</v>
      </c>
      <c r="J63" s="27">
        <f>2</f>
        <v>2</v>
      </c>
      <c r="K63" s="27" t="s">
        <v>513</v>
      </c>
      <c r="L63" s="27">
        <f>J63*K63</f>
        <v>2</v>
      </c>
    </row>
    <row r="64" spans="1:12" ht="15.95" customHeight="1">
      <c r="C64" s="11"/>
      <c r="D64" s="29"/>
      <c r="E64" s="29"/>
      <c r="F64" s="30"/>
      <c r="G64" s="30"/>
      <c r="H64" s="33" t="s">
        <v>527</v>
      </c>
      <c r="I64" s="34"/>
      <c r="J64" s="27"/>
      <c r="K64" s="27"/>
      <c r="L64" s="27"/>
    </row>
    <row r="65" spans="3:12" ht="15.95" customHeight="1">
      <c r="C65" s="11" t="s">
        <v>138</v>
      </c>
      <c r="D65" s="35" t="s">
        <v>135</v>
      </c>
      <c r="E65" s="35" t="s">
        <v>140</v>
      </c>
      <c r="F65" s="36" t="s">
        <v>116</v>
      </c>
      <c r="G65" s="36" t="s">
        <v>513</v>
      </c>
      <c r="H65" s="33" t="s">
        <v>497</v>
      </c>
      <c r="I65" s="34"/>
      <c r="J65" s="27"/>
      <c r="K65" s="27"/>
      <c r="L65" s="27"/>
    </row>
    <row r="66" spans="3:12" ht="15.95" customHeight="1">
      <c r="C66" s="11"/>
      <c r="D66" s="29"/>
      <c r="E66" s="29"/>
      <c r="F66" s="30"/>
      <c r="G66" s="30"/>
      <c r="H66" s="33" t="s">
        <v>498</v>
      </c>
      <c r="I66" s="34"/>
      <c r="J66" s="27"/>
      <c r="K66" s="27"/>
      <c r="L66" s="27"/>
    </row>
    <row r="67" spans="3:12" ht="15.95" customHeight="1">
      <c r="C67" s="11"/>
      <c r="D67" s="29"/>
      <c r="E67" s="29"/>
      <c r="F67" s="30"/>
      <c r="G67" s="30"/>
      <c r="H67" s="33" t="s">
        <v>499</v>
      </c>
      <c r="I67" s="34"/>
      <c r="J67" s="27"/>
      <c r="K67" s="27"/>
      <c r="L67" s="27"/>
    </row>
    <row r="68" spans="3:12" ht="15.95" customHeight="1">
      <c r="C68" s="11"/>
      <c r="D68" s="29"/>
      <c r="E68" s="29"/>
      <c r="F68" s="30"/>
      <c r="G68" s="30"/>
      <c r="H68" s="33" t="s">
        <v>498</v>
      </c>
      <c r="I68" s="34"/>
      <c r="J68" s="27"/>
      <c r="K68" s="27"/>
      <c r="L68" s="27"/>
    </row>
    <row r="69" spans="3:12" ht="15.95" customHeight="1">
      <c r="C69" s="11"/>
      <c r="D69" s="29"/>
      <c r="E69" s="29"/>
      <c r="F69" s="30"/>
      <c r="G69" s="30"/>
      <c r="H69" s="33" t="s">
        <v>525</v>
      </c>
      <c r="I69" s="34" t="s">
        <v>513</v>
      </c>
      <c r="J69" s="27">
        <f>1</f>
        <v>1</v>
      </c>
      <c r="K69" s="27" t="s">
        <v>513</v>
      </c>
      <c r="L69" s="27">
        <f>J69*K69</f>
        <v>1</v>
      </c>
    </row>
    <row r="70" spans="3:12" ht="15.95" customHeight="1">
      <c r="C70" s="11"/>
      <c r="D70" s="29"/>
      <c r="E70" s="29"/>
      <c r="F70" s="30"/>
      <c r="G70" s="30"/>
      <c r="H70" s="33" t="s">
        <v>527</v>
      </c>
      <c r="I70" s="34"/>
      <c r="J70" s="27"/>
      <c r="K70" s="27"/>
      <c r="L70" s="27"/>
    </row>
    <row r="71" spans="3:12" ht="15.95" customHeight="1">
      <c r="C71" s="11" t="s">
        <v>467</v>
      </c>
      <c r="D71" s="35" t="s">
        <v>144</v>
      </c>
      <c r="E71" s="35" t="s">
        <v>100</v>
      </c>
      <c r="F71" s="36" t="s">
        <v>145</v>
      </c>
      <c r="G71" s="36" t="s">
        <v>625</v>
      </c>
      <c r="H71" s="33" t="s">
        <v>497</v>
      </c>
      <c r="I71" s="34"/>
      <c r="J71" s="27"/>
      <c r="K71" s="27"/>
      <c r="L71" s="27"/>
    </row>
    <row r="72" spans="3:12" ht="15.95" customHeight="1">
      <c r="C72" s="11"/>
      <c r="D72" s="29"/>
      <c r="E72" s="29"/>
      <c r="F72" s="30"/>
      <c r="G72" s="30"/>
      <c r="H72" s="33" t="s">
        <v>498</v>
      </c>
      <c r="I72" s="34"/>
      <c r="J72" s="27"/>
      <c r="K72" s="27"/>
      <c r="L72" s="27"/>
    </row>
    <row r="73" spans="3:12" ht="15.95" customHeight="1">
      <c r="C73" s="11"/>
      <c r="D73" s="29"/>
      <c r="E73" s="29"/>
      <c r="F73" s="30"/>
      <c r="G73" s="30"/>
      <c r="H73" s="33" t="s">
        <v>499</v>
      </c>
      <c r="I73" s="34"/>
      <c r="J73" s="27"/>
      <c r="K73" s="27"/>
      <c r="L73" s="27"/>
    </row>
    <row r="74" spans="3:12" ht="15.95" customHeight="1">
      <c r="C74" s="11"/>
      <c r="D74" s="29"/>
      <c r="E74" s="29"/>
      <c r="F74" s="30"/>
      <c r="G74" s="30"/>
      <c r="H74" s="33" t="s">
        <v>498</v>
      </c>
      <c r="I74" s="34"/>
      <c r="J74" s="27"/>
      <c r="K74" s="27"/>
      <c r="L74" s="27"/>
    </row>
    <row r="75" spans="3:12" ht="15.95" customHeight="1">
      <c r="C75" s="11"/>
      <c r="D75" s="29"/>
      <c r="E75" s="29"/>
      <c r="F75" s="30"/>
      <c r="G75" s="30"/>
      <c r="H75" s="33" t="s">
        <v>505</v>
      </c>
      <c r="I75" s="34" t="s">
        <v>507</v>
      </c>
      <c r="J75" s="27">
        <f>16+18.2</f>
        <v>34.200000000000003</v>
      </c>
      <c r="K75" s="27" t="s">
        <v>513</v>
      </c>
      <c r="L75" s="27">
        <f>J75*K75</f>
        <v>34.200000000000003</v>
      </c>
    </row>
    <row r="76" spans="3:12" ht="15.95" customHeight="1">
      <c r="C76" s="11"/>
      <c r="D76" s="29"/>
      <c r="E76" s="29"/>
      <c r="F76" s="30"/>
      <c r="G76" s="30"/>
      <c r="H76" s="33" t="s">
        <v>509</v>
      </c>
      <c r="I76" s="34" t="s">
        <v>512</v>
      </c>
      <c r="J76" s="27">
        <f>1.3+0.5+14.3</f>
        <v>16.100000000000001</v>
      </c>
      <c r="K76" s="27" t="s">
        <v>513</v>
      </c>
      <c r="L76" s="27">
        <f>J76*K76</f>
        <v>16.100000000000001</v>
      </c>
    </row>
    <row r="77" spans="3:12" ht="15.95" customHeight="1">
      <c r="C77" s="11"/>
      <c r="D77" s="29"/>
      <c r="E77" s="29"/>
      <c r="F77" s="30"/>
      <c r="G77" s="30"/>
      <c r="H77" s="33" t="s">
        <v>527</v>
      </c>
      <c r="I77" s="34"/>
      <c r="J77" s="27"/>
      <c r="K77" s="27"/>
      <c r="L77" s="27"/>
    </row>
    <row r="78" spans="3:12" ht="15.95" customHeight="1">
      <c r="C78" s="11" t="s">
        <v>469</v>
      </c>
      <c r="D78" s="35" t="s">
        <v>144</v>
      </c>
      <c r="E78" s="35" t="s">
        <v>152</v>
      </c>
      <c r="F78" s="36" t="s">
        <v>145</v>
      </c>
      <c r="G78" s="36" t="s">
        <v>626</v>
      </c>
      <c r="H78" s="33" t="s">
        <v>497</v>
      </c>
      <c r="I78" s="34"/>
      <c r="J78" s="27"/>
      <c r="K78" s="27"/>
      <c r="L78" s="27"/>
    </row>
    <row r="79" spans="3:12" ht="15.95" customHeight="1">
      <c r="C79" s="11"/>
      <c r="D79" s="29"/>
      <c r="E79" s="29"/>
      <c r="F79" s="30"/>
      <c r="G79" s="30"/>
      <c r="H79" s="33" t="s">
        <v>498</v>
      </c>
      <c r="I79" s="34"/>
      <c r="J79" s="27"/>
      <c r="K79" s="27"/>
      <c r="L79" s="27"/>
    </row>
    <row r="80" spans="3:12" ht="15.95" customHeight="1">
      <c r="C80" s="11"/>
      <c r="D80" s="29"/>
      <c r="E80" s="29"/>
      <c r="F80" s="30"/>
      <c r="G80" s="30"/>
      <c r="H80" s="33" t="s">
        <v>499</v>
      </c>
      <c r="I80" s="34"/>
      <c r="J80" s="27"/>
      <c r="K80" s="27"/>
      <c r="L80" s="27"/>
    </row>
    <row r="81" spans="1:12" ht="15.95" customHeight="1">
      <c r="C81" s="11"/>
      <c r="D81" s="29"/>
      <c r="E81" s="29"/>
      <c r="F81" s="30"/>
      <c r="G81" s="30"/>
      <c r="H81" s="33" t="s">
        <v>498</v>
      </c>
      <c r="I81" s="34"/>
      <c r="J81" s="27"/>
      <c r="K81" s="27"/>
      <c r="L81" s="27"/>
    </row>
    <row r="82" spans="1:12" ht="15.95" customHeight="1">
      <c r="C82" s="11"/>
      <c r="D82" s="29"/>
      <c r="E82" s="29"/>
      <c r="F82" s="30"/>
      <c r="G82" s="30"/>
      <c r="H82" s="33" t="s">
        <v>514</v>
      </c>
      <c r="I82" s="34" t="s">
        <v>516</v>
      </c>
      <c r="J82" s="27">
        <f>1+0.4+1.6+2+3.5</f>
        <v>8.5</v>
      </c>
      <c r="K82" s="27" t="s">
        <v>513</v>
      </c>
      <c r="L82" s="27">
        <f>J82*K82</f>
        <v>8.5</v>
      </c>
    </row>
    <row r="83" spans="1:12" ht="15.95" customHeight="1">
      <c r="C83" s="11"/>
      <c r="D83" s="29"/>
      <c r="E83" s="29"/>
      <c r="F83" s="30"/>
      <c r="G83" s="30"/>
      <c r="H83" s="33" t="s">
        <v>518</v>
      </c>
      <c r="I83" s="34" t="s">
        <v>520</v>
      </c>
      <c r="J83" s="27">
        <f>1+1</f>
        <v>2</v>
      </c>
      <c r="K83" s="27" t="s">
        <v>513</v>
      </c>
      <c r="L83" s="27">
        <f>J83*K83</f>
        <v>2</v>
      </c>
    </row>
    <row r="84" spans="1:12" ht="15.95" customHeight="1">
      <c r="C84" s="11"/>
      <c r="D84" s="29"/>
      <c r="E84" s="29"/>
      <c r="F84" s="30"/>
      <c r="G84" s="30"/>
      <c r="H84" s="33" t="s">
        <v>527</v>
      </c>
      <c r="I84" s="34"/>
      <c r="J84" s="27"/>
      <c r="K84" s="27"/>
      <c r="L84" s="27"/>
    </row>
    <row r="85" spans="1:12" ht="15.95" customHeight="1">
      <c r="C85" s="11" t="s">
        <v>468</v>
      </c>
      <c r="D85" s="35" t="s">
        <v>144</v>
      </c>
      <c r="E85" s="35" t="s">
        <v>105</v>
      </c>
      <c r="F85" s="36" t="s">
        <v>145</v>
      </c>
      <c r="G85" s="36" t="s">
        <v>625</v>
      </c>
      <c r="H85" s="33" t="s">
        <v>497</v>
      </c>
      <c r="I85" s="34"/>
      <c r="J85" s="27"/>
      <c r="K85" s="27"/>
      <c r="L85" s="27"/>
    </row>
    <row r="86" spans="1:12" ht="15.95" customHeight="1">
      <c r="C86" s="11"/>
      <c r="D86" s="29"/>
      <c r="E86" s="29"/>
      <c r="F86" s="30"/>
      <c r="G86" s="30"/>
      <c r="H86" s="33" t="s">
        <v>498</v>
      </c>
      <c r="I86" s="34"/>
      <c r="J86" s="27"/>
      <c r="K86" s="27"/>
      <c r="L86" s="27"/>
    </row>
    <row r="87" spans="1:12" ht="15.95" customHeight="1">
      <c r="C87" s="11"/>
      <c r="D87" s="29"/>
      <c r="E87" s="29"/>
      <c r="F87" s="30"/>
      <c r="G87" s="30"/>
      <c r="H87" s="33" t="s">
        <v>499</v>
      </c>
      <c r="I87" s="34"/>
      <c r="J87" s="27"/>
      <c r="K87" s="27"/>
      <c r="L87" s="27"/>
    </row>
    <row r="88" spans="1:12" ht="15.95" customHeight="1">
      <c r="C88" s="11"/>
      <c r="D88" s="29"/>
      <c r="E88" s="29"/>
      <c r="F88" s="30"/>
      <c r="G88" s="30"/>
      <c r="H88" s="33" t="s">
        <v>498</v>
      </c>
      <c r="I88" s="34"/>
      <c r="J88" s="27"/>
      <c r="K88" s="27"/>
      <c r="L88" s="27"/>
    </row>
    <row r="89" spans="1:12" ht="15.95" customHeight="1">
      <c r="C89" s="11"/>
      <c r="D89" s="29"/>
      <c r="E89" s="29"/>
      <c r="F89" s="30"/>
      <c r="G89" s="30"/>
      <c r="H89" s="33" t="s">
        <v>501</v>
      </c>
      <c r="I89" s="34" t="s">
        <v>503</v>
      </c>
      <c r="J89" s="27">
        <f>16+18.2+1.3+0.5+14.3</f>
        <v>50.3</v>
      </c>
      <c r="K89" s="27" t="s">
        <v>513</v>
      </c>
      <c r="L89" s="27">
        <f>J89*K89</f>
        <v>50.3</v>
      </c>
    </row>
    <row r="90" spans="1:12" ht="15.95" customHeight="1">
      <c r="C90" s="11"/>
      <c r="D90" s="32"/>
      <c r="E90" s="32"/>
      <c r="F90" s="21"/>
      <c r="G90" s="21"/>
      <c r="H90" s="33" t="s">
        <v>527</v>
      </c>
      <c r="I90" s="34"/>
      <c r="J90" s="27"/>
      <c r="K90" s="27"/>
      <c r="L90" s="27"/>
    </row>
    <row r="93" spans="1:12" ht="15.95" customHeight="1">
      <c r="D93" s="282" t="s">
        <v>539</v>
      </c>
      <c r="E93" s="276"/>
      <c r="F93" s="276"/>
      <c r="G93" s="276"/>
      <c r="H93" s="276"/>
      <c r="I93" s="276"/>
      <c r="J93" s="276"/>
      <c r="K93" s="276"/>
      <c r="L93" s="276"/>
    </row>
    <row r="94" spans="1:12" ht="15.95" customHeight="1">
      <c r="A94" s="13" t="s">
        <v>46</v>
      </c>
      <c r="B94" s="13" t="s">
        <v>47</v>
      </c>
      <c r="C94" s="13" t="s">
        <v>85</v>
      </c>
      <c r="D94" s="283" t="s">
        <v>333</v>
      </c>
      <c r="E94" s="283" t="s">
        <v>50</v>
      </c>
      <c r="F94" s="283" t="s">
        <v>51</v>
      </c>
      <c r="G94" s="283" t="s">
        <v>52</v>
      </c>
      <c r="H94" s="283" t="s">
        <v>618</v>
      </c>
      <c r="I94" s="283" t="s">
        <v>619</v>
      </c>
      <c r="J94" s="283" t="s">
        <v>620</v>
      </c>
      <c r="K94" s="283" t="s">
        <v>338</v>
      </c>
      <c r="L94" s="283" t="s">
        <v>56</v>
      </c>
    </row>
    <row r="95" spans="1:12" ht="15.95" customHeight="1">
      <c r="A95" s="13"/>
      <c r="B95" s="13"/>
      <c r="C95" s="13"/>
      <c r="D95" s="283"/>
      <c r="E95" s="283"/>
      <c r="F95" s="283"/>
      <c r="G95" s="283"/>
      <c r="H95" s="283"/>
      <c r="I95" s="283"/>
      <c r="J95" s="283"/>
      <c r="K95" s="283"/>
      <c r="L95" s="283"/>
    </row>
    <row r="96" spans="1:12" ht="15.95" customHeight="1">
      <c r="C96" s="11" t="s">
        <v>247</v>
      </c>
      <c r="D96" s="29" t="s">
        <v>99</v>
      </c>
      <c r="E96" s="29" t="s">
        <v>100</v>
      </c>
      <c r="F96" s="30" t="s">
        <v>101</v>
      </c>
      <c r="G96" s="30" t="s">
        <v>627</v>
      </c>
      <c r="H96" s="31" t="s">
        <v>497</v>
      </c>
      <c r="I96" s="32"/>
      <c r="J96" s="22"/>
      <c r="K96" s="22"/>
      <c r="L96" s="22"/>
    </row>
    <row r="97" spans="3:12" ht="15.95" customHeight="1">
      <c r="C97" s="11"/>
      <c r="D97" s="29"/>
      <c r="E97" s="29"/>
      <c r="F97" s="30"/>
      <c r="G97" s="30"/>
      <c r="H97" s="33" t="s">
        <v>498</v>
      </c>
      <c r="I97" s="34"/>
      <c r="J97" s="27"/>
      <c r="K97" s="27"/>
      <c r="L97" s="27"/>
    </row>
    <row r="98" spans="3:12" ht="15.95" customHeight="1">
      <c r="C98" s="11"/>
      <c r="D98" s="29"/>
      <c r="E98" s="29"/>
      <c r="F98" s="30"/>
      <c r="G98" s="30"/>
      <c r="H98" s="33" t="s">
        <v>499</v>
      </c>
      <c r="I98" s="34"/>
      <c r="J98" s="27"/>
      <c r="K98" s="27"/>
      <c r="L98" s="27"/>
    </row>
    <row r="99" spans="3:12" ht="15.95" customHeight="1">
      <c r="C99" s="11"/>
      <c r="D99" s="29"/>
      <c r="E99" s="29"/>
      <c r="F99" s="30"/>
      <c r="G99" s="30"/>
      <c r="H99" s="33" t="s">
        <v>498</v>
      </c>
      <c r="I99" s="34"/>
      <c r="J99" s="27"/>
      <c r="K99" s="27"/>
      <c r="L99" s="27"/>
    </row>
    <row r="100" spans="3:12" ht="15.95" customHeight="1">
      <c r="C100" s="11"/>
      <c r="D100" s="29"/>
      <c r="E100" s="29"/>
      <c r="F100" s="30"/>
      <c r="G100" s="30"/>
      <c r="H100" s="33" t="s">
        <v>505</v>
      </c>
      <c r="I100" s="34" t="s">
        <v>540</v>
      </c>
      <c r="J100" s="27">
        <f>18+16.2</f>
        <v>34.200000000000003</v>
      </c>
      <c r="K100" s="27" t="s">
        <v>513</v>
      </c>
      <c r="L100" s="27">
        <f>J100*K100</f>
        <v>34.200000000000003</v>
      </c>
    </row>
    <row r="101" spans="3:12" ht="15.95" customHeight="1">
      <c r="C101" s="11"/>
      <c r="D101" s="29"/>
      <c r="E101" s="29"/>
      <c r="F101" s="30"/>
      <c r="G101" s="30"/>
      <c r="H101" s="33" t="s">
        <v>527</v>
      </c>
      <c r="I101" s="34"/>
      <c r="J101" s="27"/>
      <c r="K101" s="27"/>
      <c r="L101" s="27"/>
    </row>
    <row r="102" spans="3:12" ht="15.95" customHeight="1">
      <c r="C102" s="11" t="s">
        <v>259</v>
      </c>
      <c r="D102" s="35" t="s">
        <v>99</v>
      </c>
      <c r="E102" s="35" t="s">
        <v>105</v>
      </c>
      <c r="F102" s="36" t="s">
        <v>101</v>
      </c>
      <c r="G102" s="36" t="s">
        <v>627</v>
      </c>
      <c r="H102" s="33" t="s">
        <v>497</v>
      </c>
      <c r="I102" s="34"/>
      <c r="J102" s="27"/>
      <c r="K102" s="27"/>
      <c r="L102" s="27"/>
    </row>
    <row r="103" spans="3:12" ht="15.95" customHeight="1">
      <c r="C103" s="11"/>
      <c r="D103" s="29"/>
      <c r="E103" s="29"/>
      <c r="F103" s="30"/>
      <c r="G103" s="30"/>
      <c r="H103" s="33" t="s">
        <v>498</v>
      </c>
      <c r="I103" s="34"/>
      <c r="J103" s="27"/>
      <c r="K103" s="27"/>
      <c r="L103" s="27"/>
    </row>
    <row r="104" spans="3:12" ht="15.95" customHeight="1">
      <c r="C104" s="11"/>
      <c r="D104" s="29"/>
      <c r="E104" s="29"/>
      <c r="F104" s="30"/>
      <c r="G104" s="30"/>
      <c r="H104" s="33" t="s">
        <v>499</v>
      </c>
      <c r="I104" s="34"/>
      <c r="J104" s="27"/>
      <c r="K104" s="27"/>
      <c r="L104" s="27"/>
    </row>
    <row r="105" spans="3:12" ht="15.95" customHeight="1">
      <c r="C105" s="11"/>
      <c r="D105" s="29"/>
      <c r="E105" s="29"/>
      <c r="F105" s="30"/>
      <c r="G105" s="30"/>
      <c r="H105" s="33" t="s">
        <v>498</v>
      </c>
      <c r="I105" s="34"/>
      <c r="J105" s="27"/>
      <c r="K105" s="27"/>
      <c r="L105" s="27"/>
    </row>
    <row r="106" spans="3:12" ht="15.95" customHeight="1">
      <c r="C106" s="11"/>
      <c r="D106" s="29"/>
      <c r="E106" s="29"/>
      <c r="F106" s="30"/>
      <c r="G106" s="30"/>
      <c r="H106" s="33" t="s">
        <v>501</v>
      </c>
      <c r="I106" s="34" t="s">
        <v>540</v>
      </c>
      <c r="J106" s="27">
        <f>18+16.2</f>
        <v>34.200000000000003</v>
      </c>
      <c r="K106" s="27" t="s">
        <v>513</v>
      </c>
      <c r="L106" s="27">
        <f>J106*K106</f>
        <v>34.200000000000003</v>
      </c>
    </row>
    <row r="107" spans="3:12" ht="15.95" customHeight="1">
      <c r="C107" s="11"/>
      <c r="D107" s="29"/>
      <c r="E107" s="29"/>
      <c r="F107" s="30"/>
      <c r="G107" s="30"/>
      <c r="H107" s="33" t="s">
        <v>527</v>
      </c>
      <c r="I107" s="34"/>
      <c r="J107" s="27"/>
      <c r="K107" s="27"/>
      <c r="L107" s="27"/>
    </row>
    <row r="108" spans="3:12" ht="15.95" customHeight="1">
      <c r="C108" s="11" t="s">
        <v>262</v>
      </c>
      <c r="D108" s="35" t="s">
        <v>109</v>
      </c>
      <c r="E108" s="35" t="s">
        <v>110</v>
      </c>
      <c r="F108" s="36" t="s">
        <v>101</v>
      </c>
      <c r="G108" s="36" t="s">
        <v>628</v>
      </c>
      <c r="H108" s="33" t="s">
        <v>497</v>
      </c>
      <c r="I108" s="34"/>
      <c r="J108" s="27"/>
      <c r="K108" s="27"/>
      <c r="L108" s="27"/>
    </row>
    <row r="109" spans="3:12" ht="15.95" customHeight="1">
      <c r="C109" s="11"/>
      <c r="D109" s="29"/>
      <c r="E109" s="29"/>
      <c r="F109" s="30"/>
      <c r="G109" s="30"/>
      <c r="H109" s="33" t="s">
        <v>498</v>
      </c>
      <c r="I109" s="34"/>
      <c r="J109" s="27"/>
      <c r="K109" s="27"/>
      <c r="L109" s="27"/>
    </row>
    <row r="110" spans="3:12" ht="15.95" customHeight="1">
      <c r="C110" s="11"/>
      <c r="D110" s="29"/>
      <c r="E110" s="29"/>
      <c r="F110" s="30"/>
      <c r="G110" s="30"/>
      <c r="H110" s="33" t="s">
        <v>499</v>
      </c>
      <c r="I110" s="34"/>
      <c r="J110" s="27"/>
      <c r="K110" s="27"/>
      <c r="L110" s="27"/>
    </row>
    <row r="111" spans="3:12" ht="15.95" customHeight="1">
      <c r="C111" s="11"/>
      <c r="D111" s="29"/>
      <c r="E111" s="29"/>
      <c r="F111" s="30"/>
      <c r="G111" s="30"/>
      <c r="H111" s="33" t="s">
        <v>498</v>
      </c>
      <c r="I111" s="34"/>
      <c r="J111" s="27"/>
      <c r="K111" s="27"/>
      <c r="L111" s="27"/>
    </row>
    <row r="112" spans="3:12" ht="15.95" customHeight="1">
      <c r="C112" s="11"/>
      <c r="D112" s="29"/>
      <c r="E112" s="29"/>
      <c r="F112" s="30"/>
      <c r="G112" s="30"/>
      <c r="H112" s="33" t="s">
        <v>514</v>
      </c>
      <c r="I112" s="34" t="s">
        <v>542</v>
      </c>
      <c r="J112" s="27">
        <f>1.7+1+1+0.5</f>
        <v>4.2</v>
      </c>
      <c r="K112" s="27" t="s">
        <v>513</v>
      </c>
      <c r="L112" s="27">
        <f>J112*K112</f>
        <v>4.2</v>
      </c>
    </row>
    <row r="113" spans="3:12" ht="15.95" customHeight="1">
      <c r="C113" s="11"/>
      <c r="D113" s="29"/>
      <c r="E113" s="29"/>
      <c r="F113" s="30"/>
      <c r="G113" s="30"/>
      <c r="H113" s="33" t="s">
        <v>518</v>
      </c>
      <c r="I113" s="34" t="s">
        <v>544</v>
      </c>
      <c r="J113" s="27">
        <f>3.5+1.7+1+2+1</f>
        <v>9.1999999999999993</v>
      </c>
      <c r="K113" s="27" t="s">
        <v>513</v>
      </c>
      <c r="L113" s="27">
        <f>J113*K113</f>
        <v>9.1999999999999993</v>
      </c>
    </row>
    <row r="114" spans="3:12" ht="15.95" customHeight="1">
      <c r="C114" s="11"/>
      <c r="D114" s="29"/>
      <c r="E114" s="29"/>
      <c r="F114" s="30"/>
      <c r="G114" s="30"/>
      <c r="H114" s="33" t="s">
        <v>527</v>
      </c>
      <c r="I114" s="34"/>
      <c r="J114" s="27"/>
      <c r="K114" s="27"/>
      <c r="L114" s="27"/>
    </row>
    <row r="115" spans="3:12" ht="15.95" customHeight="1">
      <c r="C115" s="11" t="s">
        <v>269</v>
      </c>
      <c r="D115" s="35" t="s">
        <v>120</v>
      </c>
      <c r="E115" s="35" t="s">
        <v>121</v>
      </c>
      <c r="F115" s="36" t="s">
        <v>101</v>
      </c>
      <c r="G115" s="36" t="s">
        <v>629</v>
      </c>
      <c r="H115" s="33" t="s">
        <v>497</v>
      </c>
      <c r="I115" s="34"/>
      <c r="J115" s="27"/>
      <c r="K115" s="27"/>
      <c r="L115" s="27"/>
    </row>
    <row r="116" spans="3:12" ht="15.95" customHeight="1">
      <c r="C116" s="11"/>
      <c r="D116" s="29"/>
      <c r="E116" s="29"/>
      <c r="F116" s="30"/>
      <c r="G116" s="30"/>
      <c r="H116" s="33" t="s">
        <v>498</v>
      </c>
      <c r="I116" s="34"/>
      <c r="J116" s="27"/>
      <c r="K116" s="27"/>
      <c r="L116" s="27"/>
    </row>
    <row r="117" spans="3:12" ht="15.95" customHeight="1">
      <c r="C117" s="11"/>
      <c r="D117" s="29"/>
      <c r="E117" s="29"/>
      <c r="F117" s="30"/>
      <c r="G117" s="30"/>
      <c r="H117" s="33" t="s">
        <v>499</v>
      </c>
      <c r="I117" s="34"/>
      <c r="J117" s="27"/>
      <c r="K117" s="27"/>
      <c r="L117" s="27"/>
    </row>
    <row r="118" spans="3:12" ht="15.95" customHeight="1">
      <c r="C118" s="11"/>
      <c r="D118" s="29"/>
      <c r="E118" s="29"/>
      <c r="F118" s="30"/>
      <c r="G118" s="30"/>
      <c r="H118" s="33" t="s">
        <v>498</v>
      </c>
      <c r="I118" s="34"/>
      <c r="J118" s="27"/>
      <c r="K118" s="27"/>
      <c r="L118" s="27"/>
    </row>
    <row r="119" spans="3:12" ht="15.95" customHeight="1">
      <c r="C119" s="11"/>
      <c r="D119" s="29"/>
      <c r="E119" s="29"/>
      <c r="F119" s="30"/>
      <c r="G119" s="30"/>
      <c r="H119" s="33" t="s">
        <v>501</v>
      </c>
      <c r="I119" s="34" t="s">
        <v>540</v>
      </c>
      <c r="J119" s="27">
        <f>18+16.2</f>
        <v>34.200000000000003</v>
      </c>
      <c r="K119" s="27" t="s">
        <v>513</v>
      </c>
      <c r="L119" s="27">
        <f>J119*K119</f>
        <v>34.200000000000003</v>
      </c>
    </row>
    <row r="120" spans="3:12" ht="15.95" customHeight="1">
      <c r="C120" s="11"/>
      <c r="D120" s="29"/>
      <c r="E120" s="29"/>
      <c r="F120" s="30"/>
      <c r="G120" s="30"/>
      <c r="H120" s="33" t="s">
        <v>514</v>
      </c>
      <c r="I120" s="34" t="s">
        <v>542</v>
      </c>
      <c r="J120" s="27">
        <f>1.7+1+1+0.5</f>
        <v>4.2</v>
      </c>
      <c r="K120" s="27" t="s">
        <v>513</v>
      </c>
      <c r="L120" s="27">
        <f>J120*K120</f>
        <v>4.2</v>
      </c>
    </row>
    <row r="121" spans="3:12" ht="15.95" customHeight="1">
      <c r="C121" s="11"/>
      <c r="D121" s="29"/>
      <c r="E121" s="29"/>
      <c r="F121" s="30"/>
      <c r="G121" s="30"/>
      <c r="H121" s="33" t="s">
        <v>527</v>
      </c>
      <c r="I121" s="34"/>
      <c r="J121" s="27"/>
      <c r="K121" s="27"/>
      <c r="L121" s="27"/>
    </row>
    <row r="122" spans="3:12" ht="15.95" customHeight="1">
      <c r="C122" s="11" t="s">
        <v>281</v>
      </c>
      <c r="D122" s="35" t="s">
        <v>125</v>
      </c>
      <c r="E122" s="35" t="s">
        <v>126</v>
      </c>
      <c r="F122" s="36" t="s">
        <v>101</v>
      </c>
      <c r="G122" s="36" t="s">
        <v>629</v>
      </c>
      <c r="H122" s="33" t="s">
        <v>497</v>
      </c>
      <c r="I122" s="34"/>
      <c r="J122" s="27"/>
      <c r="K122" s="27"/>
      <c r="L122" s="27"/>
    </row>
    <row r="123" spans="3:12" ht="15.95" customHeight="1">
      <c r="C123" s="11"/>
      <c r="D123" s="29"/>
      <c r="E123" s="29"/>
      <c r="F123" s="30"/>
      <c r="G123" s="30"/>
      <c r="H123" s="33" t="s">
        <v>498</v>
      </c>
      <c r="I123" s="34"/>
      <c r="J123" s="27"/>
      <c r="K123" s="27"/>
      <c r="L123" s="27"/>
    </row>
    <row r="124" spans="3:12" ht="15.95" customHeight="1">
      <c r="C124" s="11"/>
      <c r="D124" s="29"/>
      <c r="E124" s="29"/>
      <c r="F124" s="30"/>
      <c r="G124" s="30"/>
      <c r="H124" s="33" t="s">
        <v>499</v>
      </c>
      <c r="I124" s="34"/>
      <c r="J124" s="27"/>
      <c r="K124" s="27"/>
      <c r="L124" s="27"/>
    </row>
    <row r="125" spans="3:12" ht="15.95" customHeight="1">
      <c r="C125" s="11"/>
      <c r="D125" s="29"/>
      <c r="E125" s="29"/>
      <c r="F125" s="30"/>
      <c r="G125" s="30"/>
      <c r="H125" s="33" t="s">
        <v>498</v>
      </c>
      <c r="I125" s="34"/>
      <c r="J125" s="27"/>
      <c r="K125" s="27"/>
      <c r="L125" s="27"/>
    </row>
    <row r="126" spans="3:12" ht="15.95" customHeight="1">
      <c r="C126" s="11"/>
      <c r="D126" s="29"/>
      <c r="E126" s="29"/>
      <c r="F126" s="30"/>
      <c r="G126" s="30"/>
      <c r="H126" s="33" t="s">
        <v>501</v>
      </c>
      <c r="I126" s="34" t="s">
        <v>540</v>
      </c>
      <c r="J126" s="27">
        <f>18+16.2</f>
        <v>34.200000000000003</v>
      </c>
      <c r="K126" s="27" t="s">
        <v>513</v>
      </c>
      <c r="L126" s="27">
        <f>J126*K126</f>
        <v>34.200000000000003</v>
      </c>
    </row>
    <row r="127" spans="3:12" ht="15.95" customHeight="1">
      <c r="C127" s="11"/>
      <c r="D127" s="29"/>
      <c r="E127" s="29"/>
      <c r="F127" s="30"/>
      <c r="G127" s="30"/>
      <c r="H127" s="33" t="s">
        <v>514</v>
      </c>
      <c r="I127" s="34" t="s">
        <v>542</v>
      </c>
      <c r="J127" s="27">
        <f>1.7+1+1+0.5</f>
        <v>4.2</v>
      </c>
      <c r="K127" s="27" t="s">
        <v>513</v>
      </c>
      <c r="L127" s="27">
        <f>J127*K127</f>
        <v>4.2</v>
      </c>
    </row>
    <row r="128" spans="3:12" ht="15.95" customHeight="1">
      <c r="C128" s="11"/>
      <c r="D128" s="29"/>
      <c r="E128" s="29"/>
      <c r="F128" s="30"/>
      <c r="G128" s="30"/>
      <c r="H128" s="33" t="s">
        <v>527</v>
      </c>
      <c r="I128" s="34"/>
      <c r="J128" s="27"/>
      <c r="K128" s="27"/>
      <c r="L128" s="27"/>
    </row>
    <row r="129" spans="1:12" ht="15.95" customHeight="1">
      <c r="C129" s="11" t="s">
        <v>284</v>
      </c>
      <c r="D129" s="35" t="s">
        <v>130</v>
      </c>
      <c r="E129" s="35" t="s">
        <v>131</v>
      </c>
      <c r="F129" s="36" t="s">
        <v>101</v>
      </c>
      <c r="G129" s="36" t="s">
        <v>630</v>
      </c>
      <c r="H129" s="33" t="s">
        <v>497</v>
      </c>
      <c r="I129" s="34"/>
      <c r="J129" s="27"/>
      <c r="K129" s="27"/>
      <c r="L129" s="27"/>
    </row>
    <row r="130" spans="1:12" ht="15.95" customHeight="1">
      <c r="C130" s="11"/>
      <c r="D130" s="29"/>
      <c r="E130" s="29"/>
      <c r="F130" s="30"/>
      <c r="G130" s="30"/>
      <c r="H130" s="33" t="s">
        <v>498</v>
      </c>
      <c r="I130" s="34"/>
      <c r="J130" s="27"/>
      <c r="K130" s="27"/>
      <c r="L130" s="27"/>
    </row>
    <row r="131" spans="1:12" ht="15.95" customHeight="1">
      <c r="C131" s="11"/>
      <c r="D131" s="29"/>
      <c r="E131" s="29"/>
      <c r="F131" s="30"/>
      <c r="G131" s="30"/>
      <c r="H131" s="33" t="s">
        <v>499</v>
      </c>
      <c r="I131" s="34"/>
      <c r="J131" s="27"/>
      <c r="K131" s="27"/>
      <c r="L131" s="27"/>
    </row>
    <row r="132" spans="1:12" ht="15.95" customHeight="1">
      <c r="C132" s="11"/>
      <c r="D132" s="29"/>
      <c r="E132" s="29"/>
      <c r="F132" s="30"/>
      <c r="G132" s="30"/>
      <c r="H132" s="33" t="s">
        <v>498</v>
      </c>
      <c r="I132" s="34"/>
      <c r="J132" s="27"/>
      <c r="K132" s="27"/>
      <c r="L132" s="27"/>
    </row>
    <row r="133" spans="1:12" ht="15.95" customHeight="1">
      <c r="C133" s="11"/>
      <c r="D133" s="29"/>
      <c r="E133" s="29"/>
      <c r="F133" s="30"/>
      <c r="G133" s="30"/>
      <c r="H133" s="33" t="s">
        <v>505</v>
      </c>
      <c r="I133" s="34" t="s">
        <v>540</v>
      </c>
      <c r="J133" s="27">
        <f>18+16.2</f>
        <v>34.200000000000003</v>
      </c>
      <c r="K133" s="27" t="s">
        <v>513</v>
      </c>
      <c r="L133" s="27">
        <f>J133*K133</f>
        <v>34.200000000000003</v>
      </c>
    </row>
    <row r="134" spans="1:12" ht="15.95" customHeight="1">
      <c r="C134" s="11"/>
      <c r="D134" s="29"/>
      <c r="E134" s="29"/>
      <c r="F134" s="30"/>
      <c r="G134" s="30"/>
      <c r="H134" s="33" t="s">
        <v>518</v>
      </c>
      <c r="I134" s="34" t="s">
        <v>544</v>
      </c>
      <c r="J134" s="27">
        <f>3.5+1.7+1+2+1</f>
        <v>9.1999999999999993</v>
      </c>
      <c r="K134" s="27" t="s">
        <v>513</v>
      </c>
      <c r="L134" s="27">
        <f>J134*K134</f>
        <v>9.1999999999999993</v>
      </c>
    </row>
    <row r="135" spans="1:12" ht="15.95" customHeight="1">
      <c r="C135" s="11"/>
      <c r="D135" s="32"/>
      <c r="E135" s="32"/>
      <c r="F135" s="21"/>
      <c r="G135" s="21"/>
      <c r="H135" s="33" t="s">
        <v>527</v>
      </c>
      <c r="I135" s="34"/>
      <c r="J135" s="27"/>
      <c r="K135" s="27"/>
      <c r="L135" s="27"/>
    </row>
    <row r="138" spans="1:12" ht="15.95" customHeight="1">
      <c r="D138" s="282" t="s">
        <v>539</v>
      </c>
      <c r="E138" s="276"/>
      <c r="F138" s="276"/>
      <c r="G138" s="276"/>
      <c r="H138" s="276"/>
      <c r="I138" s="276"/>
      <c r="J138" s="276"/>
      <c r="K138" s="276"/>
      <c r="L138" s="276"/>
    </row>
    <row r="139" spans="1:12" ht="15.95" customHeight="1">
      <c r="A139" s="13" t="s">
        <v>46</v>
      </c>
      <c r="B139" s="13" t="s">
        <v>47</v>
      </c>
      <c r="C139" s="13" t="s">
        <v>85</v>
      </c>
      <c r="D139" s="283" t="s">
        <v>333</v>
      </c>
      <c r="E139" s="283" t="s">
        <v>50</v>
      </c>
      <c r="F139" s="283" t="s">
        <v>51</v>
      </c>
      <c r="G139" s="283" t="s">
        <v>52</v>
      </c>
      <c r="H139" s="283" t="s">
        <v>618</v>
      </c>
      <c r="I139" s="283" t="s">
        <v>619</v>
      </c>
      <c r="J139" s="283" t="s">
        <v>620</v>
      </c>
      <c r="K139" s="283" t="s">
        <v>338</v>
      </c>
      <c r="L139" s="283" t="s">
        <v>56</v>
      </c>
    </row>
    <row r="140" spans="1:12" ht="15.95" customHeight="1">
      <c r="A140" s="13"/>
      <c r="B140" s="13"/>
      <c r="C140" s="13"/>
      <c r="D140" s="283"/>
      <c r="E140" s="283"/>
      <c r="F140" s="283"/>
      <c r="G140" s="283"/>
      <c r="H140" s="283"/>
      <c r="I140" s="283"/>
      <c r="J140" s="283"/>
      <c r="K140" s="283"/>
      <c r="L140" s="283"/>
    </row>
    <row r="141" spans="1:12" ht="15.95" customHeight="1">
      <c r="C141" s="11" t="s">
        <v>133</v>
      </c>
      <c r="D141" s="29" t="s">
        <v>135</v>
      </c>
      <c r="E141" s="29" t="s">
        <v>136</v>
      </c>
      <c r="F141" s="30" t="s">
        <v>116</v>
      </c>
      <c r="G141" s="30" t="s">
        <v>517</v>
      </c>
      <c r="H141" s="31" t="s">
        <v>497</v>
      </c>
      <c r="I141" s="32"/>
      <c r="J141" s="22"/>
      <c r="K141" s="22"/>
      <c r="L141" s="22"/>
    </row>
    <row r="142" spans="1:12" ht="15.95" customHeight="1">
      <c r="C142" s="11"/>
      <c r="D142" s="29"/>
      <c r="E142" s="29"/>
      <c r="F142" s="30"/>
      <c r="G142" s="30"/>
      <c r="H142" s="33" t="s">
        <v>498</v>
      </c>
      <c r="I142" s="34"/>
      <c r="J142" s="27"/>
      <c r="K142" s="27"/>
      <c r="L142" s="27"/>
    </row>
    <row r="143" spans="1:12" ht="15.95" customHeight="1">
      <c r="C143" s="11"/>
      <c r="D143" s="29"/>
      <c r="E143" s="29"/>
      <c r="F143" s="30"/>
      <c r="G143" s="30"/>
      <c r="H143" s="33" t="s">
        <v>499</v>
      </c>
      <c r="I143" s="34"/>
      <c r="J143" s="27"/>
      <c r="K143" s="27"/>
      <c r="L143" s="27"/>
    </row>
    <row r="144" spans="1:12" ht="15.95" customHeight="1">
      <c r="C144" s="11"/>
      <c r="D144" s="29"/>
      <c r="E144" s="29"/>
      <c r="F144" s="30"/>
      <c r="G144" s="30"/>
      <c r="H144" s="33" t="s">
        <v>498</v>
      </c>
      <c r="I144" s="34"/>
      <c r="J144" s="27"/>
      <c r="K144" s="27"/>
      <c r="L144" s="27"/>
    </row>
    <row r="145" spans="3:12" ht="15.95" customHeight="1">
      <c r="C145" s="11"/>
      <c r="D145" s="29"/>
      <c r="E145" s="29"/>
      <c r="F145" s="30"/>
      <c r="G145" s="30"/>
      <c r="H145" s="33" t="s">
        <v>524</v>
      </c>
      <c r="I145" s="34" t="s">
        <v>517</v>
      </c>
      <c r="J145" s="27">
        <f>2</f>
        <v>2</v>
      </c>
      <c r="K145" s="27" t="s">
        <v>513</v>
      </c>
      <c r="L145" s="27">
        <f>J145*K145</f>
        <v>2</v>
      </c>
    </row>
    <row r="146" spans="3:12" ht="15.95" customHeight="1">
      <c r="C146" s="11"/>
      <c r="D146" s="29"/>
      <c r="E146" s="29"/>
      <c r="F146" s="30"/>
      <c r="G146" s="30"/>
      <c r="H146" s="33" t="s">
        <v>527</v>
      </c>
      <c r="I146" s="34"/>
      <c r="J146" s="27"/>
      <c r="K146" s="27"/>
      <c r="L146" s="27"/>
    </row>
    <row r="147" spans="3:12" ht="15.95" customHeight="1">
      <c r="C147" s="11" t="s">
        <v>138</v>
      </c>
      <c r="D147" s="35" t="s">
        <v>135</v>
      </c>
      <c r="E147" s="35" t="s">
        <v>140</v>
      </c>
      <c r="F147" s="36" t="s">
        <v>116</v>
      </c>
      <c r="G147" s="36" t="s">
        <v>513</v>
      </c>
      <c r="H147" s="33" t="s">
        <v>497</v>
      </c>
      <c r="I147" s="34"/>
      <c r="J147" s="27"/>
      <c r="K147" s="27"/>
      <c r="L147" s="27"/>
    </row>
    <row r="148" spans="3:12" ht="15.95" customHeight="1">
      <c r="C148" s="11"/>
      <c r="D148" s="29"/>
      <c r="E148" s="29"/>
      <c r="F148" s="30"/>
      <c r="G148" s="30"/>
      <c r="H148" s="33" t="s">
        <v>498</v>
      </c>
      <c r="I148" s="34"/>
      <c r="J148" s="27"/>
      <c r="K148" s="27"/>
      <c r="L148" s="27"/>
    </row>
    <row r="149" spans="3:12" ht="15.95" customHeight="1">
      <c r="C149" s="11"/>
      <c r="D149" s="29"/>
      <c r="E149" s="29"/>
      <c r="F149" s="30"/>
      <c r="G149" s="30"/>
      <c r="H149" s="33" t="s">
        <v>499</v>
      </c>
      <c r="I149" s="34"/>
      <c r="J149" s="27"/>
      <c r="K149" s="27"/>
      <c r="L149" s="27"/>
    </row>
    <row r="150" spans="3:12" ht="15.95" customHeight="1">
      <c r="C150" s="11"/>
      <c r="D150" s="29"/>
      <c r="E150" s="29"/>
      <c r="F150" s="30"/>
      <c r="G150" s="30"/>
      <c r="H150" s="33" t="s">
        <v>498</v>
      </c>
      <c r="I150" s="34"/>
      <c r="J150" s="27"/>
      <c r="K150" s="27"/>
      <c r="L150" s="27"/>
    </row>
    <row r="151" spans="3:12" ht="15.95" customHeight="1">
      <c r="C151" s="11"/>
      <c r="D151" s="29"/>
      <c r="E151" s="29"/>
      <c r="F151" s="30"/>
      <c r="G151" s="30"/>
      <c r="H151" s="33" t="s">
        <v>525</v>
      </c>
      <c r="I151" s="34" t="s">
        <v>513</v>
      </c>
      <c r="J151" s="27">
        <f>1</f>
        <v>1</v>
      </c>
      <c r="K151" s="27" t="s">
        <v>513</v>
      </c>
      <c r="L151" s="27">
        <f>J151*K151</f>
        <v>1</v>
      </c>
    </row>
    <row r="152" spans="3:12" ht="15.95" customHeight="1">
      <c r="C152" s="11"/>
      <c r="D152" s="29"/>
      <c r="E152" s="29"/>
      <c r="F152" s="30"/>
      <c r="G152" s="30"/>
      <c r="H152" s="33" t="s">
        <v>527</v>
      </c>
      <c r="I152" s="34"/>
      <c r="J152" s="27"/>
      <c r="K152" s="27"/>
      <c r="L152" s="27"/>
    </row>
    <row r="153" spans="3:12" ht="15.95" customHeight="1">
      <c r="C153" s="11" t="s">
        <v>675</v>
      </c>
      <c r="D153" s="35" t="s">
        <v>156</v>
      </c>
      <c r="E153" s="35" t="s">
        <v>157</v>
      </c>
      <c r="F153" s="36" t="s">
        <v>64</v>
      </c>
      <c r="G153" s="36" t="s">
        <v>513</v>
      </c>
      <c r="H153" s="33" t="s">
        <v>497</v>
      </c>
      <c r="I153" s="34"/>
      <c r="J153" s="27"/>
      <c r="K153" s="27"/>
      <c r="L153" s="27"/>
    </row>
    <row r="154" spans="3:12" ht="15.95" customHeight="1">
      <c r="C154" s="11"/>
      <c r="D154" s="29"/>
      <c r="E154" s="29"/>
      <c r="F154" s="30"/>
      <c r="G154" s="30"/>
      <c r="H154" s="33" t="s">
        <v>498</v>
      </c>
      <c r="I154" s="34"/>
      <c r="J154" s="27"/>
      <c r="K154" s="27"/>
      <c r="L154" s="27"/>
    </row>
    <row r="155" spans="3:12" ht="15.95" customHeight="1">
      <c r="C155" s="11"/>
      <c r="D155" s="29"/>
      <c r="E155" s="29"/>
      <c r="F155" s="30"/>
      <c r="G155" s="30"/>
      <c r="H155" s="33" t="s">
        <v>499</v>
      </c>
      <c r="I155" s="34"/>
      <c r="J155" s="27"/>
      <c r="K155" s="27"/>
      <c r="L155" s="27"/>
    </row>
    <row r="156" spans="3:12" ht="15.95" customHeight="1">
      <c r="C156" s="11"/>
      <c r="D156" s="29"/>
      <c r="E156" s="29"/>
      <c r="F156" s="30"/>
      <c r="G156" s="30"/>
      <c r="H156" s="33" t="s">
        <v>498</v>
      </c>
      <c r="I156" s="34"/>
      <c r="J156" s="27"/>
      <c r="K156" s="27"/>
      <c r="L156" s="27"/>
    </row>
    <row r="157" spans="3:12" ht="15.95" customHeight="1">
      <c r="C157" s="11"/>
      <c r="D157" s="29"/>
      <c r="E157" s="29"/>
      <c r="F157" s="30"/>
      <c r="G157" s="30"/>
      <c r="H157" s="33" t="s">
        <v>545</v>
      </c>
      <c r="I157" s="34" t="s">
        <v>513</v>
      </c>
      <c r="J157" s="27">
        <f>1</f>
        <v>1</v>
      </c>
      <c r="K157" s="27" t="s">
        <v>513</v>
      </c>
      <c r="L157" s="27">
        <f>J157*K157</f>
        <v>1</v>
      </c>
    </row>
    <row r="158" spans="3:12" ht="15.95" customHeight="1">
      <c r="C158" s="11"/>
      <c r="D158" s="29"/>
      <c r="E158" s="29"/>
      <c r="F158" s="30"/>
      <c r="G158" s="30"/>
      <c r="H158" s="33" t="s">
        <v>527</v>
      </c>
      <c r="I158" s="34"/>
      <c r="J158" s="27"/>
      <c r="K158" s="27"/>
      <c r="L158" s="27"/>
    </row>
    <row r="159" spans="3:12" ht="15.95" customHeight="1">
      <c r="C159" s="11" t="s">
        <v>467</v>
      </c>
      <c r="D159" s="35" t="s">
        <v>144</v>
      </c>
      <c r="E159" s="35" t="s">
        <v>100</v>
      </c>
      <c r="F159" s="36" t="s">
        <v>145</v>
      </c>
      <c r="G159" s="36" t="s">
        <v>631</v>
      </c>
      <c r="H159" s="33" t="s">
        <v>497</v>
      </c>
      <c r="I159" s="34"/>
      <c r="J159" s="27"/>
      <c r="K159" s="27"/>
      <c r="L159" s="27"/>
    </row>
    <row r="160" spans="3:12" ht="15.95" customHeight="1">
      <c r="C160" s="11"/>
      <c r="D160" s="29"/>
      <c r="E160" s="29"/>
      <c r="F160" s="30"/>
      <c r="G160" s="30"/>
      <c r="H160" s="33" t="s">
        <v>498</v>
      </c>
      <c r="I160" s="34"/>
      <c r="J160" s="27"/>
      <c r="K160" s="27"/>
      <c r="L160" s="27"/>
    </row>
    <row r="161" spans="3:12" ht="15.95" customHeight="1">
      <c r="C161" s="11"/>
      <c r="D161" s="29"/>
      <c r="E161" s="29"/>
      <c r="F161" s="30"/>
      <c r="G161" s="30"/>
      <c r="H161" s="33" t="s">
        <v>499</v>
      </c>
      <c r="I161" s="34"/>
      <c r="J161" s="27"/>
      <c r="K161" s="27"/>
      <c r="L161" s="27"/>
    </row>
    <row r="162" spans="3:12" ht="15.95" customHeight="1">
      <c r="C162" s="11"/>
      <c r="D162" s="29"/>
      <c r="E162" s="29"/>
      <c r="F162" s="30"/>
      <c r="G162" s="30"/>
      <c r="H162" s="33" t="s">
        <v>498</v>
      </c>
      <c r="I162" s="34"/>
      <c r="J162" s="27"/>
      <c r="K162" s="27"/>
      <c r="L162" s="27"/>
    </row>
    <row r="163" spans="3:12" ht="15.95" customHeight="1">
      <c r="C163" s="11"/>
      <c r="D163" s="29"/>
      <c r="E163" s="29"/>
      <c r="F163" s="30"/>
      <c r="G163" s="30"/>
      <c r="H163" s="33" t="s">
        <v>505</v>
      </c>
      <c r="I163" s="34" t="s">
        <v>540</v>
      </c>
      <c r="J163" s="27">
        <f>18+16.2</f>
        <v>34.200000000000003</v>
      </c>
      <c r="K163" s="27" t="s">
        <v>513</v>
      </c>
      <c r="L163" s="27">
        <f>J163*K163</f>
        <v>34.200000000000003</v>
      </c>
    </row>
    <row r="164" spans="3:12" ht="15.95" customHeight="1">
      <c r="C164" s="11"/>
      <c r="D164" s="29"/>
      <c r="E164" s="29"/>
      <c r="F164" s="30"/>
      <c r="G164" s="30"/>
      <c r="H164" s="33" t="s">
        <v>527</v>
      </c>
      <c r="I164" s="34"/>
      <c r="J164" s="27"/>
      <c r="K164" s="27"/>
      <c r="L164" s="27"/>
    </row>
    <row r="165" spans="3:12" ht="15.95" customHeight="1">
      <c r="C165" s="11" t="s">
        <v>469</v>
      </c>
      <c r="D165" s="35" t="s">
        <v>144</v>
      </c>
      <c r="E165" s="35" t="s">
        <v>152</v>
      </c>
      <c r="F165" s="36" t="s">
        <v>145</v>
      </c>
      <c r="G165" s="36" t="s">
        <v>632</v>
      </c>
      <c r="H165" s="33" t="s">
        <v>497</v>
      </c>
      <c r="I165" s="34"/>
      <c r="J165" s="27"/>
      <c r="K165" s="27"/>
      <c r="L165" s="27"/>
    </row>
    <row r="166" spans="3:12" ht="15.95" customHeight="1">
      <c r="C166" s="11"/>
      <c r="D166" s="29"/>
      <c r="E166" s="29"/>
      <c r="F166" s="30"/>
      <c r="G166" s="30"/>
      <c r="H166" s="33" t="s">
        <v>498</v>
      </c>
      <c r="I166" s="34"/>
      <c r="J166" s="27"/>
      <c r="K166" s="27"/>
      <c r="L166" s="27"/>
    </row>
    <row r="167" spans="3:12" ht="15.95" customHeight="1">
      <c r="C167" s="11"/>
      <c r="D167" s="29"/>
      <c r="E167" s="29"/>
      <c r="F167" s="30"/>
      <c r="G167" s="30"/>
      <c r="H167" s="33" t="s">
        <v>499</v>
      </c>
      <c r="I167" s="34"/>
      <c r="J167" s="27"/>
      <c r="K167" s="27"/>
      <c r="L167" s="27"/>
    </row>
    <row r="168" spans="3:12" ht="15.95" customHeight="1">
      <c r="C168" s="11"/>
      <c r="D168" s="29"/>
      <c r="E168" s="29"/>
      <c r="F168" s="30"/>
      <c r="G168" s="30"/>
      <c r="H168" s="33" t="s">
        <v>498</v>
      </c>
      <c r="I168" s="34"/>
      <c r="J168" s="27"/>
      <c r="K168" s="27"/>
      <c r="L168" s="27"/>
    </row>
    <row r="169" spans="3:12" ht="15.95" customHeight="1">
      <c r="C169" s="11"/>
      <c r="D169" s="29"/>
      <c r="E169" s="29"/>
      <c r="F169" s="30"/>
      <c r="G169" s="30"/>
      <c r="H169" s="33" t="s">
        <v>514</v>
      </c>
      <c r="I169" s="34" t="s">
        <v>542</v>
      </c>
      <c r="J169" s="27">
        <f>1.7+1+1+0.5</f>
        <v>4.2</v>
      </c>
      <c r="K169" s="27" t="s">
        <v>513</v>
      </c>
      <c r="L169" s="27">
        <f>J169*K169</f>
        <v>4.2</v>
      </c>
    </row>
    <row r="170" spans="3:12" ht="15.95" customHeight="1">
      <c r="C170" s="11"/>
      <c r="D170" s="29"/>
      <c r="E170" s="29"/>
      <c r="F170" s="30"/>
      <c r="G170" s="30"/>
      <c r="H170" s="33" t="s">
        <v>518</v>
      </c>
      <c r="I170" s="34" t="s">
        <v>544</v>
      </c>
      <c r="J170" s="27">
        <f>3.5+1.7+1+2+1</f>
        <v>9.1999999999999993</v>
      </c>
      <c r="K170" s="27" t="s">
        <v>513</v>
      </c>
      <c r="L170" s="27">
        <f>J170*K170</f>
        <v>9.1999999999999993</v>
      </c>
    </row>
    <row r="171" spans="3:12" ht="15.95" customHeight="1">
      <c r="C171" s="11"/>
      <c r="D171" s="29"/>
      <c r="E171" s="29"/>
      <c r="F171" s="30"/>
      <c r="G171" s="30"/>
      <c r="H171" s="33" t="s">
        <v>527</v>
      </c>
      <c r="I171" s="34"/>
      <c r="J171" s="27"/>
      <c r="K171" s="27"/>
      <c r="L171" s="27"/>
    </row>
    <row r="172" spans="3:12" ht="15.95" customHeight="1">
      <c r="C172" s="11" t="s">
        <v>468</v>
      </c>
      <c r="D172" s="35" t="s">
        <v>144</v>
      </c>
      <c r="E172" s="35" t="s">
        <v>105</v>
      </c>
      <c r="F172" s="36" t="s">
        <v>145</v>
      </c>
      <c r="G172" s="36" t="s">
        <v>631</v>
      </c>
      <c r="H172" s="33" t="s">
        <v>497</v>
      </c>
      <c r="I172" s="34"/>
      <c r="J172" s="27"/>
      <c r="K172" s="27"/>
      <c r="L172" s="27"/>
    </row>
    <row r="173" spans="3:12" ht="15.95" customHeight="1">
      <c r="C173" s="11"/>
      <c r="D173" s="29"/>
      <c r="E173" s="29"/>
      <c r="F173" s="30"/>
      <c r="G173" s="30"/>
      <c r="H173" s="33" t="s">
        <v>498</v>
      </c>
      <c r="I173" s="34"/>
      <c r="J173" s="27"/>
      <c r="K173" s="27"/>
      <c r="L173" s="27"/>
    </row>
    <row r="174" spans="3:12" ht="15.95" customHeight="1">
      <c r="C174" s="11"/>
      <c r="D174" s="29"/>
      <c r="E174" s="29"/>
      <c r="F174" s="30"/>
      <c r="G174" s="30"/>
      <c r="H174" s="33" t="s">
        <v>499</v>
      </c>
      <c r="I174" s="34"/>
      <c r="J174" s="27"/>
      <c r="K174" s="27"/>
      <c r="L174" s="27"/>
    </row>
    <row r="175" spans="3:12" ht="15.95" customHeight="1">
      <c r="C175" s="11"/>
      <c r="D175" s="29"/>
      <c r="E175" s="29"/>
      <c r="F175" s="30"/>
      <c r="G175" s="30"/>
      <c r="H175" s="33" t="s">
        <v>498</v>
      </c>
      <c r="I175" s="34"/>
      <c r="J175" s="27"/>
      <c r="K175" s="27"/>
      <c r="L175" s="27"/>
    </row>
    <row r="176" spans="3:12" ht="15.95" customHeight="1">
      <c r="C176" s="11"/>
      <c r="D176" s="29"/>
      <c r="E176" s="29"/>
      <c r="F176" s="30"/>
      <c r="G176" s="30"/>
      <c r="H176" s="33" t="s">
        <v>501</v>
      </c>
      <c r="I176" s="34" t="s">
        <v>540</v>
      </c>
      <c r="J176" s="27">
        <f>18+16.2</f>
        <v>34.200000000000003</v>
      </c>
      <c r="K176" s="27" t="s">
        <v>513</v>
      </c>
      <c r="L176" s="27">
        <f>J176*K176</f>
        <v>34.200000000000003</v>
      </c>
    </row>
    <row r="177" spans="1:12" ht="15.95" customHeight="1">
      <c r="C177" s="11"/>
      <c r="D177" s="29"/>
      <c r="E177" s="29"/>
      <c r="F177" s="30"/>
      <c r="G177" s="30"/>
      <c r="H177" s="33" t="s">
        <v>527</v>
      </c>
      <c r="I177" s="34"/>
      <c r="J177" s="27"/>
      <c r="K177" s="27"/>
      <c r="L177" s="27"/>
    </row>
    <row r="178" spans="1:12" ht="15.95" customHeight="1">
      <c r="C178" s="11"/>
      <c r="D178" s="35"/>
      <c r="E178" s="35"/>
      <c r="F178" s="36"/>
      <c r="G178" s="36"/>
      <c r="H178" s="33"/>
      <c r="I178" s="34"/>
      <c r="J178" s="27"/>
      <c r="K178" s="27"/>
      <c r="L178" s="27"/>
    </row>
    <row r="179" spans="1:12" ht="15.95" customHeight="1">
      <c r="C179" s="11"/>
      <c r="D179" s="29"/>
      <c r="E179" s="29"/>
      <c r="F179" s="30"/>
      <c r="G179" s="30"/>
      <c r="H179" s="33"/>
      <c r="I179" s="34"/>
      <c r="J179" s="27"/>
      <c r="K179" s="27"/>
      <c r="L179" s="27"/>
    </row>
    <row r="180" spans="1:12" ht="15.95" customHeight="1">
      <c r="C180" s="11"/>
      <c r="D180" s="32"/>
      <c r="E180" s="32"/>
      <c r="F180" s="21"/>
      <c r="G180" s="21"/>
      <c r="H180" s="33"/>
      <c r="I180" s="34"/>
      <c r="J180" s="27"/>
      <c r="K180" s="27"/>
      <c r="L180" s="27"/>
    </row>
    <row r="183" spans="1:12" ht="15.95" customHeight="1">
      <c r="D183" s="282" t="s">
        <v>552</v>
      </c>
      <c r="E183" s="276"/>
      <c r="F183" s="276"/>
      <c r="G183" s="276"/>
      <c r="H183" s="276"/>
      <c r="I183" s="276"/>
      <c r="J183" s="276"/>
      <c r="K183" s="276"/>
      <c r="L183" s="276"/>
    </row>
    <row r="184" spans="1:12" ht="15.95" customHeight="1">
      <c r="A184" s="13" t="s">
        <v>46</v>
      </c>
      <c r="B184" s="13" t="s">
        <v>47</v>
      </c>
      <c r="C184" s="13" t="s">
        <v>85</v>
      </c>
      <c r="D184" s="283" t="s">
        <v>333</v>
      </c>
      <c r="E184" s="283" t="s">
        <v>50</v>
      </c>
      <c r="F184" s="283" t="s">
        <v>51</v>
      </c>
      <c r="G184" s="283" t="s">
        <v>52</v>
      </c>
      <c r="H184" s="283" t="s">
        <v>618</v>
      </c>
      <c r="I184" s="283" t="s">
        <v>619</v>
      </c>
      <c r="J184" s="283" t="s">
        <v>620</v>
      </c>
      <c r="K184" s="283" t="s">
        <v>338</v>
      </c>
      <c r="L184" s="283" t="s">
        <v>56</v>
      </c>
    </row>
    <row r="185" spans="1:12" ht="15.95" customHeight="1">
      <c r="A185" s="13"/>
      <c r="B185" s="13"/>
      <c r="C185" s="13"/>
      <c r="D185" s="283"/>
      <c r="E185" s="283"/>
      <c r="F185" s="283"/>
      <c r="G185" s="283"/>
      <c r="H185" s="283"/>
      <c r="I185" s="283"/>
      <c r="J185" s="283"/>
      <c r="K185" s="283"/>
      <c r="L185" s="283"/>
    </row>
    <row r="186" spans="1:12" ht="15.95" customHeight="1">
      <c r="C186" s="11" t="s">
        <v>262</v>
      </c>
      <c r="D186" s="29" t="s">
        <v>109</v>
      </c>
      <c r="E186" s="29" t="s">
        <v>110</v>
      </c>
      <c r="F186" s="30" t="s">
        <v>101</v>
      </c>
      <c r="G186" s="30" t="s">
        <v>633</v>
      </c>
      <c r="H186" s="31" t="s">
        <v>558</v>
      </c>
      <c r="I186" s="32"/>
      <c r="J186" s="22"/>
      <c r="K186" s="22"/>
      <c r="L186" s="22"/>
    </row>
    <row r="187" spans="1:12" ht="15.95" customHeight="1">
      <c r="C187" s="11"/>
      <c r="D187" s="29"/>
      <c r="E187" s="29"/>
      <c r="F187" s="30"/>
      <c r="G187" s="30"/>
      <c r="H187" s="33" t="s">
        <v>498</v>
      </c>
      <c r="I187" s="34"/>
      <c r="J187" s="27"/>
      <c r="K187" s="27"/>
      <c r="L187" s="27"/>
    </row>
    <row r="188" spans="1:12" ht="15.95" customHeight="1">
      <c r="C188" s="11"/>
      <c r="D188" s="29"/>
      <c r="E188" s="29"/>
      <c r="F188" s="30"/>
      <c r="G188" s="30"/>
      <c r="H188" s="33" t="s">
        <v>559</v>
      </c>
      <c r="I188" s="34"/>
      <c r="J188" s="27"/>
      <c r="K188" s="27"/>
      <c r="L188" s="27"/>
    </row>
    <row r="189" spans="1:12" ht="15.95" customHeight="1">
      <c r="C189" s="11"/>
      <c r="D189" s="29"/>
      <c r="E189" s="29"/>
      <c r="F189" s="30"/>
      <c r="G189" s="30"/>
      <c r="H189" s="33" t="s">
        <v>498</v>
      </c>
      <c r="I189" s="34"/>
      <c r="J189" s="27"/>
      <c r="K189" s="27"/>
      <c r="L189" s="27"/>
    </row>
    <row r="190" spans="1:12" ht="15.95" customHeight="1">
      <c r="C190" s="11"/>
      <c r="D190" s="29"/>
      <c r="E190" s="29"/>
      <c r="F190" s="30"/>
      <c r="G190" s="30"/>
      <c r="H190" s="33" t="s">
        <v>560</v>
      </c>
      <c r="I190" s="34" t="s">
        <v>562</v>
      </c>
      <c r="J190" s="27">
        <f>(1.5)*2</f>
        <v>3</v>
      </c>
      <c r="K190" s="27" t="s">
        <v>513</v>
      </c>
      <c r="L190" s="27">
        <f>J190*K190</f>
        <v>3</v>
      </c>
    </row>
    <row r="191" spans="1:12" ht="15.95" customHeight="1">
      <c r="C191" s="11"/>
      <c r="D191" s="29"/>
      <c r="E191" s="29"/>
      <c r="F191" s="30"/>
      <c r="G191" s="30"/>
      <c r="H191" s="33" t="s">
        <v>527</v>
      </c>
      <c r="I191" s="34"/>
      <c r="J191" s="27"/>
      <c r="K191" s="27"/>
      <c r="L191" s="27"/>
    </row>
    <row r="192" spans="1:12" ht="15.95" customHeight="1">
      <c r="C192" s="11" t="s">
        <v>275</v>
      </c>
      <c r="D192" s="35" t="s">
        <v>161</v>
      </c>
      <c r="E192" s="35" t="s">
        <v>162</v>
      </c>
      <c r="F192" s="36" t="s">
        <v>101</v>
      </c>
      <c r="G192" s="36" t="s">
        <v>633</v>
      </c>
      <c r="H192" s="33" t="s">
        <v>558</v>
      </c>
      <c r="I192" s="34"/>
      <c r="J192" s="27"/>
      <c r="K192" s="27"/>
      <c r="L192" s="27"/>
    </row>
    <row r="193" spans="3:12" ht="15.95" customHeight="1">
      <c r="C193" s="11"/>
      <c r="D193" s="29"/>
      <c r="E193" s="29"/>
      <c r="F193" s="30"/>
      <c r="G193" s="30"/>
      <c r="H193" s="33" t="s">
        <v>498</v>
      </c>
      <c r="I193" s="34"/>
      <c r="J193" s="27"/>
      <c r="K193" s="27"/>
      <c r="L193" s="27"/>
    </row>
    <row r="194" spans="3:12" ht="15.95" customHeight="1">
      <c r="C194" s="11"/>
      <c r="D194" s="29"/>
      <c r="E194" s="29"/>
      <c r="F194" s="30"/>
      <c r="G194" s="30"/>
      <c r="H194" s="33" t="s">
        <v>559</v>
      </c>
      <c r="I194" s="34"/>
      <c r="J194" s="27"/>
      <c r="K194" s="27"/>
      <c r="L194" s="27"/>
    </row>
    <row r="195" spans="3:12" ht="15.95" customHeight="1">
      <c r="C195" s="11"/>
      <c r="D195" s="29"/>
      <c r="E195" s="29"/>
      <c r="F195" s="30"/>
      <c r="G195" s="30"/>
      <c r="H195" s="33" t="s">
        <v>498</v>
      </c>
      <c r="I195" s="34"/>
      <c r="J195" s="27"/>
      <c r="K195" s="27"/>
      <c r="L195" s="27"/>
    </row>
    <row r="196" spans="3:12" ht="15.95" customHeight="1">
      <c r="C196" s="11"/>
      <c r="D196" s="29"/>
      <c r="E196" s="29"/>
      <c r="F196" s="30"/>
      <c r="G196" s="30"/>
      <c r="H196" s="33" t="s">
        <v>560</v>
      </c>
      <c r="I196" s="34" t="s">
        <v>562</v>
      </c>
      <c r="J196" s="27">
        <f>(1.5)*2</f>
        <v>3</v>
      </c>
      <c r="K196" s="27" t="s">
        <v>513</v>
      </c>
      <c r="L196" s="27">
        <f>J196*K196</f>
        <v>3</v>
      </c>
    </row>
    <row r="197" spans="3:12" ht="15.95" customHeight="1">
      <c r="C197" s="11"/>
      <c r="D197" s="29"/>
      <c r="E197" s="29"/>
      <c r="F197" s="30"/>
      <c r="G197" s="30"/>
      <c r="H197" s="33" t="s">
        <v>527</v>
      </c>
      <c r="I197" s="34"/>
      <c r="J197" s="27"/>
      <c r="K197" s="27"/>
      <c r="L197" s="27"/>
    </row>
    <row r="198" spans="3:12" ht="15.95" customHeight="1">
      <c r="C198" s="11" t="s">
        <v>287</v>
      </c>
      <c r="D198" s="35" t="s">
        <v>166</v>
      </c>
      <c r="E198" s="35" t="s">
        <v>167</v>
      </c>
      <c r="F198" s="36" t="s">
        <v>116</v>
      </c>
      <c r="G198" s="36" t="s">
        <v>513</v>
      </c>
      <c r="H198" s="33" t="s">
        <v>558</v>
      </c>
      <c r="I198" s="34"/>
      <c r="J198" s="27"/>
      <c r="K198" s="27"/>
      <c r="L198" s="27"/>
    </row>
    <row r="199" spans="3:12" ht="15.95" customHeight="1">
      <c r="C199" s="11"/>
      <c r="D199" s="29"/>
      <c r="E199" s="29"/>
      <c r="F199" s="30"/>
      <c r="G199" s="30"/>
      <c r="H199" s="33" t="s">
        <v>498</v>
      </c>
      <c r="I199" s="34"/>
      <c r="J199" s="27"/>
      <c r="K199" s="27"/>
      <c r="L199" s="27"/>
    </row>
    <row r="200" spans="3:12" ht="15.95" customHeight="1">
      <c r="C200" s="11"/>
      <c r="D200" s="29"/>
      <c r="E200" s="29"/>
      <c r="F200" s="30"/>
      <c r="G200" s="30"/>
      <c r="H200" s="33" t="s">
        <v>559</v>
      </c>
      <c r="I200" s="34"/>
      <c r="J200" s="27"/>
      <c r="K200" s="27"/>
      <c r="L200" s="27"/>
    </row>
    <row r="201" spans="3:12" ht="15.95" customHeight="1">
      <c r="C201" s="11"/>
      <c r="D201" s="29"/>
      <c r="E201" s="29"/>
      <c r="F201" s="30"/>
      <c r="G201" s="30"/>
      <c r="H201" s="33" t="s">
        <v>498</v>
      </c>
      <c r="I201" s="34"/>
      <c r="J201" s="27"/>
      <c r="K201" s="27"/>
      <c r="L201" s="27"/>
    </row>
    <row r="202" spans="3:12" ht="15.95" customHeight="1">
      <c r="C202" s="11"/>
      <c r="D202" s="29"/>
      <c r="E202" s="29"/>
      <c r="F202" s="30"/>
      <c r="G202" s="30"/>
      <c r="H202" s="33" t="s">
        <v>565</v>
      </c>
      <c r="I202" s="34" t="s">
        <v>513</v>
      </c>
      <c r="J202" s="27">
        <f>1</f>
        <v>1</v>
      </c>
      <c r="K202" s="27" t="s">
        <v>513</v>
      </c>
      <c r="L202" s="27">
        <f>J202*K202</f>
        <v>1</v>
      </c>
    </row>
    <row r="203" spans="3:12" ht="15.95" customHeight="1">
      <c r="C203" s="11"/>
      <c r="D203" s="29"/>
      <c r="E203" s="29"/>
      <c r="F203" s="30"/>
      <c r="G203" s="30"/>
      <c r="H203" s="33" t="s">
        <v>527</v>
      </c>
      <c r="I203" s="34"/>
      <c r="J203" s="27"/>
      <c r="K203" s="27"/>
      <c r="L203" s="27"/>
    </row>
    <row r="204" spans="3:12" ht="15.95" customHeight="1">
      <c r="C204" s="11" t="s">
        <v>678</v>
      </c>
      <c r="D204" s="35" t="s">
        <v>169</v>
      </c>
      <c r="E204" s="35" t="s">
        <v>170</v>
      </c>
      <c r="F204" s="36" t="s">
        <v>116</v>
      </c>
      <c r="G204" s="36" t="s">
        <v>513</v>
      </c>
      <c r="H204" s="33" t="s">
        <v>558</v>
      </c>
      <c r="I204" s="34"/>
      <c r="J204" s="27"/>
      <c r="K204" s="27"/>
      <c r="L204" s="27"/>
    </row>
    <row r="205" spans="3:12" ht="15.95" customHeight="1">
      <c r="C205" s="11"/>
      <c r="D205" s="29"/>
      <c r="E205" s="29"/>
      <c r="F205" s="30"/>
      <c r="G205" s="30"/>
      <c r="H205" s="33" t="s">
        <v>498</v>
      </c>
      <c r="I205" s="34"/>
      <c r="J205" s="27"/>
      <c r="K205" s="27"/>
      <c r="L205" s="27"/>
    </row>
    <row r="206" spans="3:12" ht="15.95" customHeight="1">
      <c r="C206" s="11"/>
      <c r="D206" s="29"/>
      <c r="E206" s="29"/>
      <c r="F206" s="30"/>
      <c r="G206" s="30"/>
      <c r="H206" s="33" t="s">
        <v>559</v>
      </c>
      <c r="I206" s="34"/>
      <c r="J206" s="27"/>
      <c r="K206" s="27"/>
      <c r="L206" s="27"/>
    </row>
    <row r="207" spans="3:12" ht="15.95" customHeight="1">
      <c r="C207" s="11"/>
      <c r="D207" s="29"/>
      <c r="E207" s="29"/>
      <c r="F207" s="30"/>
      <c r="G207" s="30"/>
      <c r="H207" s="33" t="s">
        <v>498</v>
      </c>
      <c r="I207" s="34"/>
      <c r="J207" s="27"/>
      <c r="K207" s="27"/>
      <c r="L207" s="27"/>
    </row>
    <row r="208" spans="3:12" ht="15.95" customHeight="1">
      <c r="C208" s="11"/>
      <c r="D208" s="29"/>
      <c r="E208" s="29"/>
      <c r="F208" s="30"/>
      <c r="G208" s="30"/>
      <c r="H208" s="33" t="s">
        <v>564</v>
      </c>
      <c r="I208" s="34" t="s">
        <v>513</v>
      </c>
      <c r="J208" s="27">
        <f>1</f>
        <v>1</v>
      </c>
      <c r="K208" s="27" t="s">
        <v>513</v>
      </c>
      <c r="L208" s="27">
        <f>J208*K208</f>
        <v>1</v>
      </c>
    </row>
    <row r="209" spans="3:12" ht="15.95" customHeight="1">
      <c r="C209" s="11"/>
      <c r="D209" s="29"/>
      <c r="E209" s="29"/>
      <c r="F209" s="30"/>
      <c r="G209" s="30"/>
      <c r="H209" s="33" t="s">
        <v>527</v>
      </c>
      <c r="I209" s="34"/>
      <c r="J209" s="27"/>
      <c r="K209" s="27"/>
      <c r="L209" s="27"/>
    </row>
    <row r="210" spans="3:12" ht="15.95" customHeight="1">
      <c r="C210" s="11" t="s">
        <v>681</v>
      </c>
      <c r="D210" s="35" t="s">
        <v>171</v>
      </c>
      <c r="E210" s="35" t="s">
        <v>170</v>
      </c>
      <c r="F210" s="36" t="s">
        <v>116</v>
      </c>
      <c r="G210" s="36" t="s">
        <v>513</v>
      </c>
      <c r="H210" s="33" t="s">
        <v>558</v>
      </c>
      <c r="I210" s="34"/>
      <c r="J210" s="27"/>
      <c r="K210" s="27"/>
      <c r="L210" s="27"/>
    </row>
    <row r="211" spans="3:12" ht="15.95" customHeight="1">
      <c r="C211" s="11"/>
      <c r="D211" s="29"/>
      <c r="E211" s="29"/>
      <c r="F211" s="30"/>
      <c r="G211" s="30"/>
      <c r="H211" s="33" t="s">
        <v>498</v>
      </c>
      <c r="I211" s="34"/>
      <c r="J211" s="27"/>
      <c r="K211" s="27"/>
      <c r="L211" s="27"/>
    </row>
    <row r="212" spans="3:12" ht="15.95" customHeight="1">
      <c r="C212" s="11"/>
      <c r="D212" s="29"/>
      <c r="E212" s="29"/>
      <c r="F212" s="30"/>
      <c r="G212" s="30"/>
      <c r="H212" s="33" t="s">
        <v>559</v>
      </c>
      <c r="I212" s="34"/>
      <c r="J212" s="27"/>
      <c r="K212" s="27"/>
      <c r="L212" s="27"/>
    </row>
    <row r="213" spans="3:12" ht="15.95" customHeight="1">
      <c r="C213" s="11"/>
      <c r="D213" s="29"/>
      <c r="E213" s="29"/>
      <c r="F213" s="30"/>
      <c r="G213" s="30"/>
      <c r="H213" s="33" t="s">
        <v>498</v>
      </c>
      <c r="I213" s="34"/>
      <c r="J213" s="27"/>
      <c r="K213" s="27"/>
      <c r="L213" s="27"/>
    </row>
    <row r="214" spans="3:12" ht="15.95" customHeight="1">
      <c r="C214" s="11"/>
      <c r="D214" s="29"/>
      <c r="E214" s="29"/>
      <c r="F214" s="30"/>
      <c r="G214" s="30"/>
      <c r="H214" s="33" t="s">
        <v>563</v>
      </c>
      <c r="I214" s="34" t="s">
        <v>513</v>
      </c>
      <c r="J214" s="27">
        <f>1</f>
        <v>1</v>
      </c>
      <c r="K214" s="27" t="s">
        <v>513</v>
      </c>
      <c r="L214" s="27">
        <f>J214*K214</f>
        <v>1</v>
      </c>
    </row>
    <row r="215" spans="3:12" ht="15.95" customHeight="1">
      <c r="C215" s="11"/>
      <c r="D215" s="29"/>
      <c r="E215" s="29"/>
      <c r="F215" s="30"/>
      <c r="G215" s="30"/>
      <c r="H215" s="33" t="s">
        <v>527</v>
      </c>
      <c r="I215" s="34"/>
      <c r="J215" s="27"/>
      <c r="K215" s="27"/>
      <c r="L215" s="27"/>
    </row>
    <row r="216" spans="3:12" ht="15.95" customHeight="1">
      <c r="C216" s="11"/>
      <c r="D216" s="35"/>
      <c r="E216" s="35"/>
      <c r="F216" s="36"/>
      <c r="G216" s="36"/>
      <c r="H216" s="33"/>
      <c r="I216" s="34"/>
      <c r="J216" s="27"/>
      <c r="K216" s="27"/>
      <c r="L216" s="27"/>
    </row>
    <row r="217" spans="3:12" ht="15.95" customHeight="1">
      <c r="C217" s="11"/>
      <c r="D217" s="29"/>
      <c r="E217" s="29"/>
      <c r="F217" s="30"/>
      <c r="G217" s="30"/>
      <c r="H217" s="33"/>
      <c r="I217" s="34"/>
      <c r="J217" s="27"/>
      <c r="K217" s="27"/>
      <c r="L217" s="27"/>
    </row>
    <row r="218" spans="3:12" ht="15.95" customHeight="1">
      <c r="C218" s="11"/>
      <c r="D218" s="29"/>
      <c r="E218" s="29"/>
      <c r="F218" s="30"/>
      <c r="G218" s="30"/>
      <c r="H218" s="33"/>
      <c r="I218" s="34"/>
      <c r="J218" s="27"/>
      <c r="K218" s="27"/>
      <c r="L218" s="27"/>
    </row>
    <row r="219" spans="3:12" ht="15.95" customHeight="1">
      <c r="C219" s="11"/>
      <c r="D219" s="29"/>
      <c r="E219" s="29"/>
      <c r="F219" s="30"/>
      <c r="G219" s="30"/>
      <c r="H219" s="33"/>
      <c r="I219" s="34"/>
      <c r="J219" s="27"/>
      <c r="K219" s="27"/>
      <c r="L219" s="27"/>
    </row>
    <row r="220" spans="3:12" ht="15.95" customHeight="1">
      <c r="C220" s="11"/>
      <c r="D220" s="29"/>
      <c r="E220" s="29"/>
      <c r="F220" s="30"/>
      <c r="G220" s="30"/>
      <c r="H220" s="33"/>
      <c r="I220" s="34"/>
      <c r="J220" s="27"/>
      <c r="K220" s="27"/>
      <c r="L220" s="27"/>
    </row>
    <row r="221" spans="3:12" ht="15.95" customHeight="1">
      <c r="C221" s="11"/>
      <c r="D221" s="29"/>
      <c r="E221" s="29"/>
      <c r="F221" s="30"/>
      <c r="G221" s="30"/>
      <c r="H221" s="33"/>
      <c r="I221" s="34"/>
      <c r="J221" s="27"/>
      <c r="K221" s="27"/>
      <c r="L221" s="27"/>
    </row>
    <row r="222" spans="3:12" ht="15.95" customHeight="1">
      <c r="C222" s="11"/>
      <c r="D222" s="29"/>
      <c r="E222" s="29"/>
      <c r="F222" s="30"/>
      <c r="G222" s="30"/>
      <c r="H222" s="33"/>
      <c r="I222" s="34"/>
      <c r="J222" s="27"/>
      <c r="K222" s="27"/>
      <c r="L222" s="27"/>
    </row>
    <row r="223" spans="3:12" ht="15.95" customHeight="1">
      <c r="C223" s="11"/>
      <c r="D223" s="29"/>
      <c r="E223" s="29"/>
      <c r="F223" s="30"/>
      <c r="G223" s="30"/>
      <c r="H223" s="33"/>
      <c r="I223" s="34"/>
      <c r="J223" s="27"/>
      <c r="K223" s="27"/>
      <c r="L223" s="27"/>
    </row>
    <row r="224" spans="3:12" ht="15.95" customHeight="1">
      <c r="C224" s="11"/>
      <c r="D224" s="29"/>
      <c r="E224" s="29"/>
      <c r="F224" s="30"/>
      <c r="G224" s="30"/>
      <c r="H224" s="33"/>
      <c r="I224" s="34"/>
      <c r="J224" s="27"/>
      <c r="K224" s="27"/>
      <c r="L224" s="27"/>
    </row>
    <row r="225" spans="1:12" ht="15.95" customHeight="1">
      <c r="C225" s="11"/>
      <c r="D225" s="32"/>
      <c r="E225" s="32"/>
      <c r="F225" s="21"/>
      <c r="G225" s="21"/>
      <c r="H225" s="33"/>
      <c r="I225" s="34"/>
      <c r="J225" s="27"/>
      <c r="K225" s="27"/>
      <c r="L225" s="27"/>
    </row>
    <row r="228" spans="1:12" ht="15.95" customHeight="1">
      <c r="D228" s="282" t="s">
        <v>567</v>
      </c>
      <c r="E228" s="276"/>
      <c r="F228" s="276"/>
      <c r="G228" s="276"/>
      <c r="H228" s="276"/>
      <c r="I228" s="276"/>
      <c r="J228" s="276"/>
      <c r="K228" s="276"/>
      <c r="L228" s="276"/>
    </row>
    <row r="229" spans="1:12" ht="15.95" customHeight="1">
      <c r="A229" s="13" t="s">
        <v>46</v>
      </c>
      <c r="B229" s="13" t="s">
        <v>47</v>
      </c>
      <c r="C229" s="13" t="s">
        <v>85</v>
      </c>
      <c r="D229" s="283" t="s">
        <v>333</v>
      </c>
      <c r="E229" s="283" t="s">
        <v>50</v>
      </c>
      <c r="F229" s="283" t="s">
        <v>51</v>
      </c>
      <c r="G229" s="283" t="s">
        <v>52</v>
      </c>
      <c r="H229" s="283" t="s">
        <v>618</v>
      </c>
      <c r="I229" s="283" t="s">
        <v>619</v>
      </c>
      <c r="J229" s="283" t="s">
        <v>620</v>
      </c>
      <c r="K229" s="283" t="s">
        <v>338</v>
      </c>
      <c r="L229" s="283" t="s">
        <v>56</v>
      </c>
    </row>
    <row r="230" spans="1:12" ht="15.95" customHeight="1">
      <c r="A230" s="13"/>
      <c r="B230" s="13"/>
      <c r="C230" s="13"/>
      <c r="D230" s="283"/>
      <c r="E230" s="283"/>
      <c r="F230" s="283"/>
      <c r="G230" s="283"/>
      <c r="H230" s="283"/>
      <c r="I230" s="283"/>
      <c r="J230" s="283"/>
      <c r="K230" s="283"/>
      <c r="L230" s="283"/>
    </row>
    <row r="231" spans="1:12" ht="15.95" customHeight="1">
      <c r="C231" s="11" t="s">
        <v>262</v>
      </c>
      <c r="D231" s="29" t="s">
        <v>109</v>
      </c>
      <c r="E231" s="29" t="s">
        <v>110</v>
      </c>
      <c r="F231" s="30" t="s">
        <v>101</v>
      </c>
      <c r="G231" s="30" t="s">
        <v>633</v>
      </c>
      <c r="H231" s="31" t="s">
        <v>497</v>
      </c>
      <c r="I231" s="32"/>
      <c r="J231" s="22"/>
      <c r="K231" s="22"/>
      <c r="L231" s="22"/>
    </row>
    <row r="232" spans="1:12" ht="15.95" customHeight="1">
      <c r="C232" s="11"/>
      <c r="D232" s="29"/>
      <c r="E232" s="29"/>
      <c r="F232" s="30"/>
      <c r="G232" s="30"/>
      <c r="H232" s="33" t="s">
        <v>498</v>
      </c>
      <c r="I232" s="34"/>
      <c r="J232" s="27"/>
      <c r="K232" s="27"/>
      <c r="L232" s="27"/>
    </row>
    <row r="233" spans="1:12" ht="15.95" customHeight="1">
      <c r="C233" s="11"/>
      <c r="D233" s="29"/>
      <c r="E233" s="29"/>
      <c r="F233" s="30"/>
      <c r="G233" s="30"/>
      <c r="H233" s="33" t="s">
        <v>499</v>
      </c>
      <c r="I233" s="34"/>
      <c r="J233" s="27"/>
      <c r="K233" s="27"/>
      <c r="L233" s="27"/>
    </row>
    <row r="234" spans="1:12" ht="15.95" customHeight="1">
      <c r="C234" s="11"/>
      <c r="D234" s="29"/>
      <c r="E234" s="29"/>
      <c r="F234" s="30"/>
      <c r="G234" s="30"/>
      <c r="H234" s="33" t="s">
        <v>498</v>
      </c>
      <c r="I234" s="34"/>
      <c r="J234" s="27"/>
      <c r="K234" s="27"/>
      <c r="L234" s="27"/>
    </row>
    <row r="235" spans="1:12" ht="15.95" customHeight="1">
      <c r="C235" s="11"/>
      <c r="D235" s="29"/>
      <c r="E235" s="29"/>
      <c r="F235" s="30"/>
      <c r="G235" s="30"/>
      <c r="H235" s="33" t="s">
        <v>560</v>
      </c>
      <c r="I235" s="34" t="s">
        <v>562</v>
      </c>
      <c r="J235" s="27">
        <f>(1.5)*2</f>
        <v>3</v>
      </c>
      <c r="K235" s="27" t="s">
        <v>513</v>
      </c>
      <c r="L235" s="27">
        <f>J235*K235</f>
        <v>3</v>
      </c>
    </row>
    <row r="236" spans="1:12" ht="15.95" customHeight="1">
      <c r="C236" s="11"/>
      <c r="D236" s="29"/>
      <c r="E236" s="29"/>
      <c r="F236" s="30"/>
      <c r="G236" s="30"/>
      <c r="H236" s="33" t="s">
        <v>527</v>
      </c>
      <c r="I236" s="34"/>
      <c r="J236" s="27"/>
      <c r="K236" s="27"/>
      <c r="L236" s="27"/>
    </row>
    <row r="237" spans="1:12" ht="15.95" customHeight="1">
      <c r="C237" s="11" t="s">
        <v>275</v>
      </c>
      <c r="D237" s="35" t="s">
        <v>161</v>
      </c>
      <c r="E237" s="35" t="s">
        <v>162</v>
      </c>
      <c r="F237" s="36" t="s">
        <v>101</v>
      </c>
      <c r="G237" s="36" t="s">
        <v>633</v>
      </c>
      <c r="H237" s="33" t="s">
        <v>497</v>
      </c>
      <c r="I237" s="34"/>
      <c r="J237" s="27"/>
      <c r="K237" s="27"/>
      <c r="L237" s="27"/>
    </row>
    <row r="238" spans="1:12" ht="15.95" customHeight="1">
      <c r="C238" s="11"/>
      <c r="D238" s="29"/>
      <c r="E238" s="29"/>
      <c r="F238" s="30"/>
      <c r="G238" s="30"/>
      <c r="H238" s="33" t="s">
        <v>498</v>
      </c>
      <c r="I238" s="34"/>
      <c r="J238" s="27"/>
      <c r="K238" s="27"/>
      <c r="L238" s="27"/>
    </row>
    <row r="239" spans="1:12" ht="15.95" customHeight="1">
      <c r="C239" s="11"/>
      <c r="D239" s="29"/>
      <c r="E239" s="29"/>
      <c r="F239" s="30"/>
      <c r="G239" s="30"/>
      <c r="H239" s="33" t="s">
        <v>499</v>
      </c>
      <c r="I239" s="34"/>
      <c r="J239" s="27"/>
      <c r="K239" s="27"/>
      <c r="L239" s="27"/>
    </row>
    <row r="240" spans="1:12" ht="15.95" customHeight="1">
      <c r="C240" s="11"/>
      <c r="D240" s="29"/>
      <c r="E240" s="29"/>
      <c r="F240" s="30"/>
      <c r="G240" s="30"/>
      <c r="H240" s="33" t="s">
        <v>498</v>
      </c>
      <c r="I240" s="34"/>
      <c r="J240" s="27"/>
      <c r="K240" s="27"/>
      <c r="L240" s="27"/>
    </row>
    <row r="241" spans="3:12" ht="15.95" customHeight="1">
      <c r="C241" s="11"/>
      <c r="D241" s="29"/>
      <c r="E241" s="29"/>
      <c r="F241" s="30"/>
      <c r="G241" s="30"/>
      <c r="H241" s="33" t="s">
        <v>560</v>
      </c>
      <c r="I241" s="34" t="s">
        <v>562</v>
      </c>
      <c r="J241" s="27">
        <f>(1.5)*2</f>
        <v>3</v>
      </c>
      <c r="K241" s="27" t="s">
        <v>513</v>
      </c>
      <c r="L241" s="27">
        <f>J241*K241</f>
        <v>3</v>
      </c>
    </row>
    <row r="242" spans="3:12" ht="15.95" customHeight="1">
      <c r="C242" s="11"/>
      <c r="D242" s="29"/>
      <c r="E242" s="29"/>
      <c r="F242" s="30"/>
      <c r="G242" s="30"/>
      <c r="H242" s="33" t="s">
        <v>527</v>
      </c>
      <c r="I242" s="34"/>
      <c r="J242" s="27"/>
      <c r="K242" s="27"/>
      <c r="L242" s="27"/>
    </row>
    <row r="243" spans="3:12" ht="15.95" customHeight="1">
      <c r="C243" s="11" t="s">
        <v>287</v>
      </c>
      <c r="D243" s="35" t="s">
        <v>166</v>
      </c>
      <c r="E243" s="35" t="s">
        <v>167</v>
      </c>
      <c r="F243" s="36" t="s">
        <v>116</v>
      </c>
      <c r="G243" s="36" t="s">
        <v>513</v>
      </c>
      <c r="H243" s="33" t="s">
        <v>497</v>
      </c>
      <c r="I243" s="34"/>
      <c r="J243" s="27"/>
      <c r="K243" s="27"/>
      <c r="L243" s="27"/>
    </row>
    <row r="244" spans="3:12" ht="15.95" customHeight="1">
      <c r="C244" s="11"/>
      <c r="D244" s="29"/>
      <c r="E244" s="29"/>
      <c r="F244" s="30"/>
      <c r="G244" s="30"/>
      <c r="H244" s="33" t="s">
        <v>498</v>
      </c>
      <c r="I244" s="34"/>
      <c r="J244" s="27"/>
      <c r="K244" s="27"/>
      <c r="L244" s="27"/>
    </row>
    <row r="245" spans="3:12" ht="15.95" customHeight="1">
      <c r="C245" s="11"/>
      <c r="D245" s="29"/>
      <c r="E245" s="29"/>
      <c r="F245" s="30"/>
      <c r="G245" s="30"/>
      <c r="H245" s="33" t="s">
        <v>499</v>
      </c>
      <c r="I245" s="34"/>
      <c r="J245" s="27"/>
      <c r="K245" s="27"/>
      <c r="L245" s="27"/>
    </row>
    <row r="246" spans="3:12" ht="15.95" customHeight="1">
      <c r="C246" s="11"/>
      <c r="D246" s="29"/>
      <c r="E246" s="29"/>
      <c r="F246" s="30"/>
      <c r="G246" s="30"/>
      <c r="H246" s="33" t="s">
        <v>498</v>
      </c>
      <c r="I246" s="34"/>
      <c r="J246" s="27"/>
      <c r="K246" s="27"/>
      <c r="L246" s="27"/>
    </row>
    <row r="247" spans="3:12" ht="15.95" customHeight="1">
      <c r="C247" s="11"/>
      <c r="D247" s="29"/>
      <c r="E247" s="29"/>
      <c r="F247" s="30"/>
      <c r="G247" s="30"/>
      <c r="H247" s="33" t="s">
        <v>565</v>
      </c>
      <c r="I247" s="34" t="s">
        <v>513</v>
      </c>
      <c r="J247" s="27">
        <f>1</f>
        <v>1</v>
      </c>
      <c r="K247" s="27" t="s">
        <v>513</v>
      </c>
      <c r="L247" s="27">
        <f>J247*K247</f>
        <v>1</v>
      </c>
    </row>
    <row r="248" spans="3:12" ht="15.95" customHeight="1">
      <c r="C248" s="11"/>
      <c r="D248" s="29"/>
      <c r="E248" s="29"/>
      <c r="F248" s="30"/>
      <c r="G248" s="30"/>
      <c r="H248" s="33" t="s">
        <v>527</v>
      </c>
      <c r="I248" s="34"/>
      <c r="J248" s="27"/>
      <c r="K248" s="27"/>
      <c r="L248" s="27"/>
    </row>
    <row r="249" spans="3:12" ht="15.95" customHeight="1">
      <c r="C249" s="11" t="s">
        <v>678</v>
      </c>
      <c r="D249" s="35" t="s">
        <v>169</v>
      </c>
      <c r="E249" s="35" t="s">
        <v>170</v>
      </c>
      <c r="F249" s="36" t="s">
        <v>116</v>
      </c>
      <c r="G249" s="36" t="s">
        <v>513</v>
      </c>
      <c r="H249" s="33" t="s">
        <v>497</v>
      </c>
      <c r="I249" s="34"/>
      <c r="J249" s="27"/>
      <c r="K249" s="27"/>
      <c r="L249" s="27"/>
    </row>
    <row r="250" spans="3:12" ht="15.95" customHeight="1">
      <c r="C250" s="11"/>
      <c r="D250" s="29"/>
      <c r="E250" s="29"/>
      <c r="F250" s="30"/>
      <c r="G250" s="30"/>
      <c r="H250" s="33" t="s">
        <v>498</v>
      </c>
      <c r="I250" s="34"/>
      <c r="J250" s="27"/>
      <c r="K250" s="27"/>
      <c r="L250" s="27"/>
    </row>
    <row r="251" spans="3:12" ht="15.95" customHeight="1">
      <c r="C251" s="11"/>
      <c r="D251" s="29"/>
      <c r="E251" s="29"/>
      <c r="F251" s="30"/>
      <c r="G251" s="30"/>
      <c r="H251" s="33" t="s">
        <v>499</v>
      </c>
      <c r="I251" s="34"/>
      <c r="J251" s="27"/>
      <c r="K251" s="27"/>
      <c r="L251" s="27"/>
    </row>
    <row r="252" spans="3:12" ht="15.95" customHeight="1">
      <c r="C252" s="11"/>
      <c r="D252" s="29"/>
      <c r="E252" s="29"/>
      <c r="F252" s="30"/>
      <c r="G252" s="30"/>
      <c r="H252" s="33" t="s">
        <v>498</v>
      </c>
      <c r="I252" s="34"/>
      <c r="J252" s="27"/>
      <c r="K252" s="27"/>
      <c r="L252" s="27"/>
    </row>
    <row r="253" spans="3:12" ht="15.95" customHeight="1">
      <c r="C253" s="11"/>
      <c r="D253" s="29"/>
      <c r="E253" s="29"/>
      <c r="F253" s="30"/>
      <c r="G253" s="30"/>
      <c r="H253" s="33" t="s">
        <v>564</v>
      </c>
      <c r="I253" s="34" t="s">
        <v>513</v>
      </c>
      <c r="J253" s="27">
        <f>1</f>
        <v>1</v>
      </c>
      <c r="K253" s="27" t="s">
        <v>513</v>
      </c>
      <c r="L253" s="27">
        <f>J253*K253</f>
        <v>1</v>
      </c>
    </row>
    <row r="254" spans="3:12" ht="15.95" customHeight="1">
      <c r="C254" s="11"/>
      <c r="D254" s="29"/>
      <c r="E254" s="29"/>
      <c r="F254" s="30"/>
      <c r="G254" s="30"/>
      <c r="H254" s="33" t="s">
        <v>527</v>
      </c>
      <c r="I254" s="34"/>
      <c r="J254" s="27"/>
      <c r="K254" s="27"/>
      <c r="L254" s="27"/>
    </row>
    <row r="255" spans="3:12" ht="15.95" customHeight="1">
      <c r="C255" s="11" t="s">
        <v>681</v>
      </c>
      <c r="D255" s="35" t="s">
        <v>171</v>
      </c>
      <c r="E255" s="35" t="s">
        <v>170</v>
      </c>
      <c r="F255" s="36" t="s">
        <v>116</v>
      </c>
      <c r="G255" s="36" t="s">
        <v>513</v>
      </c>
      <c r="H255" s="33" t="s">
        <v>497</v>
      </c>
      <c r="I255" s="34"/>
      <c r="J255" s="27"/>
      <c r="K255" s="27"/>
      <c r="L255" s="27"/>
    </row>
    <row r="256" spans="3:12" ht="15.95" customHeight="1">
      <c r="C256" s="11"/>
      <c r="D256" s="29"/>
      <c r="E256" s="29"/>
      <c r="F256" s="30"/>
      <c r="G256" s="30"/>
      <c r="H256" s="33" t="s">
        <v>498</v>
      </c>
      <c r="I256" s="34"/>
      <c r="J256" s="27"/>
      <c r="K256" s="27"/>
      <c r="L256" s="27"/>
    </row>
    <row r="257" spans="3:12" ht="15.95" customHeight="1">
      <c r="C257" s="11"/>
      <c r="D257" s="29"/>
      <c r="E257" s="29"/>
      <c r="F257" s="30"/>
      <c r="G257" s="30"/>
      <c r="H257" s="33" t="s">
        <v>499</v>
      </c>
      <c r="I257" s="34"/>
      <c r="J257" s="27"/>
      <c r="K257" s="27"/>
      <c r="L257" s="27"/>
    </row>
    <row r="258" spans="3:12" ht="15.95" customHeight="1">
      <c r="C258" s="11"/>
      <c r="D258" s="29"/>
      <c r="E258" s="29"/>
      <c r="F258" s="30"/>
      <c r="G258" s="30"/>
      <c r="H258" s="33" t="s">
        <v>498</v>
      </c>
      <c r="I258" s="34"/>
      <c r="J258" s="27"/>
      <c r="K258" s="27"/>
      <c r="L258" s="27"/>
    </row>
    <row r="259" spans="3:12" ht="15.95" customHeight="1">
      <c r="C259" s="11"/>
      <c r="D259" s="29"/>
      <c r="E259" s="29"/>
      <c r="F259" s="30"/>
      <c r="G259" s="30"/>
      <c r="H259" s="33" t="s">
        <v>563</v>
      </c>
      <c r="I259" s="34" t="s">
        <v>513</v>
      </c>
      <c r="J259" s="27">
        <f>1</f>
        <v>1</v>
      </c>
      <c r="K259" s="27" t="s">
        <v>513</v>
      </c>
      <c r="L259" s="27">
        <f>J259*K259</f>
        <v>1</v>
      </c>
    </row>
    <row r="260" spans="3:12" ht="15.95" customHeight="1">
      <c r="C260" s="11"/>
      <c r="D260" s="29"/>
      <c r="E260" s="29"/>
      <c r="F260" s="30"/>
      <c r="G260" s="30"/>
      <c r="H260" s="33" t="s">
        <v>527</v>
      </c>
      <c r="I260" s="34"/>
      <c r="J260" s="27"/>
      <c r="K260" s="27"/>
      <c r="L260" s="27"/>
    </row>
    <row r="261" spans="3:12" ht="15.95" customHeight="1">
      <c r="C261" s="11"/>
      <c r="D261" s="35"/>
      <c r="E261" s="35"/>
      <c r="F261" s="36"/>
      <c r="G261" s="36"/>
      <c r="H261" s="33"/>
      <c r="I261" s="34"/>
      <c r="J261" s="27"/>
      <c r="K261" s="27"/>
      <c r="L261" s="27"/>
    </row>
    <row r="262" spans="3:12" ht="15.95" customHeight="1">
      <c r="C262" s="11"/>
      <c r="D262" s="29"/>
      <c r="E262" s="29"/>
      <c r="F262" s="30"/>
      <c r="G262" s="30"/>
      <c r="H262" s="33"/>
      <c r="I262" s="34"/>
      <c r="J262" s="27"/>
      <c r="K262" s="27"/>
      <c r="L262" s="27"/>
    </row>
    <row r="263" spans="3:12" ht="15.95" customHeight="1">
      <c r="C263" s="11"/>
      <c r="D263" s="29"/>
      <c r="E263" s="29"/>
      <c r="F263" s="30"/>
      <c r="G263" s="30"/>
      <c r="H263" s="33"/>
      <c r="I263" s="34"/>
      <c r="J263" s="27"/>
      <c r="K263" s="27"/>
      <c r="L263" s="27"/>
    </row>
    <row r="264" spans="3:12" ht="15.95" customHeight="1">
      <c r="C264" s="11"/>
      <c r="D264" s="29"/>
      <c r="E264" s="29"/>
      <c r="F264" s="30"/>
      <c r="G264" s="30"/>
      <c r="H264" s="33"/>
      <c r="I264" s="34"/>
      <c r="J264" s="27"/>
      <c r="K264" s="27"/>
      <c r="L264" s="27"/>
    </row>
    <row r="265" spans="3:12" ht="15.95" customHeight="1">
      <c r="C265" s="11"/>
      <c r="D265" s="29"/>
      <c r="E265" s="29"/>
      <c r="F265" s="30"/>
      <c r="G265" s="30"/>
      <c r="H265" s="33"/>
      <c r="I265" s="34"/>
      <c r="J265" s="27"/>
      <c r="K265" s="27"/>
      <c r="L265" s="27"/>
    </row>
    <row r="266" spans="3:12" ht="15.95" customHeight="1">
      <c r="C266" s="11"/>
      <c r="D266" s="29"/>
      <c r="E266" s="29"/>
      <c r="F266" s="30"/>
      <c r="G266" s="30"/>
      <c r="H266" s="33"/>
      <c r="I266" s="34"/>
      <c r="J266" s="27"/>
      <c r="K266" s="27"/>
      <c r="L266" s="27"/>
    </row>
    <row r="267" spans="3:12" ht="15.95" customHeight="1">
      <c r="C267" s="11"/>
      <c r="D267" s="29"/>
      <c r="E267" s="29"/>
      <c r="F267" s="30"/>
      <c r="G267" s="30"/>
      <c r="H267" s="33"/>
      <c r="I267" s="34"/>
      <c r="J267" s="27"/>
      <c r="K267" s="27"/>
      <c r="L267" s="27"/>
    </row>
    <row r="268" spans="3:12" ht="15.95" customHeight="1">
      <c r="C268" s="11"/>
      <c r="D268" s="29"/>
      <c r="E268" s="29"/>
      <c r="F268" s="30"/>
      <c r="G268" s="30"/>
      <c r="H268" s="33"/>
      <c r="I268" s="34"/>
      <c r="J268" s="27"/>
      <c r="K268" s="27"/>
      <c r="L268" s="27"/>
    </row>
    <row r="269" spans="3:12" ht="15.95" customHeight="1">
      <c r="C269" s="11"/>
      <c r="D269" s="29"/>
      <c r="E269" s="29"/>
      <c r="F269" s="30"/>
      <c r="G269" s="30"/>
      <c r="H269" s="33"/>
      <c r="I269" s="34"/>
      <c r="J269" s="27"/>
      <c r="K269" s="27"/>
      <c r="L269" s="27"/>
    </row>
    <row r="270" spans="3:12" ht="15.95" customHeight="1">
      <c r="C270" s="11"/>
      <c r="D270" s="32"/>
      <c r="E270" s="32"/>
      <c r="F270" s="21"/>
      <c r="G270" s="21"/>
      <c r="H270" s="33"/>
      <c r="I270" s="34"/>
      <c r="J270" s="27"/>
      <c r="K270" s="27"/>
      <c r="L270" s="27"/>
    </row>
    <row r="273" spans="1:12" ht="15.95" customHeight="1">
      <c r="D273" s="282" t="s">
        <v>568</v>
      </c>
      <c r="E273" s="276"/>
      <c r="F273" s="276"/>
      <c r="G273" s="276"/>
      <c r="H273" s="276"/>
      <c r="I273" s="276"/>
      <c r="J273" s="276"/>
      <c r="K273" s="276"/>
      <c r="L273" s="276"/>
    </row>
    <row r="274" spans="1:12" ht="15.95" customHeight="1">
      <c r="A274" s="13" t="s">
        <v>46</v>
      </c>
      <c r="B274" s="13" t="s">
        <v>47</v>
      </c>
      <c r="C274" s="13" t="s">
        <v>85</v>
      </c>
      <c r="D274" s="283" t="s">
        <v>333</v>
      </c>
      <c r="E274" s="283" t="s">
        <v>50</v>
      </c>
      <c r="F274" s="283" t="s">
        <v>51</v>
      </c>
      <c r="G274" s="283" t="s">
        <v>52</v>
      </c>
      <c r="H274" s="283" t="s">
        <v>618</v>
      </c>
      <c r="I274" s="283" t="s">
        <v>619</v>
      </c>
      <c r="J274" s="283" t="s">
        <v>620</v>
      </c>
      <c r="K274" s="283" t="s">
        <v>338</v>
      </c>
      <c r="L274" s="283" t="s">
        <v>56</v>
      </c>
    </row>
    <row r="275" spans="1:12" ht="15.95" customHeight="1">
      <c r="A275" s="13"/>
      <c r="B275" s="13"/>
      <c r="C275" s="13"/>
      <c r="D275" s="283"/>
      <c r="E275" s="283"/>
      <c r="F275" s="283"/>
      <c r="G275" s="283"/>
      <c r="H275" s="283"/>
      <c r="I275" s="283"/>
      <c r="J275" s="283"/>
      <c r="K275" s="283"/>
      <c r="L275" s="283"/>
    </row>
    <row r="276" spans="1:12" ht="15.95" customHeight="1">
      <c r="C276" s="11" t="s">
        <v>471</v>
      </c>
      <c r="D276" s="29" t="s">
        <v>203</v>
      </c>
      <c r="E276" s="29" t="s">
        <v>204</v>
      </c>
      <c r="F276" s="30" t="s">
        <v>472</v>
      </c>
      <c r="G276" s="30" t="s">
        <v>634</v>
      </c>
      <c r="H276" s="31" t="s">
        <v>573</v>
      </c>
      <c r="I276" s="32"/>
      <c r="J276" s="22"/>
      <c r="K276" s="22"/>
      <c r="L276" s="22"/>
    </row>
    <row r="277" spans="1:12" ht="15.95" customHeight="1">
      <c r="C277" s="11"/>
      <c r="D277" s="29"/>
      <c r="E277" s="29"/>
      <c r="F277" s="30"/>
      <c r="G277" s="30"/>
      <c r="H277" s="33" t="s">
        <v>498</v>
      </c>
      <c r="I277" s="34"/>
      <c r="J277" s="27"/>
      <c r="K277" s="27"/>
      <c r="L277" s="27"/>
    </row>
    <row r="278" spans="1:12" ht="15.95" customHeight="1">
      <c r="C278" s="11"/>
      <c r="D278" s="29"/>
      <c r="E278" s="29"/>
      <c r="F278" s="30"/>
      <c r="G278" s="30"/>
      <c r="H278" s="33" t="s">
        <v>499</v>
      </c>
      <c r="I278" s="34"/>
      <c r="J278" s="27"/>
      <c r="K278" s="27"/>
      <c r="L278" s="27"/>
    </row>
    <row r="279" spans="1:12" ht="15.95" customHeight="1">
      <c r="C279" s="11"/>
      <c r="D279" s="29"/>
      <c r="E279" s="29"/>
      <c r="F279" s="30"/>
      <c r="G279" s="30"/>
      <c r="H279" s="33" t="s">
        <v>498</v>
      </c>
      <c r="I279" s="34"/>
      <c r="J279" s="27"/>
      <c r="K279" s="27"/>
      <c r="L279" s="27"/>
    </row>
    <row r="280" spans="1:12" ht="15.95" customHeight="1">
      <c r="C280" s="11"/>
      <c r="D280" s="29"/>
      <c r="E280" s="29"/>
      <c r="F280" s="30"/>
      <c r="G280" s="30"/>
      <c r="H280" s="33" t="s">
        <v>586</v>
      </c>
      <c r="I280" s="34" t="s">
        <v>588</v>
      </c>
      <c r="J280" s="27">
        <f>(153/1000)*49</f>
        <v>7.4969999999999999</v>
      </c>
      <c r="K280" s="27" t="s">
        <v>513</v>
      </c>
      <c r="L280" s="27">
        <f>J280*K280</f>
        <v>7.4969999999999999</v>
      </c>
    </row>
    <row r="281" spans="1:12" ht="15.95" customHeight="1">
      <c r="C281" s="11"/>
      <c r="D281" s="29"/>
      <c r="E281" s="29"/>
      <c r="F281" s="30"/>
      <c r="G281" s="30"/>
      <c r="H281" s="33" t="s">
        <v>527</v>
      </c>
      <c r="I281" s="34"/>
      <c r="J281" s="27"/>
      <c r="K281" s="27"/>
      <c r="L281" s="27"/>
    </row>
    <row r="282" spans="1:12" ht="15.95" customHeight="1">
      <c r="C282" s="11" t="s">
        <v>473</v>
      </c>
      <c r="D282" s="35" t="s">
        <v>203</v>
      </c>
      <c r="E282" s="35" t="s">
        <v>206</v>
      </c>
      <c r="F282" s="36" t="s">
        <v>472</v>
      </c>
      <c r="G282" s="36" t="s">
        <v>592</v>
      </c>
      <c r="H282" s="33" t="s">
        <v>573</v>
      </c>
      <c r="I282" s="34"/>
      <c r="J282" s="27"/>
      <c r="K282" s="27"/>
      <c r="L282" s="27"/>
    </row>
    <row r="283" spans="1:12" ht="15.95" customHeight="1">
      <c r="C283" s="11"/>
      <c r="D283" s="29"/>
      <c r="E283" s="29"/>
      <c r="F283" s="30"/>
      <c r="G283" s="30"/>
      <c r="H283" s="33" t="s">
        <v>498</v>
      </c>
      <c r="I283" s="34"/>
      <c r="J283" s="27"/>
      <c r="K283" s="27"/>
      <c r="L283" s="27"/>
    </row>
    <row r="284" spans="1:12" ht="15.95" customHeight="1">
      <c r="C284" s="11"/>
      <c r="D284" s="29"/>
      <c r="E284" s="29"/>
      <c r="F284" s="30"/>
      <c r="G284" s="30"/>
      <c r="H284" s="33" t="s">
        <v>499</v>
      </c>
      <c r="I284" s="34"/>
      <c r="J284" s="27"/>
      <c r="K284" s="27"/>
      <c r="L284" s="27"/>
    </row>
    <row r="285" spans="1:12" ht="15.95" customHeight="1">
      <c r="C285" s="11"/>
      <c r="D285" s="29"/>
      <c r="E285" s="29"/>
      <c r="F285" s="30"/>
      <c r="G285" s="30"/>
      <c r="H285" s="33" t="s">
        <v>498</v>
      </c>
      <c r="I285" s="34"/>
      <c r="J285" s="27"/>
      <c r="K285" s="27"/>
      <c r="L285" s="27"/>
    </row>
    <row r="286" spans="1:12" ht="15.95" customHeight="1">
      <c r="C286" s="11"/>
      <c r="D286" s="29"/>
      <c r="E286" s="29"/>
      <c r="F286" s="30"/>
      <c r="G286" s="30"/>
      <c r="H286" s="33" t="s">
        <v>589</v>
      </c>
      <c r="I286" s="34" t="s">
        <v>590</v>
      </c>
      <c r="J286" s="27">
        <f>((6.95/3.6)*49)+((5.01/3.6)*(35.6+16.6))</f>
        <v>167.24222222222221</v>
      </c>
      <c r="K286" s="27" t="s">
        <v>513</v>
      </c>
      <c r="L286" s="27">
        <f>J286*K286</f>
        <v>167.24222222222221</v>
      </c>
    </row>
    <row r="287" spans="1:12" ht="15.95" customHeight="1">
      <c r="C287" s="11"/>
      <c r="D287" s="29"/>
      <c r="E287" s="29"/>
      <c r="F287" s="30"/>
      <c r="G287" s="30"/>
      <c r="H287" s="33" t="s">
        <v>527</v>
      </c>
      <c r="I287" s="34"/>
      <c r="J287" s="27"/>
      <c r="K287" s="27"/>
      <c r="L287" s="27"/>
    </row>
    <row r="288" spans="1:12" ht="15.95" customHeight="1">
      <c r="C288" s="11" t="s">
        <v>635</v>
      </c>
      <c r="D288" s="35" t="s">
        <v>474</v>
      </c>
      <c r="E288" s="35" t="s">
        <v>177</v>
      </c>
      <c r="F288" s="36" t="s">
        <v>101</v>
      </c>
      <c r="G288" s="36" t="s">
        <v>636</v>
      </c>
      <c r="H288" s="33" t="s">
        <v>573</v>
      </c>
      <c r="I288" s="34"/>
      <c r="J288" s="27"/>
      <c r="K288" s="27"/>
      <c r="L288" s="27"/>
    </row>
    <row r="289" spans="3:12" ht="15.95" customHeight="1">
      <c r="C289" s="11"/>
      <c r="D289" s="29"/>
      <c r="E289" s="29"/>
      <c r="F289" s="30"/>
      <c r="G289" s="30"/>
      <c r="H289" s="33" t="s">
        <v>498</v>
      </c>
      <c r="I289" s="34"/>
      <c r="J289" s="27"/>
      <c r="K289" s="27"/>
      <c r="L289" s="27"/>
    </row>
    <row r="290" spans="3:12" ht="15.95" customHeight="1">
      <c r="C290" s="11"/>
      <c r="D290" s="29"/>
      <c r="E290" s="29"/>
      <c r="F290" s="30"/>
      <c r="G290" s="30"/>
      <c r="H290" s="33" t="s">
        <v>499</v>
      </c>
      <c r="I290" s="34"/>
      <c r="J290" s="27"/>
      <c r="K290" s="27"/>
      <c r="L290" s="27"/>
    </row>
    <row r="291" spans="3:12" ht="15.95" customHeight="1">
      <c r="C291" s="11"/>
      <c r="D291" s="29"/>
      <c r="E291" s="29"/>
      <c r="F291" s="30"/>
      <c r="G291" s="30"/>
      <c r="H291" s="33" t="s">
        <v>498</v>
      </c>
      <c r="I291" s="34"/>
      <c r="J291" s="27"/>
      <c r="K291" s="27"/>
      <c r="L291" s="27"/>
    </row>
    <row r="292" spans="3:12" ht="15.95" customHeight="1">
      <c r="C292" s="11"/>
      <c r="D292" s="29"/>
      <c r="E292" s="29"/>
      <c r="F292" s="30"/>
      <c r="G292" s="30"/>
      <c r="H292" s="33" t="s">
        <v>577</v>
      </c>
      <c r="I292" s="34" t="s">
        <v>579</v>
      </c>
      <c r="J292" s="27">
        <f>1+0.4+16+18.2</f>
        <v>35.599999999999994</v>
      </c>
      <c r="K292" s="27" t="s">
        <v>513</v>
      </c>
      <c r="L292" s="27">
        <f>J292*K292</f>
        <v>35.599999999999994</v>
      </c>
    </row>
    <row r="293" spans="3:12" ht="15.95" customHeight="1">
      <c r="C293" s="11"/>
      <c r="D293" s="29"/>
      <c r="E293" s="29"/>
      <c r="F293" s="30"/>
      <c r="G293" s="30"/>
      <c r="H293" s="33" t="s">
        <v>580</v>
      </c>
      <c r="I293" s="34" t="s">
        <v>583</v>
      </c>
      <c r="J293" s="27">
        <f>1+1.3+14.3</f>
        <v>16.600000000000001</v>
      </c>
      <c r="K293" s="27" t="s">
        <v>513</v>
      </c>
      <c r="L293" s="27">
        <f>J293*K293</f>
        <v>16.600000000000001</v>
      </c>
    </row>
    <row r="294" spans="3:12" ht="15.95" customHeight="1">
      <c r="C294" s="11"/>
      <c r="D294" s="29"/>
      <c r="E294" s="29"/>
      <c r="F294" s="30"/>
      <c r="G294" s="30"/>
      <c r="H294" s="33" t="s">
        <v>527</v>
      </c>
      <c r="I294" s="34"/>
      <c r="J294" s="27"/>
      <c r="K294" s="27"/>
      <c r="L294" s="27"/>
    </row>
    <row r="295" spans="3:12" ht="15.95" customHeight="1">
      <c r="C295" s="11" t="s">
        <v>637</v>
      </c>
      <c r="D295" s="35" t="s">
        <v>474</v>
      </c>
      <c r="E295" s="35" t="s">
        <v>181</v>
      </c>
      <c r="F295" s="36" t="s">
        <v>101</v>
      </c>
      <c r="G295" s="36" t="s">
        <v>638</v>
      </c>
      <c r="H295" s="33" t="s">
        <v>573</v>
      </c>
      <c r="I295" s="34"/>
      <c r="J295" s="27"/>
      <c r="K295" s="27"/>
      <c r="L295" s="27"/>
    </row>
    <row r="296" spans="3:12" ht="15.95" customHeight="1">
      <c r="C296" s="11"/>
      <c r="D296" s="29"/>
      <c r="E296" s="29"/>
      <c r="F296" s="30"/>
      <c r="G296" s="30"/>
      <c r="H296" s="33" t="s">
        <v>498</v>
      </c>
      <c r="I296" s="34"/>
      <c r="J296" s="27"/>
      <c r="K296" s="27"/>
      <c r="L296" s="27"/>
    </row>
    <row r="297" spans="3:12" ht="15.95" customHeight="1">
      <c r="C297" s="11"/>
      <c r="D297" s="29"/>
      <c r="E297" s="29"/>
      <c r="F297" s="30"/>
      <c r="G297" s="30"/>
      <c r="H297" s="33" t="s">
        <v>499</v>
      </c>
      <c r="I297" s="34"/>
      <c r="J297" s="27"/>
      <c r="K297" s="27"/>
      <c r="L297" s="27"/>
    </row>
    <row r="298" spans="3:12" ht="15.95" customHeight="1">
      <c r="C298" s="11"/>
      <c r="D298" s="29"/>
      <c r="E298" s="29"/>
      <c r="F298" s="30"/>
      <c r="G298" s="30"/>
      <c r="H298" s="33" t="s">
        <v>498</v>
      </c>
      <c r="I298" s="34"/>
      <c r="J298" s="27"/>
      <c r="K298" s="27"/>
      <c r="L298" s="27"/>
    </row>
    <row r="299" spans="3:12" ht="15.95" customHeight="1">
      <c r="C299" s="11"/>
      <c r="D299" s="29"/>
      <c r="E299" s="29"/>
      <c r="F299" s="30"/>
      <c r="G299" s="30"/>
      <c r="H299" s="33" t="s">
        <v>574</v>
      </c>
      <c r="I299" s="34" t="s">
        <v>576</v>
      </c>
      <c r="J299" s="27">
        <f>16+18.2+0.5+14.3</f>
        <v>49</v>
      </c>
      <c r="K299" s="27" t="s">
        <v>513</v>
      </c>
      <c r="L299" s="27">
        <f>J299*K299</f>
        <v>49</v>
      </c>
    </row>
    <row r="300" spans="3:12" ht="15.95" customHeight="1">
      <c r="C300" s="11"/>
      <c r="D300" s="29"/>
      <c r="E300" s="29"/>
      <c r="F300" s="30"/>
      <c r="G300" s="30"/>
      <c r="H300" s="33" t="s">
        <v>527</v>
      </c>
      <c r="I300" s="34"/>
      <c r="J300" s="27"/>
      <c r="K300" s="27"/>
      <c r="L300" s="27"/>
    </row>
    <row r="301" spans="3:12" ht="15.95" customHeight="1">
      <c r="C301" s="11" t="s">
        <v>262</v>
      </c>
      <c r="D301" s="35" t="s">
        <v>109</v>
      </c>
      <c r="E301" s="35" t="s">
        <v>110</v>
      </c>
      <c r="F301" s="36" t="s">
        <v>101</v>
      </c>
      <c r="G301" s="36" t="s">
        <v>513</v>
      </c>
      <c r="H301" s="33" t="s">
        <v>573</v>
      </c>
      <c r="I301" s="34"/>
      <c r="J301" s="27"/>
      <c r="K301" s="27"/>
      <c r="L301" s="27"/>
    </row>
    <row r="302" spans="3:12" ht="15.95" customHeight="1">
      <c r="C302" s="11"/>
      <c r="D302" s="29"/>
      <c r="E302" s="29"/>
      <c r="F302" s="30"/>
      <c r="G302" s="30"/>
      <c r="H302" s="33" t="s">
        <v>498</v>
      </c>
      <c r="I302" s="34"/>
      <c r="J302" s="27"/>
      <c r="K302" s="27"/>
      <c r="L302" s="27"/>
    </row>
    <row r="303" spans="3:12" ht="15.95" customHeight="1">
      <c r="C303" s="11"/>
      <c r="D303" s="29"/>
      <c r="E303" s="29"/>
      <c r="F303" s="30"/>
      <c r="G303" s="30"/>
      <c r="H303" s="33" t="s">
        <v>499</v>
      </c>
      <c r="I303" s="34"/>
      <c r="J303" s="27"/>
      <c r="K303" s="27"/>
      <c r="L303" s="27"/>
    </row>
    <row r="304" spans="3:12" ht="15.95" customHeight="1">
      <c r="C304" s="11"/>
      <c r="D304" s="29"/>
      <c r="E304" s="29"/>
      <c r="F304" s="30"/>
      <c r="G304" s="30"/>
      <c r="H304" s="33" t="s">
        <v>498</v>
      </c>
      <c r="I304" s="34"/>
      <c r="J304" s="27"/>
      <c r="K304" s="27"/>
      <c r="L304" s="27"/>
    </row>
    <row r="305" spans="1:12" ht="15.95" customHeight="1">
      <c r="C305" s="11"/>
      <c r="D305" s="29"/>
      <c r="E305" s="29"/>
      <c r="F305" s="30"/>
      <c r="G305" s="30"/>
      <c r="H305" s="33" t="s">
        <v>514</v>
      </c>
      <c r="I305" s="34" t="s">
        <v>585</v>
      </c>
      <c r="J305" s="27">
        <f>1</f>
        <v>1</v>
      </c>
      <c r="K305" s="27" t="s">
        <v>513</v>
      </c>
      <c r="L305" s="27">
        <f>J305*K305</f>
        <v>1</v>
      </c>
    </row>
    <row r="306" spans="1:12" ht="15.95" customHeight="1">
      <c r="C306" s="11"/>
      <c r="D306" s="29"/>
      <c r="E306" s="29"/>
      <c r="F306" s="30"/>
      <c r="G306" s="30"/>
      <c r="H306" s="33" t="s">
        <v>527</v>
      </c>
      <c r="I306" s="34"/>
      <c r="J306" s="27"/>
      <c r="K306" s="27"/>
      <c r="L306" s="27"/>
    </row>
    <row r="307" spans="1:12" ht="15.95" customHeight="1">
      <c r="C307" s="11" t="s">
        <v>269</v>
      </c>
      <c r="D307" s="35" t="s">
        <v>120</v>
      </c>
      <c r="E307" s="35" t="s">
        <v>121</v>
      </c>
      <c r="F307" s="36" t="s">
        <v>101</v>
      </c>
      <c r="G307" s="36" t="s">
        <v>625</v>
      </c>
      <c r="H307" s="33" t="s">
        <v>573</v>
      </c>
      <c r="I307" s="34"/>
      <c r="J307" s="27"/>
      <c r="K307" s="27"/>
      <c r="L307" s="27"/>
    </row>
    <row r="308" spans="1:12" ht="15.95" customHeight="1">
      <c r="C308" s="11"/>
      <c r="D308" s="29"/>
      <c r="E308" s="29"/>
      <c r="F308" s="30"/>
      <c r="G308" s="30"/>
      <c r="H308" s="33" t="s">
        <v>498</v>
      </c>
      <c r="I308" s="34"/>
      <c r="J308" s="27"/>
      <c r="K308" s="27"/>
      <c r="L308" s="27"/>
    </row>
    <row r="309" spans="1:12" ht="15.95" customHeight="1">
      <c r="C309" s="11"/>
      <c r="D309" s="29"/>
      <c r="E309" s="29"/>
      <c r="F309" s="30"/>
      <c r="G309" s="30"/>
      <c r="H309" s="33" t="s">
        <v>499</v>
      </c>
      <c r="I309" s="34"/>
      <c r="J309" s="27"/>
      <c r="K309" s="27"/>
      <c r="L309" s="27"/>
    </row>
    <row r="310" spans="1:12" ht="15.95" customHeight="1">
      <c r="C310" s="11"/>
      <c r="D310" s="29"/>
      <c r="E310" s="29"/>
      <c r="F310" s="30"/>
      <c r="G310" s="30"/>
      <c r="H310" s="33" t="s">
        <v>498</v>
      </c>
      <c r="I310" s="34"/>
      <c r="J310" s="27"/>
      <c r="K310" s="27"/>
      <c r="L310" s="27"/>
    </row>
    <row r="311" spans="1:12" ht="15.95" customHeight="1">
      <c r="C311" s="11"/>
      <c r="D311" s="29"/>
      <c r="E311" s="29"/>
      <c r="F311" s="30"/>
      <c r="G311" s="30"/>
      <c r="H311" s="33" t="s">
        <v>574</v>
      </c>
      <c r="I311" s="34" t="s">
        <v>576</v>
      </c>
      <c r="J311" s="27">
        <f>16+18.2+0.5+14.3</f>
        <v>49</v>
      </c>
      <c r="K311" s="27" t="s">
        <v>513</v>
      </c>
      <c r="L311" s="27">
        <f>J311*K311</f>
        <v>49</v>
      </c>
    </row>
    <row r="312" spans="1:12" ht="15.95" customHeight="1">
      <c r="C312" s="11"/>
      <c r="D312" s="29"/>
      <c r="E312" s="29"/>
      <c r="F312" s="30"/>
      <c r="G312" s="30"/>
      <c r="H312" s="33" t="s">
        <v>514</v>
      </c>
      <c r="I312" s="34" t="s">
        <v>585</v>
      </c>
      <c r="J312" s="27">
        <f>1</f>
        <v>1</v>
      </c>
      <c r="K312" s="27" t="s">
        <v>513</v>
      </c>
      <c r="L312" s="27">
        <f>J312*K312</f>
        <v>1</v>
      </c>
    </row>
    <row r="313" spans="1:12" ht="15.95" customHeight="1">
      <c r="C313" s="11"/>
      <c r="D313" s="29"/>
      <c r="E313" s="29"/>
      <c r="F313" s="30"/>
      <c r="G313" s="30"/>
      <c r="H313" s="33" t="s">
        <v>527</v>
      </c>
      <c r="I313" s="34"/>
      <c r="J313" s="27"/>
      <c r="K313" s="27"/>
      <c r="L313" s="27"/>
    </row>
    <row r="314" spans="1:12" ht="15.95" customHeight="1">
      <c r="C314" s="11" t="s">
        <v>281</v>
      </c>
      <c r="D314" s="35" t="s">
        <v>125</v>
      </c>
      <c r="E314" s="35" t="s">
        <v>126</v>
      </c>
      <c r="F314" s="36" t="s">
        <v>101</v>
      </c>
      <c r="G314" s="36" t="s">
        <v>625</v>
      </c>
      <c r="H314" s="33" t="s">
        <v>573</v>
      </c>
      <c r="I314" s="34"/>
      <c r="J314" s="27"/>
      <c r="K314" s="27"/>
      <c r="L314" s="27"/>
    </row>
    <row r="315" spans="1:12" ht="15.95" customHeight="1">
      <c r="C315" s="11"/>
      <c r="D315" s="32"/>
      <c r="E315" s="32"/>
      <c r="F315" s="21"/>
      <c r="G315" s="21"/>
      <c r="H315" s="33" t="s">
        <v>498</v>
      </c>
      <c r="I315" s="34"/>
      <c r="J315" s="27"/>
      <c r="K315" s="27"/>
      <c r="L315" s="27"/>
    </row>
    <row r="318" spans="1:12" ht="15.95" customHeight="1">
      <c r="D318" s="282" t="s">
        <v>568</v>
      </c>
      <c r="E318" s="276"/>
      <c r="F318" s="276"/>
      <c r="G318" s="276"/>
      <c r="H318" s="276"/>
      <c r="I318" s="276"/>
      <c r="J318" s="276"/>
      <c r="K318" s="276"/>
      <c r="L318" s="276"/>
    </row>
    <row r="319" spans="1:12" ht="15.95" customHeight="1">
      <c r="A319" s="13" t="s">
        <v>46</v>
      </c>
      <c r="B319" s="13" t="s">
        <v>47</v>
      </c>
      <c r="C319" s="13" t="s">
        <v>85</v>
      </c>
      <c r="D319" s="283" t="s">
        <v>333</v>
      </c>
      <c r="E319" s="283" t="s">
        <v>50</v>
      </c>
      <c r="F319" s="283" t="s">
        <v>51</v>
      </c>
      <c r="G319" s="283" t="s">
        <v>52</v>
      </c>
      <c r="H319" s="283" t="s">
        <v>618</v>
      </c>
      <c r="I319" s="283" t="s">
        <v>619</v>
      </c>
      <c r="J319" s="283" t="s">
        <v>620</v>
      </c>
      <c r="K319" s="283" t="s">
        <v>338</v>
      </c>
      <c r="L319" s="283" t="s">
        <v>56</v>
      </c>
    </row>
    <row r="320" spans="1:12" ht="15.95" customHeight="1">
      <c r="A320" s="13"/>
      <c r="B320" s="13"/>
      <c r="C320" s="13"/>
      <c r="D320" s="283"/>
      <c r="E320" s="283"/>
      <c r="F320" s="283"/>
      <c r="G320" s="283"/>
      <c r="H320" s="283"/>
      <c r="I320" s="283"/>
      <c r="J320" s="283"/>
      <c r="K320" s="283"/>
      <c r="L320" s="283"/>
    </row>
    <row r="321" spans="3:12" ht="15.95" customHeight="1">
      <c r="C321" s="11"/>
      <c r="D321" s="29"/>
      <c r="E321" s="29"/>
      <c r="F321" s="30"/>
      <c r="G321" s="30"/>
      <c r="H321" s="31" t="s">
        <v>499</v>
      </c>
      <c r="I321" s="32"/>
      <c r="J321" s="22"/>
      <c r="K321" s="22"/>
      <c r="L321" s="22"/>
    </row>
    <row r="322" spans="3:12" ht="15.95" customHeight="1">
      <c r="C322" s="11"/>
      <c r="D322" s="29"/>
      <c r="E322" s="29"/>
      <c r="F322" s="30"/>
      <c r="G322" s="30"/>
      <c r="H322" s="33" t="s">
        <v>498</v>
      </c>
      <c r="I322" s="34"/>
      <c r="J322" s="27"/>
      <c r="K322" s="27"/>
      <c r="L322" s="27"/>
    </row>
    <row r="323" spans="3:12" ht="15.95" customHeight="1">
      <c r="C323" s="11"/>
      <c r="D323" s="29"/>
      <c r="E323" s="29"/>
      <c r="F323" s="30"/>
      <c r="G323" s="30"/>
      <c r="H323" s="33" t="s">
        <v>574</v>
      </c>
      <c r="I323" s="34" t="s">
        <v>576</v>
      </c>
      <c r="J323" s="27">
        <f>16+18.2+0.5+14.3</f>
        <v>49</v>
      </c>
      <c r="K323" s="27" t="s">
        <v>513</v>
      </c>
      <c r="L323" s="27">
        <f>J323*K323</f>
        <v>49</v>
      </c>
    </row>
    <row r="324" spans="3:12" ht="15.95" customHeight="1">
      <c r="C324" s="11"/>
      <c r="D324" s="29"/>
      <c r="E324" s="29"/>
      <c r="F324" s="30"/>
      <c r="G324" s="30"/>
      <c r="H324" s="33" t="s">
        <v>514</v>
      </c>
      <c r="I324" s="34" t="s">
        <v>585</v>
      </c>
      <c r="J324" s="27">
        <f>1</f>
        <v>1</v>
      </c>
      <c r="K324" s="27" t="s">
        <v>513</v>
      </c>
      <c r="L324" s="27">
        <f>J324*K324</f>
        <v>1</v>
      </c>
    </row>
    <row r="325" spans="3:12" ht="15.95" customHeight="1">
      <c r="C325" s="11"/>
      <c r="D325" s="29"/>
      <c r="E325" s="29"/>
      <c r="F325" s="30"/>
      <c r="G325" s="30"/>
      <c r="H325" s="33" t="s">
        <v>527</v>
      </c>
      <c r="I325" s="34"/>
      <c r="J325" s="27"/>
      <c r="K325" s="27"/>
      <c r="L325" s="27"/>
    </row>
    <row r="326" spans="3:12" ht="15.95" customHeight="1">
      <c r="C326" s="11" t="s">
        <v>284</v>
      </c>
      <c r="D326" s="35" t="s">
        <v>130</v>
      </c>
      <c r="E326" s="35" t="s">
        <v>131</v>
      </c>
      <c r="F326" s="36" t="s">
        <v>101</v>
      </c>
      <c r="G326" s="36" t="s">
        <v>639</v>
      </c>
      <c r="H326" s="33" t="s">
        <v>573</v>
      </c>
      <c r="I326" s="34"/>
      <c r="J326" s="27"/>
      <c r="K326" s="27"/>
      <c r="L326" s="27"/>
    </row>
    <row r="327" spans="3:12" ht="15.95" customHeight="1">
      <c r="C327" s="11"/>
      <c r="D327" s="29"/>
      <c r="E327" s="29"/>
      <c r="F327" s="30"/>
      <c r="G327" s="30"/>
      <c r="H327" s="33" t="s">
        <v>498</v>
      </c>
      <c r="I327" s="34"/>
      <c r="J327" s="27"/>
      <c r="K327" s="27"/>
      <c r="L327" s="27"/>
    </row>
    <row r="328" spans="3:12" ht="15.95" customHeight="1">
      <c r="C328" s="11"/>
      <c r="D328" s="29"/>
      <c r="E328" s="29"/>
      <c r="F328" s="30"/>
      <c r="G328" s="30"/>
      <c r="H328" s="33" t="s">
        <v>499</v>
      </c>
      <c r="I328" s="34"/>
      <c r="J328" s="27"/>
      <c r="K328" s="27"/>
      <c r="L328" s="27"/>
    </row>
    <row r="329" spans="3:12" ht="15.95" customHeight="1">
      <c r="C329" s="11"/>
      <c r="D329" s="29"/>
      <c r="E329" s="29"/>
      <c r="F329" s="30"/>
      <c r="G329" s="30"/>
      <c r="H329" s="33" t="s">
        <v>498</v>
      </c>
      <c r="I329" s="34"/>
      <c r="J329" s="27"/>
      <c r="K329" s="27"/>
      <c r="L329" s="27"/>
    </row>
    <row r="330" spans="3:12" ht="15.95" customHeight="1">
      <c r="C330" s="11"/>
      <c r="D330" s="29"/>
      <c r="E330" s="29"/>
      <c r="F330" s="30"/>
      <c r="G330" s="30"/>
      <c r="H330" s="33" t="s">
        <v>577</v>
      </c>
      <c r="I330" s="34" t="s">
        <v>579</v>
      </c>
      <c r="J330" s="27">
        <f>1+0.4+16+18.2</f>
        <v>35.599999999999994</v>
      </c>
      <c r="K330" s="27" t="s">
        <v>513</v>
      </c>
      <c r="L330" s="27">
        <f>J330*K330</f>
        <v>35.599999999999994</v>
      </c>
    </row>
    <row r="331" spans="3:12" ht="15.95" customHeight="1">
      <c r="C331" s="11"/>
      <c r="D331" s="29"/>
      <c r="E331" s="29"/>
      <c r="F331" s="30"/>
      <c r="G331" s="30"/>
      <c r="H331" s="33" t="s">
        <v>580</v>
      </c>
      <c r="I331" s="34" t="s">
        <v>583</v>
      </c>
      <c r="J331" s="27">
        <f>1+1.3+14.3</f>
        <v>16.600000000000001</v>
      </c>
      <c r="K331" s="27" t="s">
        <v>517</v>
      </c>
      <c r="L331" s="27">
        <f>J331*K331</f>
        <v>33.200000000000003</v>
      </c>
    </row>
    <row r="332" spans="3:12" ht="15.95" customHeight="1">
      <c r="C332" s="11"/>
      <c r="D332" s="29"/>
      <c r="E332" s="29"/>
      <c r="F332" s="30"/>
      <c r="G332" s="30"/>
      <c r="H332" s="33" t="s">
        <v>527</v>
      </c>
      <c r="I332" s="34"/>
      <c r="J332" s="27"/>
      <c r="K332" s="27"/>
      <c r="L332" s="27"/>
    </row>
    <row r="333" spans="3:12" ht="15.95" customHeight="1">
      <c r="C333" s="11" t="s">
        <v>287</v>
      </c>
      <c r="D333" s="35" t="s">
        <v>166</v>
      </c>
      <c r="E333" s="35" t="s">
        <v>167</v>
      </c>
      <c r="F333" s="36" t="s">
        <v>116</v>
      </c>
      <c r="G333" s="36" t="s">
        <v>513</v>
      </c>
      <c r="H333" s="33" t="s">
        <v>573</v>
      </c>
      <c r="I333" s="34"/>
      <c r="J333" s="27"/>
      <c r="K333" s="27"/>
      <c r="L333" s="27"/>
    </row>
    <row r="334" spans="3:12" ht="15.95" customHeight="1">
      <c r="C334" s="11"/>
      <c r="D334" s="29"/>
      <c r="E334" s="29"/>
      <c r="F334" s="30"/>
      <c r="G334" s="30"/>
      <c r="H334" s="33" t="s">
        <v>498</v>
      </c>
      <c r="I334" s="34"/>
      <c r="J334" s="27"/>
      <c r="K334" s="27"/>
      <c r="L334" s="27"/>
    </row>
    <row r="335" spans="3:12" ht="15.95" customHeight="1">
      <c r="C335" s="11"/>
      <c r="D335" s="29"/>
      <c r="E335" s="29"/>
      <c r="F335" s="30"/>
      <c r="G335" s="30"/>
      <c r="H335" s="33" t="s">
        <v>499</v>
      </c>
      <c r="I335" s="34"/>
      <c r="J335" s="27"/>
      <c r="K335" s="27"/>
      <c r="L335" s="27"/>
    </row>
    <row r="336" spans="3:12" ht="15.95" customHeight="1">
      <c r="C336" s="11"/>
      <c r="D336" s="29"/>
      <c r="E336" s="29"/>
      <c r="F336" s="30"/>
      <c r="G336" s="30"/>
      <c r="H336" s="33" t="s">
        <v>498</v>
      </c>
      <c r="I336" s="34"/>
      <c r="J336" s="27"/>
      <c r="K336" s="27"/>
      <c r="L336" s="27"/>
    </row>
    <row r="337" spans="3:12" ht="15.95" customHeight="1">
      <c r="C337" s="11"/>
      <c r="D337" s="29"/>
      <c r="E337" s="29"/>
      <c r="F337" s="30"/>
      <c r="G337" s="30"/>
      <c r="H337" s="33" t="s">
        <v>565</v>
      </c>
      <c r="I337" s="34" t="s">
        <v>513</v>
      </c>
      <c r="J337" s="27">
        <f>1</f>
        <v>1</v>
      </c>
      <c r="K337" s="27" t="s">
        <v>513</v>
      </c>
      <c r="L337" s="27">
        <f>J337*K337</f>
        <v>1</v>
      </c>
    </row>
    <row r="338" spans="3:12" ht="15.95" customHeight="1">
      <c r="C338" s="11"/>
      <c r="D338" s="29"/>
      <c r="E338" s="29"/>
      <c r="F338" s="30"/>
      <c r="G338" s="30"/>
      <c r="H338" s="33" t="s">
        <v>527</v>
      </c>
      <c r="I338" s="34"/>
      <c r="J338" s="27"/>
      <c r="K338" s="27"/>
      <c r="L338" s="27"/>
    </row>
    <row r="339" spans="3:12" ht="15.95" customHeight="1">
      <c r="C339" s="11"/>
      <c r="D339" s="35"/>
      <c r="E339" s="35"/>
      <c r="F339" s="36"/>
      <c r="G339" s="36"/>
      <c r="H339" s="33"/>
      <c r="I339" s="34"/>
      <c r="J339" s="27"/>
      <c r="K339" s="27"/>
      <c r="L339" s="27"/>
    </row>
    <row r="340" spans="3:12" ht="15.95" customHeight="1">
      <c r="C340" s="11"/>
      <c r="D340" s="29"/>
      <c r="E340" s="29"/>
      <c r="F340" s="30"/>
      <c r="G340" s="30"/>
      <c r="H340" s="33"/>
      <c r="I340" s="34"/>
      <c r="J340" s="27"/>
      <c r="K340" s="27"/>
      <c r="L340" s="27"/>
    </row>
    <row r="341" spans="3:12" ht="15.95" customHeight="1">
      <c r="C341" s="11"/>
      <c r="D341" s="29"/>
      <c r="E341" s="29"/>
      <c r="F341" s="30"/>
      <c r="G341" s="30"/>
      <c r="H341" s="33"/>
      <c r="I341" s="34"/>
      <c r="J341" s="27"/>
      <c r="K341" s="27"/>
      <c r="L341" s="27"/>
    </row>
    <row r="342" spans="3:12" ht="15.95" customHeight="1">
      <c r="C342" s="11"/>
      <c r="D342" s="29"/>
      <c r="E342" s="29"/>
      <c r="F342" s="30"/>
      <c r="G342" s="30"/>
      <c r="H342" s="33"/>
      <c r="I342" s="34"/>
      <c r="J342" s="27"/>
      <c r="K342" s="27"/>
      <c r="L342" s="27"/>
    </row>
    <row r="343" spans="3:12" ht="15.95" customHeight="1">
      <c r="C343" s="11"/>
      <c r="D343" s="29"/>
      <c r="E343" s="29"/>
      <c r="F343" s="30"/>
      <c r="G343" s="30"/>
      <c r="H343" s="33"/>
      <c r="I343" s="34"/>
      <c r="J343" s="27"/>
      <c r="K343" s="27"/>
      <c r="L343" s="27"/>
    </row>
    <row r="344" spans="3:12" ht="15.95" customHeight="1">
      <c r="C344" s="11"/>
      <c r="D344" s="29"/>
      <c r="E344" s="29"/>
      <c r="F344" s="30"/>
      <c r="G344" s="30"/>
      <c r="H344" s="33"/>
      <c r="I344" s="34"/>
      <c r="J344" s="27"/>
      <c r="K344" s="27"/>
      <c r="L344" s="27"/>
    </row>
    <row r="345" spans="3:12" ht="15.95" customHeight="1">
      <c r="C345" s="11"/>
      <c r="D345" s="29"/>
      <c r="E345" s="29"/>
      <c r="F345" s="30"/>
      <c r="G345" s="30"/>
      <c r="H345" s="33"/>
      <c r="I345" s="34"/>
      <c r="J345" s="27"/>
      <c r="K345" s="27"/>
      <c r="L345" s="27"/>
    </row>
    <row r="346" spans="3:12" ht="15.95" customHeight="1">
      <c r="C346" s="11"/>
      <c r="D346" s="29"/>
      <c r="E346" s="29"/>
      <c r="F346" s="30"/>
      <c r="G346" s="30"/>
      <c r="H346" s="33"/>
      <c r="I346" s="34"/>
      <c r="J346" s="27"/>
      <c r="K346" s="27"/>
      <c r="L346" s="27"/>
    </row>
    <row r="347" spans="3:12" ht="15.95" customHeight="1">
      <c r="C347" s="11"/>
      <c r="D347" s="29"/>
      <c r="E347" s="29"/>
      <c r="F347" s="30"/>
      <c r="G347" s="30"/>
      <c r="H347" s="33"/>
      <c r="I347" s="34"/>
      <c r="J347" s="27"/>
      <c r="K347" s="27"/>
      <c r="L347" s="27"/>
    </row>
    <row r="348" spans="3:12" ht="15.95" customHeight="1">
      <c r="C348" s="11"/>
      <c r="D348" s="29"/>
      <c r="E348" s="29"/>
      <c r="F348" s="30"/>
      <c r="G348" s="30"/>
      <c r="H348" s="33"/>
      <c r="I348" s="34"/>
      <c r="J348" s="27"/>
      <c r="K348" s="27"/>
      <c r="L348" s="27"/>
    </row>
    <row r="349" spans="3:12" ht="15.95" customHeight="1">
      <c r="C349" s="11"/>
      <c r="D349" s="29"/>
      <c r="E349" s="29"/>
      <c r="F349" s="30"/>
      <c r="G349" s="30"/>
      <c r="H349" s="33"/>
      <c r="I349" s="34"/>
      <c r="J349" s="27"/>
      <c r="K349" s="27"/>
      <c r="L349" s="27"/>
    </row>
    <row r="350" spans="3:12" ht="15.95" customHeight="1">
      <c r="C350" s="11"/>
      <c r="D350" s="29"/>
      <c r="E350" s="29"/>
      <c r="F350" s="30"/>
      <c r="G350" s="30"/>
      <c r="H350" s="33"/>
      <c r="I350" s="34"/>
      <c r="J350" s="27"/>
      <c r="K350" s="27"/>
      <c r="L350" s="27"/>
    </row>
    <row r="351" spans="3:12" ht="15.95" customHeight="1">
      <c r="C351" s="11"/>
      <c r="D351" s="29"/>
      <c r="E351" s="29"/>
      <c r="F351" s="30"/>
      <c r="G351" s="30"/>
      <c r="H351" s="33"/>
      <c r="I351" s="34"/>
      <c r="J351" s="27"/>
      <c r="K351" s="27"/>
      <c r="L351" s="27"/>
    </row>
    <row r="352" spans="3:12" ht="15.95" customHeight="1">
      <c r="C352" s="11"/>
      <c r="D352" s="29"/>
      <c r="E352" s="29"/>
      <c r="F352" s="30"/>
      <c r="G352" s="30"/>
      <c r="H352" s="33"/>
      <c r="I352" s="34"/>
      <c r="J352" s="27"/>
      <c r="K352" s="27"/>
      <c r="L352" s="27"/>
    </row>
    <row r="353" spans="1:12" ht="15.95" customHeight="1">
      <c r="C353" s="11"/>
      <c r="D353" s="29"/>
      <c r="E353" s="29"/>
      <c r="F353" s="30"/>
      <c r="G353" s="30"/>
      <c r="H353" s="33"/>
      <c r="I353" s="34"/>
      <c r="J353" s="27"/>
      <c r="K353" s="27"/>
      <c r="L353" s="27"/>
    </row>
    <row r="354" spans="1:12" ht="15.95" customHeight="1">
      <c r="C354" s="11"/>
      <c r="D354" s="29"/>
      <c r="E354" s="29"/>
      <c r="F354" s="30"/>
      <c r="G354" s="30"/>
      <c r="H354" s="33"/>
      <c r="I354" s="34"/>
      <c r="J354" s="27"/>
      <c r="K354" s="27"/>
      <c r="L354" s="27"/>
    </row>
    <row r="355" spans="1:12" ht="15.95" customHeight="1">
      <c r="C355" s="11"/>
      <c r="D355" s="29"/>
      <c r="E355" s="29"/>
      <c r="F355" s="30"/>
      <c r="G355" s="30"/>
      <c r="H355" s="33"/>
      <c r="I355" s="34"/>
      <c r="J355" s="27"/>
      <c r="K355" s="27"/>
      <c r="L355" s="27"/>
    </row>
    <row r="356" spans="1:12" ht="15.95" customHeight="1">
      <c r="C356" s="11"/>
      <c r="D356" s="29"/>
      <c r="E356" s="29"/>
      <c r="F356" s="30"/>
      <c r="G356" s="30"/>
      <c r="H356" s="33"/>
      <c r="I356" s="34"/>
      <c r="J356" s="27"/>
      <c r="K356" s="27"/>
      <c r="L356" s="27"/>
    </row>
    <row r="357" spans="1:12" ht="15.95" customHeight="1">
      <c r="C357" s="11"/>
      <c r="D357" s="29"/>
      <c r="E357" s="29"/>
      <c r="F357" s="30"/>
      <c r="G357" s="30"/>
      <c r="H357" s="33"/>
      <c r="I357" s="34"/>
      <c r="J357" s="27"/>
      <c r="K357" s="27"/>
      <c r="L357" s="27"/>
    </row>
    <row r="358" spans="1:12" ht="15.95" customHeight="1">
      <c r="C358" s="11"/>
      <c r="D358" s="29"/>
      <c r="E358" s="29"/>
      <c r="F358" s="30"/>
      <c r="G358" s="30"/>
      <c r="H358" s="33"/>
      <c r="I358" s="34"/>
      <c r="J358" s="27"/>
      <c r="K358" s="27"/>
      <c r="L358" s="27"/>
    </row>
    <row r="359" spans="1:12" ht="15.95" customHeight="1">
      <c r="C359" s="11"/>
      <c r="D359" s="29"/>
      <c r="E359" s="29"/>
      <c r="F359" s="30"/>
      <c r="G359" s="30"/>
      <c r="H359" s="33"/>
      <c r="I359" s="34"/>
      <c r="J359" s="27"/>
      <c r="K359" s="27"/>
      <c r="L359" s="27"/>
    </row>
    <row r="360" spans="1:12" ht="15.95" customHeight="1">
      <c r="C360" s="11"/>
      <c r="D360" s="32"/>
      <c r="E360" s="32"/>
      <c r="F360" s="21"/>
      <c r="G360" s="21"/>
      <c r="H360" s="33"/>
      <c r="I360" s="34"/>
      <c r="J360" s="27"/>
      <c r="K360" s="27"/>
      <c r="L360" s="27"/>
    </row>
    <row r="363" spans="1:12" ht="15.95" customHeight="1">
      <c r="D363" s="282" t="s">
        <v>596</v>
      </c>
      <c r="E363" s="276"/>
      <c r="F363" s="276"/>
      <c r="G363" s="276"/>
      <c r="H363" s="276"/>
      <c r="I363" s="276"/>
      <c r="J363" s="276"/>
      <c r="K363" s="276"/>
      <c r="L363" s="276"/>
    </row>
    <row r="364" spans="1:12" ht="15.95" customHeight="1">
      <c r="A364" s="13" t="s">
        <v>46</v>
      </c>
      <c r="B364" s="13" t="s">
        <v>47</v>
      </c>
      <c r="C364" s="13" t="s">
        <v>85</v>
      </c>
      <c r="D364" s="283" t="s">
        <v>333</v>
      </c>
      <c r="E364" s="283" t="s">
        <v>50</v>
      </c>
      <c r="F364" s="283" t="s">
        <v>51</v>
      </c>
      <c r="G364" s="283" t="s">
        <v>52</v>
      </c>
      <c r="H364" s="283" t="s">
        <v>618</v>
      </c>
      <c r="I364" s="283" t="s">
        <v>619</v>
      </c>
      <c r="J364" s="283" t="s">
        <v>620</v>
      </c>
      <c r="K364" s="283" t="s">
        <v>338</v>
      </c>
      <c r="L364" s="283" t="s">
        <v>56</v>
      </c>
    </row>
    <row r="365" spans="1:12" ht="15.95" customHeight="1">
      <c r="A365" s="13"/>
      <c r="B365" s="13"/>
      <c r="C365" s="13"/>
      <c r="D365" s="283"/>
      <c r="E365" s="283"/>
      <c r="F365" s="283"/>
      <c r="G365" s="283"/>
      <c r="H365" s="283"/>
      <c r="I365" s="283"/>
      <c r="J365" s="283"/>
      <c r="K365" s="283"/>
      <c r="L365" s="283"/>
    </row>
    <row r="366" spans="1:12" ht="15.95" customHeight="1">
      <c r="C366" s="11" t="s">
        <v>471</v>
      </c>
      <c r="D366" s="29" t="s">
        <v>203</v>
      </c>
      <c r="E366" s="29" t="s">
        <v>204</v>
      </c>
      <c r="F366" s="30" t="s">
        <v>472</v>
      </c>
      <c r="G366" s="30" t="s">
        <v>640</v>
      </c>
      <c r="H366" s="31" t="s">
        <v>573</v>
      </c>
      <c r="I366" s="32"/>
      <c r="J366" s="22"/>
      <c r="K366" s="22"/>
      <c r="L366" s="22"/>
    </row>
    <row r="367" spans="1:12" ht="15.95" customHeight="1">
      <c r="C367" s="11"/>
      <c r="D367" s="29"/>
      <c r="E367" s="29"/>
      <c r="F367" s="30"/>
      <c r="G367" s="30"/>
      <c r="H367" s="33" t="s">
        <v>498</v>
      </c>
      <c r="I367" s="34"/>
      <c r="J367" s="27"/>
      <c r="K367" s="27"/>
      <c r="L367" s="27"/>
    </row>
    <row r="368" spans="1:12" ht="15.95" customHeight="1">
      <c r="C368" s="11"/>
      <c r="D368" s="29"/>
      <c r="E368" s="29"/>
      <c r="F368" s="30"/>
      <c r="G368" s="30"/>
      <c r="H368" s="33" t="s">
        <v>499</v>
      </c>
      <c r="I368" s="34"/>
      <c r="J368" s="27"/>
      <c r="K368" s="27"/>
      <c r="L368" s="27"/>
    </row>
    <row r="369" spans="3:12" ht="15.95" customHeight="1">
      <c r="C369" s="11"/>
      <c r="D369" s="29"/>
      <c r="E369" s="29"/>
      <c r="F369" s="30"/>
      <c r="G369" s="30"/>
      <c r="H369" s="33" t="s">
        <v>498</v>
      </c>
      <c r="I369" s="34"/>
      <c r="J369" s="27"/>
      <c r="K369" s="27"/>
      <c r="L369" s="27"/>
    </row>
    <row r="370" spans="3:12" ht="15.95" customHeight="1">
      <c r="C370" s="11"/>
      <c r="D370" s="29"/>
      <c r="E370" s="29"/>
      <c r="F370" s="30"/>
      <c r="G370" s="30"/>
      <c r="H370" s="33" t="s">
        <v>586</v>
      </c>
      <c r="I370" s="34" t="s">
        <v>610</v>
      </c>
      <c r="J370" s="27">
        <f>(153/1000)*34.2</f>
        <v>5.2326000000000006</v>
      </c>
      <c r="K370" s="27" t="s">
        <v>513</v>
      </c>
      <c r="L370" s="27">
        <f>J370*K370</f>
        <v>5.2326000000000006</v>
      </c>
    </row>
    <row r="371" spans="3:12" ht="15.95" customHeight="1">
      <c r="C371" s="11"/>
      <c r="D371" s="29"/>
      <c r="E371" s="29"/>
      <c r="F371" s="30"/>
      <c r="G371" s="30"/>
      <c r="H371" s="33" t="s">
        <v>527</v>
      </c>
      <c r="I371" s="34"/>
      <c r="J371" s="27"/>
      <c r="K371" s="27"/>
      <c r="L371" s="27"/>
    </row>
    <row r="372" spans="3:12" ht="15.95" customHeight="1">
      <c r="C372" s="11" t="s">
        <v>473</v>
      </c>
      <c r="D372" s="35" t="s">
        <v>203</v>
      </c>
      <c r="E372" s="35" t="s">
        <v>206</v>
      </c>
      <c r="F372" s="36" t="s">
        <v>472</v>
      </c>
      <c r="G372" s="36" t="s">
        <v>613</v>
      </c>
      <c r="H372" s="33" t="s">
        <v>573</v>
      </c>
      <c r="I372" s="34"/>
      <c r="J372" s="27"/>
      <c r="K372" s="27"/>
      <c r="L372" s="27"/>
    </row>
    <row r="373" spans="3:12" ht="15.95" customHeight="1">
      <c r="C373" s="11"/>
      <c r="D373" s="29"/>
      <c r="E373" s="29"/>
      <c r="F373" s="30"/>
      <c r="G373" s="30"/>
      <c r="H373" s="33" t="s">
        <v>498</v>
      </c>
      <c r="I373" s="34"/>
      <c r="J373" s="27"/>
      <c r="K373" s="27"/>
      <c r="L373" s="27"/>
    </row>
    <row r="374" spans="3:12" ht="15.95" customHeight="1">
      <c r="C374" s="11"/>
      <c r="D374" s="29"/>
      <c r="E374" s="29"/>
      <c r="F374" s="30"/>
      <c r="G374" s="30"/>
      <c r="H374" s="33" t="s">
        <v>499</v>
      </c>
      <c r="I374" s="34"/>
      <c r="J374" s="27"/>
      <c r="K374" s="27"/>
      <c r="L374" s="27"/>
    </row>
    <row r="375" spans="3:12" ht="15.95" customHeight="1">
      <c r="C375" s="11"/>
      <c r="D375" s="29"/>
      <c r="E375" s="29"/>
      <c r="F375" s="30"/>
      <c r="G375" s="30"/>
      <c r="H375" s="33" t="s">
        <v>498</v>
      </c>
      <c r="I375" s="34"/>
      <c r="J375" s="27"/>
      <c r="K375" s="27"/>
      <c r="L375" s="27"/>
    </row>
    <row r="376" spans="3:12" ht="15.95" customHeight="1">
      <c r="C376" s="11"/>
      <c r="D376" s="29"/>
      <c r="E376" s="29"/>
      <c r="F376" s="30"/>
      <c r="G376" s="30"/>
      <c r="H376" s="33" t="s">
        <v>589</v>
      </c>
      <c r="I376" s="34" t="s">
        <v>611</v>
      </c>
      <c r="J376" s="27">
        <f>((6.95/3.6)*34.2)+((5.01/3.6)*(36.9+1.4))</f>
        <v>119.32583333333334</v>
      </c>
      <c r="K376" s="27" t="s">
        <v>513</v>
      </c>
      <c r="L376" s="27">
        <f>J376*K376</f>
        <v>119.32583333333334</v>
      </c>
    </row>
    <row r="377" spans="3:12" ht="15.95" customHeight="1">
      <c r="C377" s="11"/>
      <c r="D377" s="29"/>
      <c r="E377" s="29"/>
      <c r="F377" s="30"/>
      <c r="G377" s="30"/>
      <c r="H377" s="33" t="s">
        <v>527</v>
      </c>
      <c r="I377" s="34"/>
      <c r="J377" s="27"/>
      <c r="K377" s="27"/>
      <c r="L377" s="27"/>
    </row>
    <row r="378" spans="3:12" ht="15.95" customHeight="1">
      <c r="C378" s="11" t="s">
        <v>635</v>
      </c>
      <c r="D378" s="35" t="s">
        <v>474</v>
      </c>
      <c r="E378" s="35" t="s">
        <v>177</v>
      </c>
      <c r="F378" s="36" t="s">
        <v>101</v>
      </c>
      <c r="G378" s="36" t="s">
        <v>641</v>
      </c>
      <c r="H378" s="33" t="s">
        <v>573</v>
      </c>
      <c r="I378" s="34"/>
      <c r="J378" s="27"/>
      <c r="K378" s="27"/>
      <c r="L378" s="27"/>
    </row>
    <row r="379" spans="3:12" ht="15.95" customHeight="1">
      <c r="C379" s="11"/>
      <c r="D379" s="29"/>
      <c r="E379" s="29"/>
      <c r="F379" s="30"/>
      <c r="G379" s="30"/>
      <c r="H379" s="33" t="s">
        <v>498</v>
      </c>
      <c r="I379" s="34"/>
      <c r="J379" s="27"/>
      <c r="K379" s="27"/>
      <c r="L379" s="27"/>
    </row>
    <row r="380" spans="3:12" ht="15.95" customHeight="1">
      <c r="C380" s="11"/>
      <c r="D380" s="29"/>
      <c r="E380" s="29"/>
      <c r="F380" s="30"/>
      <c r="G380" s="30"/>
      <c r="H380" s="33" t="s">
        <v>499</v>
      </c>
      <c r="I380" s="34"/>
      <c r="J380" s="27"/>
      <c r="K380" s="27"/>
      <c r="L380" s="27"/>
    </row>
    <row r="381" spans="3:12" ht="15.95" customHeight="1">
      <c r="C381" s="11"/>
      <c r="D381" s="29"/>
      <c r="E381" s="29"/>
      <c r="F381" s="30"/>
      <c r="G381" s="30"/>
      <c r="H381" s="33" t="s">
        <v>498</v>
      </c>
      <c r="I381" s="34"/>
      <c r="J381" s="27"/>
      <c r="K381" s="27"/>
      <c r="L381" s="27"/>
    </row>
    <row r="382" spans="3:12" ht="15.95" customHeight="1">
      <c r="C382" s="11"/>
      <c r="D382" s="29"/>
      <c r="E382" s="29"/>
      <c r="F382" s="30"/>
      <c r="G382" s="30"/>
      <c r="H382" s="33" t="s">
        <v>577</v>
      </c>
      <c r="I382" s="34" t="s">
        <v>599</v>
      </c>
      <c r="J382" s="27">
        <f>16+18.2+1.7+1</f>
        <v>36.900000000000006</v>
      </c>
      <c r="K382" s="27" t="s">
        <v>513</v>
      </c>
      <c r="L382" s="27">
        <f>J382*K382</f>
        <v>36.900000000000006</v>
      </c>
    </row>
    <row r="383" spans="3:12" ht="15.95" customHeight="1">
      <c r="C383" s="11"/>
      <c r="D383" s="29"/>
      <c r="E383" s="29"/>
      <c r="F383" s="30"/>
      <c r="G383" s="30"/>
      <c r="H383" s="33" t="s">
        <v>580</v>
      </c>
      <c r="I383" s="34" t="s">
        <v>602</v>
      </c>
      <c r="J383" s="27">
        <f>1+0.4</f>
        <v>1.4</v>
      </c>
      <c r="K383" s="27" t="s">
        <v>513</v>
      </c>
      <c r="L383" s="27">
        <f>J383*K383</f>
        <v>1.4</v>
      </c>
    </row>
    <row r="384" spans="3:12" ht="15.95" customHeight="1">
      <c r="C384" s="11"/>
      <c r="D384" s="29"/>
      <c r="E384" s="29"/>
      <c r="F384" s="30"/>
      <c r="G384" s="30"/>
      <c r="H384" s="33" t="s">
        <v>527</v>
      </c>
      <c r="I384" s="34"/>
      <c r="J384" s="27"/>
      <c r="K384" s="27"/>
      <c r="L384" s="27"/>
    </row>
    <row r="385" spans="3:12" ht="15.95" customHeight="1">
      <c r="C385" s="11" t="s">
        <v>637</v>
      </c>
      <c r="D385" s="35" t="s">
        <v>474</v>
      </c>
      <c r="E385" s="35" t="s">
        <v>181</v>
      </c>
      <c r="F385" s="36" t="s">
        <v>101</v>
      </c>
      <c r="G385" s="36" t="s">
        <v>627</v>
      </c>
      <c r="H385" s="33" t="s">
        <v>573</v>
      </c>
      <c r="I385" s="34"/>
      <c r="J385" s="27"/>
      <c r="K385" s="27"/>
      <c r="L385" s="27"/>
    </row>
    <row r="386" spans="3:12" ht="15.95" customHeight="1">
      <c r="C386" s="11"/>
      <c r="D386" s="29"/>
      <c r="E386" s="29"/>
      <c r="F386" s="30"/>
      <c r="G386" s="30"/>
      <c r="H386" s="33" t="s">
        <v>498</v>
      </c>
      <c r="I386" s="34"/>
      <c r="J386" s="27"/>
      <c r="K386" s="27"/>
      <c r="L386" s="27"/>
    </row>
    <row r="387" spans="3:12" ht="15.95" customHeight="1">
      <c r="C387" s="11"/>
      <c r="D387" s="29"/>
      <c r="E387" s="29"/>
      <c r="F387" s="30"/>
      <c r="G387" s="30"/>
      <c r="H387" s="33" t="s">
        <v>499</v>
      </c>
      <c r="I387" s="34"/>
      <c r="J387" s="27"/>
      <c r="K387" s="27"/>
      <c r="L387" s="27"/>
    </row>
    <row r="388" spans="3:12" ht="15.95" customHeight="1">
      <c r="C388" s="11"/>
      <c r="D388" s="29"/>
      <c r="E388" s="29"/>
      <c r="F388" s="30"/>
      <c r="G388" s="30"/>
      <c r="H388" s="33" t="s">
        <v>498</v>
      </c>
      <c r="I388" s="34"/>
      <c r="J388" s="27"/>
      <c r="K388" s="27"/>
      <c r="L388" s="27"/>
    </row>
    <row r="389" spans="3:12" ht="15.95" customHeight="1">
      <c r="C389" s="11"/>
      <c r="D389" s="29"/>
      <c r="E389" s="29"/>
      <c r="F389" s="30"/>
      <c r="G389" s="30"/>
      <c r="H389" s="33" t="s">
        <v>574</v>
      </c>
      <c r="I389" s="34" t="s">
        <v>507</v>
      </c>
      <c r="J389" s="27">
        <f>16+18.2</f>
        <v>34.200000000000003</v>
      </c>
      <c r="K389" s="27" t="s">
        <v>513</v>
      </c>
      <c r="L389" s="27">
        <f>J389*K389</f>
        <v>34.200000000000003</v>
      </c>
    </row>
    <row r="390" spans="3:12" ht="15.95" customHeight="1">
      <c r="C390" s="11"/>
      <c r="D390" s="29"/>
      <c r="E390" s="29"/>
      <c r="F390" s="30"/>
      <c r="G390" s="30"/>
      <c r="H390" s="33" t="s">
        <v>527</v>
      </c>
      <c r="I390" s="34"/>
      <c r="J390" s="27"/>
      <c r="K390" s="27"/>
      <c r="L390" s="27"/>
    </row>
    <row r="391" spans="3:12" ht="15.95" customHeight="1">
      <c r="C391" s="11" t="s">
        <v>477</v>
      </c>
      <c r="D391" s="35" t="s">
        <v>109</v>
      </c>
      <c r="E391" s="35" t="s">
        <v>210</v>
      </c>
      <c r="F391" s="36" t="s">
        <v>101</v>
      </c>
      <c r="G391" s="36" t="s">
        <v>642</v>
      </c>
      <c r="H391" s="33" t="s">
        <v>573</v>
      </c>
      <c r="I391" s="34"/>
      <c r="J391" s="27"/>
      <c r="K391" s="27"/>
      <c r="L391" s="27"/>
    </row>
    <row r="392" spans="3:12" ht="15.95" customHeight="1">
      <c r="C392" s="11"/>
      <c r="D392" s="29"/>
      <c r="E392" s="29"/>
      <c r="F392" s="30"/>
      <c r="G392" s="30"/>
      <c r="H392" s="33" t="s">
        <v>498</v>
      </c>
      <c r="I392" s="34"/>
      <c r="J392" s="27"/>
      <c r="K392" s="27"/>
      <c r="L392" s="27"/>
    </row>
    <row r="393" spans="3:12" ht="15.95" customHeight="1">
      <c r="C393" s="11"/>
      <c r="D393" s="29"/>
      <c r="E393" s="29"/>
      <c r="F393" s="30"/>
      <c r="G393" s="30"/>
      <c r="H393" s="33" t="s">
        <v>499</v>
      </c>
      <c r="I393" s="34"/>
      <c r="J393" s="27"/>
      <c r="K393" s="27"/>
      <c r="L393" s="27"/>
    </row>
    <row r="394" spans="3:12" ht="15.95" customHeight="1">
      <c r="C394" s="11"/>
      <c r="D394" s="29"/>
      <c r="E394" s="29"/>
      <c r="F394" s="30"/>
      <c r="G394" s="30"/>
      <c r="H394" s="33" t="s">
        <v>498</v>
      </c>
      <c r="I394" s="34"/>
      <c r="J394" s="27"/>
      <c r="K394" s="27"/>
      <c r="L394" s="27"/>
    </row>
    <row r="395" spans="3:12" ht="15.95" customHeight="1">
      <c r="C395" s="11"/>
      <c r="D395" s="29"/>
      <c r="E395" s="29"/>
      <c r="F395" s="30"/>
      <c r="G395" s="30"/>
      <c r="H395" s="33" t="s">
        <v>606</v>
      </c>
      <c r="I395" s="34" t="s">
        <v>608</v>
      </c>
      <c r="J395" s="27">
        <f>1.7+1</f>
        <v>2.7</v>
      </c>
      <c r="K395" s="27" t="s">
        <v>513</v>
      </c>
      <c r="L395" s="27">
        <f>J395*K395</f>
        <v>2.7</v>
      </c>
    </row>
    <row r="396" spans="3:12" ht="15.95" customHeight="1">
      <c r="C396" s="11"/>
      <c r="D396" s="29"/>
      <c r="E396" s="29"/>
      <c r="F396" s="30"/>
      <c r="G396" s="30"/>
      <c r="H396" s="33" t="s">
        <v>527</v>
      </c>
      <c r="I396" s="34"/>
      <c r="J396" s="27"/>
      <c r="K396" s="27"/>
      <c r="L396" s="27"/>
    </row>
    <row r="397" spans="3:12" ht="15.95" customHeight="1">
      <c r="C397" s="11" t="s">
        <v>262</v>
      </c>
      <c r="D397" s="35" t="s">
        <v>109</v>
      </c>
      <c r="E397" s="35" t="s">
        <v>110</v>
      </c>
      <c r="F397" s="36" t="s">
        <v>101</v>
      </c>
      <c r="G397" s="36" t="s">
        <v>642</v>
      </c>
      <c r="H397" s="33" t="s">
        <v>573</v>
      </c>
      <c r="I397" s="34"/>
      <c r="J397" s="27"/>
      <c r="K397" s="27"/>
      <c r="L397" s="27"/>
    </row>
    <row r="398" spans="3:12" ht="15.95" customHeight="1">
      <c r="C398" s="11"/>
      <c r="D398" s="29"/>
      <c r="E398" s="29"/>
      <c r="F398" s="30"/>
      <c r="G398" s="30"/>
      <c r="H398" s="33" t="s">
        <v>498</v>
      </c>
      <c r="I398" s="34"/>
      <c r="J398" s="27"/>
      <c r="K398" s="27"/>
      <c r="L398" s="27"/>
    </row>
    <row r="399" spans="3:12" ht="15.95" customHeight="1">
      <c r="C399" s="11"/>
      <c r="D399" s="29"/>
      <c r="E399" s="29"/>
      <c r="F399" s="30"/>
      <c r="G399" s="30"/>
      <c r="H399" s="33" t="s">
        <v>499</v>
      </c>
      <c r="I399" s="34"/>
      <c r="J399" s="27"/>
      <c r="K399" s="27"/>
      <c r="L399" s="27"/>
    </row>
    <row r="400" spans="3:12" ht="15.95" customHeight="1">
      <c r="C400" s="11"/>
      <c r="D400" s="29"/>
      <c r="E400" s="29"/>
      <c r="F400" s="30"/>
      <c r="G400" s="30"/>
      <c r="H400" s="33" t="s">
        <v>498</v>
      </c>
      <c r="I400" s="34"/>
      <c r="J400" s="27"/>
      <c r="K400" s="27"/>
      <c r="L400" s="27"/>
    </row>
    <row r="401" spans="1:12" ht="15.95" customHeight="1">
      <c r="C401" s="11"/>
      <c r="D401" s="29"/>
      <c r="E401" s="29"/>
      <c r="F401" s="30"/>
      <c r="G401" s="30"/>
      <c r="H401" s="33" t="s">
        <v>514</v>
      </c>
      <c r="I401" s="34" t="s">
        <v>604</v>
      </c>
      <c r="J401" s="27">
        <f>1+1.7</f>
        <v>2.7</v>
      </c>
      <c r="K401" s="27" t="s">
        <v>513</v>
      </c>
      <c r="L401" s="27">
        <f>J401*K401</f>
        <v>2.7</v>
      </c>
    </row>
    <row r="402" spans="1:12" ht="15.95" customHeight="1">
      <c r="C402" s="11"/>
      <c r="D402" s="29"/>
      <c r="E402" s="29"/>
      <c r="F402" s="30"/>
      <c r="G402" s="30"/>
      <c r="H402" s="33" t="s">
        <v>527</v>
      </c>
      <c r="I402" s="34"/>
      <c r="J402" s="27"/>
      <c r="K402" s="27"/>
      <c r="L402" s="27"/>
    </row>
    <row r="403" spans="1:12" ht="15.95" customHeight="1">
      <c r="C403" s="11" t="s">
        <v>269</v>
      </c>
      <c r="D403" s="35" t="s">
        <v>120</v>
      </c>
      <c r="E403" s="35" t="s">
        <v>121</v>
      </c>
      <c r="F403" s="36" t="s">
        <v>101</v>
      </c>
      <c r="G403" s="36" t="s">
        <v>643</v>
      </c>
      <c r="H403" s="33" t="s">
        <v>573</v>
      </c>
      <c r="I403" s="34"/>
      <c r="J403" s="27"/>
      <c r="K403" s="27"/>
      <c r="L403" s="27"/>
    </row>
    <row r="404" spans="1:12" ht="15.95" customHeight="1">
      <c r="C404" s="11"/>
      <c r="D404" s="29"/>
      <c r="E404" s="29"/>
      <c r="F404" s="30"/>
      <c r="G404" s="30"/>
      <c r="H404" s="33" t="s">
        <v>498</v>
      </c>
      <c r="I404" s="34"/>
      <c r="J404" s="27"/>
      <c r="K404" s="27"/>
      <c r="L404" s="27"/>
    </row>
    <row r="405" spans="1:12" ht="15.95" customHeight="1">
      <c r="C405" s="11"/>
      <c r="D405" s="32"/>
      <c r="E405" s="32"/>
      <c r="F405" s="21"/>
      <c r="G405" s="21"/>
      <c r="H405" s="33" t="s">
        <v>499</v>
      </c>
      <c r="I405" s="34"/>
      <c r="J405" s="27"/>
      <c r="K405" s="27"/>
      <c r="L405" s="27"/>
    </row>
    <row r="408" spans="1:12" ht="15.95" customHeight="1">
      <c r="D408" s="282" t="s">
        <v>596</v>
      </c>
      <c r="E408" s="276"/>
      <c r="F408" s="276"/>
      <c r="G408" s="276"/>
      <c r="H408" s="276"/>
      <c r="I408" s="276"/>
      <c r="J408" s="276"/>
      <c r="K408" s="276"/>
      <c r="L408" s="276"/>
    </row>
    <row r="409" spans="1:12" ht="15.95" customHeight="1">
      <c r="A409" s="13" t="s">
        <v>46</v>
      </c>
      <c r="B409" s="13" t="s">
        <v>47</v>
      </c>
      <c r="C409" s="13" t="s">
        <v>85</v>
      </c>
      <c r="D409" s="283" t="s">
        <v>333</v>
      </c>
      <c r="E409" s="283" t="s">
        <v>50</v>
      </c>
      <c r="F409" s="283" t="s">
        <v>51</v>
      </c>
      <c r="G409" s="283" t="s">
        <v>52</v>
      </c>
      <c r="H409" s="283" t="s">
        <v>618</v>
      </c>
      <c r="I409" s="283" t="s">
        <v>619</v>
      </c>
      <c r="J409" s="283" t="s">
        <v>620</v>
      </c>
      <c r="K409" s="283" t="s">
        <v>338</v>
      </c>
      <c r="L409" s="283" t="s">
        <v>56</v>
      </c>
    </row>
    <row r="410" spans="1:12" ht="15.95" customHeight="1">
      <c r="A410" s="13"/>
      <c r="B410" s="13"/>
      <c r="C410" s="13"/>
      <c r="D410" s="283"/>
      <c r="E410" s="283"/>
      <c r="F410" s="283"/>
      <c r="G410" s="283"/>
      <c r="H410" s="283"/>
      <c r="I410" s="283"/>
      <c r="J410" s="283"/>
      <c r="K410" s="283"/>
      <c r="L410" s="283"/>
    </row>
    <row r="411" spans="1:12" ht="15.95" customHeight="1">
      <c r="C411" s="11"/>
      <c r="D411" s="29"/>
      <c r="E411" s="29"/>
      <c r="F411" s="30"/>
      <c r="G411" s="30"/>
      <c r="H411" s="31" t="s">
        <v>498</v>
      </c>
      <c r="I411" s="32"/>
      <c r="J411" s="22"/>
      <c r="K411" s="22"/>
      <c r="L411" s="22"/>
    </row>
    <row r="412" spans="1:12" ht="15.95" customHeight="1">
      <c r="C412" s="11"/>
      <c r="D412" s="29"/>
      <c r="E412" s="29"/>
      <c r="F412" s="30"/>
      <c r="G412" s="30"/>
      <c r="H412" s="33" t="s">
        <v>574</v>
      </c>
      <c r="I412" s="34" t="s">
        <v>507</v>
      </c>
      <c r="J412" s="27">
        <f>16+18.2</f>
        <v>34.200000000000003</v>
      </c>
      <c r="K412" s="27" t="s">
        <v>513</v>
      </c>
      <c r="L412" s="27">
        <f>J412*K412</f>
        <v>34.200000000000003</v>
      </c>
    </row>
    <row r="413" spans="1:12" ht="15.95" customHeight="1">
      <c r="C413" s="11"/>
      <c r="D413" s="29"/>
      <c r="E413" s="29"/>
      <c r="F413" s="30"/>
      <c r="G413" s="30"/>
      <c r="H413" s="33" t="s">
        <v>514</v>
      </c>
      <c r="I413" s="34" t="s">
        <v>604</v>
      </c>
      <c r="J413" s="27">
        <f>1+1.7</f>
        <v>2.7</v>
      </c>
      <c r="K413" s="27" t="s">
        <v>513</v>
      </c>
      <c r="L413" s="27">
        <f>J413*K413</f>
        <v>2.7</v>
      </c>
    </row>
    <row r="414" spans="1:12" ht="15.95" customHeight="1">
      <c r="C414" s="11"/>
      <c r="D414" s="29"/>
      <c r="E414" s="29"/>
      <c r="F414" s="30"/>
      <c r="G414" s="30"/>
      <c r="H414" s="33" t="s">
        <v>527</v>
      </c>
      <c r="I414" s="34"/>
      <c r="J414" s="27"/>
      <c r="K414" s="27"/>
      <c r="L414" s="27"/>
    </row>
    <row r="415" spans="1:12" ht="15.95" customHeight="1">
      <c r="C415" s="11" t="s">
        <v>281</v>
      </c>
      <c r="D415" s="35" t="s">
        <v>125</v>
      </c>
      <c r="E415" s="35" t="s">
        <v>126</v>
      </c>
      <c r="F415" s="36" t="s">
        <v>101</v>
      </c>
      <c r="G415" s="36" t="s">
        <v>643</v>
      </c>
      <c r="H415" s="33" t="s">
        <v>573</v>
      </c>
      <c r="I415" s="34"/>
      <c r="J415" s="27"/>
      <c r="K415" s="27"/>
      <c r="L415" s="27"/>
    </row>
    <row r="416" spans="1:12" ht="15.95" customHeight="1">
      <c r="C416" s="11"/>
      <c r="D416" s="29"/>
      <c r="E416" s="29"/>
      <c r="F416" s="30"/>
      <c r="G416" s="30"/>
      <c r="H416" s="33" t="s">
        <v>498</v>
      </c>
      <c r="I416" s="34"/>
      <c r="J416" s="27"/>
      <c r="K416" s="27"/>
      <c r="L416" s="27"/>
    </row>
    <row r="417" spans="3:12" ht="15.95" customHeight="1">
      <c r="C417" s="11"/>
      <c r="D417" s="29"/>
      <c r="E417" s="29"/>
      <c r="F417" s="30"/>
      <c r="G417" s="30"/>
      <c r="H417" s="33" t="s">
        <v>499</v>
      </c>
      <c r="I417" s="34"/>
      <c r="J417" s="27"/>
      <c r="K417" s="27"/>
      <c r="L417" s="27"/>
    </row>
    <row r="418" spans="3:12" ht="15.95" customHeight="1">
      <c r="C418" s="11"/>
      <c r="D418" s="29"/>
      <c r="E418" s="29"/>
      <c r="F418" s="30"/>
      <c r="G418" s="30"/>
      <c r="H418" s="33" t="s">
        <v>498</v>
      </c>
      <c r="I418" s="34"/>
      <c r="J418" s="27"/>
      <c r="K418" s="27"/>
      <c r="L418" s="27"/>
    </row>
    <row r="419" spans="3:12" ht="15.95" customHeight="1">
      <c r="C419" s="11"/>
      <c r="D419" s="29"/>
      <c r="E419" s="29"/>
      <c r="F419" s="30"/>
      <c r="G419" s="30"/>
      <c r="H419" s="33" t="s">
        <v>574</v>
      </c>
      <c r="I419" s="34" t="s">
        <v>507</v>
      </c>
      <c r="J419" s="27">
        <f>16+18.2</f>
        <v>34.200000000000003</v>
      </c>
      <c r="K419" s="27" t="s">
        <v>513</v>
      </c>
      <c r="L419" s="27">
        <f>J419*K419</f>
        <v>34.200000000000003</v>
      </c>
    </row>
    <row r="420" spans="3:12" ht="15.95" customHeight="1">
      <c r="C420" s="11"/>
      <c r="D420" s="29"/>
      <c r="E420" s="29"/>
      <c r="F420" s="30"/>
      <c r="G420" s="30"/>
      <c r="H420" s="33" t="s">
        <v>514</v>
      </c>
      <c r="I420" s="34" t="s">
        <v>604</v>
      </c>
      <c r="J420" s="27">
        <f>1+1.7</f>
        <v>2.7</v>
      </c>
      <c r="K420" s="27" t="s">
        <v>513</v>
      </c>
      <c r="L420" s="27">
        <f>J420*K420</f>
        <v>2.7</v>
      </c>
    </row>
    <row r="421" spans="3:12" ht="15.95" customHeight="1">
      <c r="C421" s="11"/>
      <c r="D421" s="29"/>
      <c r="E421" s="29"/>
      <c r="F421" s="30"/>
      <c r="G421" s="30"/>
      <c r="H421" s="33" t="s">
        <v>527</v>
      </c>
      <c r="I421" s="34"/>
      <c r="J421" s="27"/>
      <c r="K421" s="27"/>
      <c r="L421" s="27"/>
    </row>
    <row r="422" spans="3:12" ht="15.95" customHeight="1">
      <c r="C422" s="11" t="s">
        <v>284</v>
      </c>
      <c r="D422" s="35" t="s">
        <v>130</v>
      </c>
      <c r="E422" s="35" t="s">
        <v>131</v>
      </c>
      <c r="F422" s="36" t="s">
        <v>101</v>
      </c>
      <c r="G422" s="36" t="s">
        <v>644</v>
      </c>
      <c r="H422" s="33" t="s">
        <v>573</v>
      </c>
      <c r="I422" s="34"/>
      <c r="J422" s="27"/>
      <c r="K422" s="27"/>
      <c r="L422" s="27"/>
    </row>
    <row r="423" spans="3:12" ht="15.95" customHeight="1">
      <c r="C423" s="11"/>
      <c r="D423" s="29"/>
      <c r="E423" s="29"/>
      <c r="F423" s="30"/>
      <c r="G423" s="30"/>
      <c r="H423" s="33" t="s">
        <v>498</v>
      </c>
      <c r="I423" s="34"/>
      <c r="J423" s="27"/>
      <c r="K423" s="27"/>
      <c r="L423" s="27"/>
    </row>
    <row r="424" spans="3:12" ht="15.95" customHeight="1">
      <c r="C424" s="11"/>
      <c r="D424" s="29"/>
      <c r="E424" s="29"/>
      <c r="F424" s="30"/>
      <c r="G424" s="30"/>
      <c r="H424" s="33" t="s">
        <v>499</v>
      </c>
      <c r="I424" s="34"/>
      <c r="J424" s="27"/>
      <c r="K424" s="27"/>
      <c r="L424" s="27"/>
    </row>
    <row r="425" spans="3:12" ht="15.95" customHeight="1">
      <c r="C425" s="11"/>
      <c r="D425" s="29"/>
      <c r="E425" s="29"/>
      <c r="F425" s="30"/>
      <c r="G425" s="30"/>
      <c r="H425" s="33" t="s">
        <v>498</v>
      </c>
      <c r="I425" s="34"/>
      <c r="J425" s="27"/>
      <c r="K425" s="27"/>
      <c r="L425" s="27"/>
    </row>
    <row r="426" spans="3:12" ht="15.95" customHeight="1">
      <c r="C426" s="11"/>
      <c r="D426" s="29"/>
      <c r="E426" s="29"/>
      <c r="F426" s="30"/>
      <c r="G426" s="30"/>
      <c r="H426" s="33" t="s">
        <v>577</v>
      </c>
      <c r="I426" s="34" t="s">
        <v>599</v>
      </c>
      <c r="J426" s="27">
        <f>16+18.2+1.7+1</f>
        <v>36.900000000000006</v>
      </c>
      <c r="K426" s="27" t="s">
        <v>513</v>
      </c>
      <c r="L426" s="27">
        <f>J426*K426</f>
        <v>36.900000000000006</v>
      </c>
    </row>
    <row r="427" spans="3:12" ht="15.95" customHeight="1">
      <c r="C427" s="11"/>
      <c r="D427" s="29"/>
      <c r="E427" s="29"/>
      <c r="F427" s="30"/>
      <c r="G427" s="30"/>
      <c r="H427" s="33" t="s">
        <v>580</v>
      </c>
      <c r="I427" s="34" t="s">
        <v>602</v>
      </c>
      <c r="J427" s="27">
        <f>1+0.4</f>
        <v>1.4</v>
      </c>
      <c r="K427" s="27" t="s">
        <v>517</v>
      </c>
      <c r="L427" s="27">
        <f>J427*K427</f>
        <v>2.8</v>
      </c>
    </row>
    <row r="428" spans="3:12" ht="15.95" customHeight="1">
      <c r="C428" s="11"/>
      <c r="D428" s="29"/>
      <c r="E428" s="29"/>
      <c r="F428" s="30"/>
      <c r="G428" s="30"/>
      <c r="H428" s="33" t="s">
        <v>606</v>
      </c>
      <c r="I428" s="34" t="s">
        <v>608</v>
      </c>
      <c r="J428" s="27">
        <f>1.7+1</f>
        <v>2.7</v>
      </c>
      <c r="K428" s="27" t="s">
        <v>517</v>
      </c>
      <c r="L428" s="27">
        <f>J428*K428</f>
        <v>5.4</v>
      </c>
    </row>
    <row r="429" spans="3:12" ht="15.95" customHeight="1">
      <c r="C429" s="11"/>
      <c r="D429" s="29"/>
      <c r="E429" s="29"/>
      <c r="F429" s="30"/>
      <c r="G429" s="30"/>
      <c r="H429" s="33" t="s">
        <v>527</v>
      </c>
      <c r="I429" s="34"/>
      <c r="J429" s="27"/>
      <c r="K429" s="27"/>
      <c r="L429" s="27"/>
    </row>
    <row r="430" spans="3:12" ht="15.95" customHeight="1">
      <c r="C430" s="11" t="s">
        <v>287</v>
      </c>
      <c r="D430" s="35" t="s">
        <v>166</v>
      </c>
      <c r="E430" s="35" t="s">
        <v>167</v>
      </c>
      <c r="F430" s="36" t="s">
        <v>116</v>
      </c>
      <c r="G430" s="36" t="s">
        <v>513</v>
      </c>
      <c r="H430" s="33" t="s">
        <v>573</v>
      </c>
      <c r="I430" s="34"/>
      <c r="J430" s="27"/>
      <c r="K430" s="27"/>
      <c r="L430" s="27"/>
    </row>
    <row r="431" spans="3:12" ht="15.95" customHeight="1">
      <c r="C431" s="11"/>
      <c r="D431" s="29"/>
      <c r="E431" s="29"/>
      <c r="F431" s="30"/>
      <c r="G431" s="30"/>
      <c r="H431" s="33" t="s">
        <v>498</v>
      </c>
      <c r="I431" s="34"/>
      <c r="J431" s="27"/>
      <c r="K431" s="27"/>
      <c r="L431" s="27"/>
    </row>
    <row r="432" spans="3:12" ht="15.95" customHeight="1">
      <c r="C432" s="11"/>
      <c r="D432" s="29"/>
      <c r="E432" s="29"/>
      <c r="F432" s="30"/>
      <c r="G432" s="30"/>
      <c r="H432" s="33" t="s">
        <v>499</v>
      </c>
      <c r="I432" s="34"/>
      <c r="J432" s="27"/>
      <c r="K432" s="27"/>
      <c r="L432" s="27"/>
    </row>
    <row r="433" spans="3:12" ht="15.95" customHeight="1">
      <c r="C433" s="11"/>
      <c r="D433" s="29"/>
      <c r="E433" s="29"/>
      <c r="F433" s="30"/>
      <c r="G433" s="30"/>
      <c r="H433" s="33" t="s">
        <v>498</v>
      </c>
      <c r="I433" s="34"/>
      <c r="J433" s="27"/>
      <c r="K433" s="27"/>
      <c r="L433" s="27"/>
    </row>
    <row r="434" spans="3:12" ht="15.95" customHeight="1">
      <c r="C434" s="11"/>
      <c r="D434" s="29"/>
      <c r="E434" s="29"/>
      <c r="F434" s="30"/>
      <c r="G434" s="30"/>
      <c r="H434" s="33" t="s">
        <v>565</v>
      </c>
      <c r="I434" s="34" t="s">
        <v>513</v>
      </c>
      <c r="J434" s="27">
        <f>1</f>
        <v>1</v>
      </c>
      <c r="K434" s="27" t="s">
        <v>513</v>
      </c>
      <c r="L434" s="27">
        <f>J434*K434</f>
        <v>1</v>
      </c>
    </row>
    <row r="435" spans="3:12" ht="15.95" customHeight="1">
      <c r="C435" s="11"/>
      <c r="D435" s="29"/>
      <c r="E435" s="29"/>
      <c r="F435" s="30"/>
      <c r="G435" s="30"/>
      <c r="H435" s="33" t="s">
        <v>527</v>
      </c>
      <c r="I435" s="34"/>
      <c r="J435" s="27"/>
      <c r="K435" s="27"/>
      <c r="L435" s="27"/>
    </row>
    <row r="436" spans="3:12" ht="15.95" customHeight="1">
      <c r="C436" s="11"/>
      <c r="D436" s="35"/>
      <c r="E436" s="35"/>
      <c r="F436" s="36"/>
      <c r="G436" s="36"/>
      <c r="H436" s="33"/>
      <c r="I436" s="34"/>
      <c r="J436" s="27"/>
      <c r="K436" s="27"/>
      <c r="L436" s="27"/>
    </row>
    <row r="437" spans="3:12" ht="15.95" customHeight="1">
      <c r="C437" s="11"/>
      <c r="D437" s="29"/>
      <c r="E437" s="29"/>
      <c r="F437" s="30"/>
      <c r="G437" s="30"/>
      <c r="H437" s="33"/>
      <c r="I437" s="34"/>
      <c r="J437" s="27"/>
      <c r="K437" s="27"/>
      <c r="L437" s="27"/>
    </row>
    <row r="438" spans="3:12" ht="15.95" customHeight="1">
      <c r="C438" s="11"/>
      <c r="D438" s="29"/>
      <c r="E438" s="29"/>
      <c r="F438" s="30"/>
      <c r="G438" s="30"/>
      <c r="H438" s="33"/>
      <c r="I438" s="34"/>
      <c r="J438" s="27"/>
      <c r="K438" s="27"/>
      <c r="L438" s="27"/>
    </row>
    <row r="439" spans="3:12" ht="15.95" customHeight="1">
      <c r="C439" s="11"/>
      <c r="D439" s="29"/>
      <c r="E439" s="29"/>
      <c r="F439" s="30"/>
      <c r="G439" s="30"/>
      <c r="H439" s="33"/>
      <c r="I439" s="34"/>
      <c r="J439" s="27"/>
      <c r="K439" s="27"/>
      <c r="L439" s="27"/>
    </row>
    <row r="440" spans="3:12" ht="15.95" customHeight="1">
      <c r="C440" s="11"/>
      <c r="D440" s="29"/>
      <c r="E440" s="29"/>
      <c r="F440" s="30"/>
      <c r="G440" s="30"/>
      <c r="H440" s="33"/>
      <c r="I440" s="34"/>
      <c r="J440" s="27"/>
      <c r="K440" s="27"/>
      <c r="L440" s="27"/>
    </row>
    <row r="441" spans="3:12" ht="15.95" customHeight="1">
      <c r="C441" s="11"/>
      <c r="D441" s="29"/>
      <c r="E441" s="29"/>
      <c r="F441" s="30"/>
      <c r="G441" s="30"/>
      <c r="H441" s="33"/>
      <c r="I441" s="34"/>
      <c r="J441" s="27"/>
      <c r="K441" s="27"/>
      <c r="L441" s="27"/>
    </row>
    <row r="442" spans="3:12" ht="15.95" customHeight="1">
      <c r="C442" s="11"/>
      <c r="D442" s="29"/>
      <c r="E442" s="29"/>
      <c r="F442" s="30"/>
      <c r="G442" s="30"/>
      <c r="H442" s="33"/>
      <c r="I442" s="34"/>
      <c r="J442" s="27"/>
      <c r="K442" s="27"/>
      <c r="L442" s="27"/>
    </row>
    <row r="443" spans="3:12" ht="15.95" customHeight="1">
      <c r="C443" s="11"/>
      <c r="D443" s="29"/>
      <c r="E443" s="29"/>
      <c r="F443" s="30"/>
      <c r="G443" s="30"/>
      <c r="H443" s="33"/>
      <c r="I443" s="34"/>
      <c r="J443" s="27"/>
      <c r="K443" s="27"/>
      <c r="L443" s="27"/>
    </row>
    <row r="444" spans="3:12" ht="15.95" customHeight="1">
      <c r="C444" s="11"/>
      <c r="D444" s="29"/>
      <c r="E444" s="29"/>
      <c r="F444" s="30"/>
      <c r="G444" s="30"/>
      <c r="H444" s="33"/>
      <c r="I444" s="34"/>
      <c r="J444" s="27"/>
      <c r="K444" s="27"/>
      <c r="L444" s="27"/>
    </row>
    <row r="445" spans="3:12" ht="15.95" customHeight="1">
      <c r="C445" s="11"/>
      <c r="D445" s="29"/>
      <c r="E445" s="29"/>
      <c r="F445" s="30"/>
      <c r="G445" s="30"/>
      <c r="H445" s="33"/>
      <c r="I445" s="34"/>
      <c r="J445" s="27"/>
      <c r="K445" s="27"/>
      <c r="L445" s="27"/>
    </row>
    <row r="446" spans="3:12" ht="15.95" customHeight="1">
      <c r="C446" s="11"/>
      <c r="D446" s="29"/>
      <c r="E446" s="29"/>
      <c r="F446" s="30"/>
      <c r="G446" s="30"/>
      <c r="H446" s="33"/>
      <c r="I446" s="34"/>
      <c r="J446" s="27"/>
      <c r="K446" s="27"/>
      <c r="L446" s="27"/>
    </row>
    <row r="447" spans="3:12" ht="15.95" customHeight="1">
      <c r="C447" s="11"/>
      <c r="D447" s="29"/>
      <c r="E447" s="29"/>
      <c r="F447" s="30"/>
      <c r="G447" s="30"/>
      <c r="H447" s="33"/>
      <c r="I447" s="34"/>
      <c r="J447" s="27"/>
      <c r="K447" s="27"/>
      <c r="L447" s="27"/>
    </row>
    <row r="448" spans="3:12" ht="15.95" customHeight="1">
      <c r="C448" s="11"/>
      <c r="D448" s="29"/>
      <c r="E448" s="29"/>
      <c r="F448" s="30"/>
      <c r="G448" s="30"/>
      <c r="H448" s="33"/>
      <c r="I448" s="34"/>
      <c r="J448" s="27"/>
      <c r="K448" s="27"/>
      <c r="L448" s="27"/>
    </row>
    <row r="449" spans="3:12" ht="15.95" customHeight="1">
      <c r="C449" s="11"/>
      <c r="D449" s="29"/>
      <c r="E449" s="29"/>
      <c r="F449" s="30"/>
      <c r="G449" s="30"/>
      <c r="H449" s="33"/>
      <c r="I449" s="34"/>
      <c r="J449" s="27"/>
      <c r="K449" s="27"/>
      <c r="L449" s="27"/>
    </row>
    <row r="450" spans="3:12" ht="15.95" customHeight="1">
      <c r="C450" s="11"/>
      <c r="D450" s="32"/>
      <c r="E450" s="32"/>
      <c r="F450" s="21"/>
      <c r="G450" s="21"/>
      <c r="H450" s="33"/>
      <c r="I450" s="34"/>
      <c r="J450" s="27"/>
      <c r="K450" s="27"/>
      <c r="L450" s="27"/>
    </row>
  </sheetData>
  <mergeCells count="100">
    <mergeCell ref="D49:D50"/>
    <mergeCell ref="E49:E50"/>
    <mergeCell ref="J49:J50"/>
    <mergeCell ref="K4:K5"/>
    <mergeCell ref="K49:K50"/>
    <mergeCell ref="D4:D5"/>
    <mergeCell ref="E4:E5"/>
    <mergeCell ref="L49:L50"/>
    <mergeCell ref="L4:L5"/>
    <mergeCell ref="J4:J5"/>
    <mergeCell ref="F49:F50"/>
    <mergeCell ref="G49:G50"/>
    <mergeCell ref="H49:H50"/>
    <mergeCell ref="I49:I50"/>
    <mergeCell ref="F4:F5"/>
    <mergeCell ref="G4:G5"/>
    <mergeCell ref="H4:H5"/>
    <mergeCell ref="I4:I5"/>
    <mergeCell ref="K94:K95"/>
    <mergeCell ref="L94:L95"/>
    <mergeCell ref="D139:D140"/>
    <mergeCell ref="E139:E140"/>
    <mergeCell ref="F139:F140"/>
    <mergeCell ref="G139:G140"/>
    <mergeCell ref="H139:H140"/>
    <mergeCell ref="I139:I140"/>
    <mergeCell ref="J139:J140"/>
    <mergeCell ref="K139:K140"/>
    <mergeCell ref="L139:L140"/>
    <mergeCell ref="D94:D95"/>
    <mergeCell ref="E94:E95"/>
    <mergeCell ref="F94:F95"/>
    <mergeCell ref="G94:G95"/>
    <mergeCell ref="H94:H95"/>
    <mergeCell ref="H184:H185"/>
    <mergeCell ref="I94:I95"/>
    <mergeCell ref="J94:J95"/>
    <mergeCell ref="I184:I185"/>
    <mergeCell ref="J184:J185"/>
    <mergeCell ref="K184:K185"/>
    <mergeCell ref="L184:L185"/>
    <mergeCell ref="D229:D230"/>
    <mergeCell ref="E229:E230"/>
    <mergeCell ref="F229:F230"/>
    <mergeCell ref="G229:G230"/>
    <mergeCell ref="H229:H230"/>
    <mergeCell ref="I229:I230"/>
    <mergeCell ref="J229:J230"/>
    <mergeCell ref="K229:K230"/>
    <mergeCell ref="L229:L230"/>
    <mergeCell ref="D228:L228"/>
    <mergeCell ref="D184:D185"/>
    <mergeCell ref="E184:E185"/>
    <mergeCell ref="F184:F185"/>
    <mergeCell ref="G184:G185"/>
    <mergeCell ref="L274:L275"/>
    <mergeCell ref="D319:D320"/>
    <mergeCell ref="E319:E320"/>
    <mergeCell ref="F319:F320"/>
    <mergeCell ref="G319:G320"/>
    <mergeCell ref="H319:H320"/>
    <mergeCell ref="I319:I320"/>
    <mergeCell ref="J319:J320"/>
    <mergeCell ref="K319:K320"/>
    <mergeCell ref="L319:L320"/>
    <mergeCell ref="D274:D275"/>
    <mergeCell ref="E274:E275"/>
    <mergeCell ref="F274:F275"/>
    <mergeCell ref="G274:G275"/>
    <mergeCell ref="H274:H275"/>
    <mergeCell ref="I409:I410"/>
    <mergeCell ref="J409:J410"/>
    <mergeCell ref="K409:K410"/>
    <mergeCell ref="L409:L410"/>
    <mergeCell ref="D364:D365"/>
    <mergeCell ref="E364:E365"/>
    <mergeCell ref="F364:F365"/>
    <mergeCell ref="G364:G365"/>
    <mergeCell ref="H364:H365"/>
    <mergeCell ref="D409:D410"/>
    <mergeCell ref="E409:E410"/>
    <mergeCell ref="F409:F410"/>
    <mergeCell ref="G409:G410"/>
    <mergeCell ref="H409:H410"/>
    <mergeCell ref="D273:L273"/>
    <mergeCell ref="D318:L318"/>
    <mergeCell ref="D363:L363"/>
    <mergeCell ref="D408:L408"/>
    <mergeCell ref="D3:L3"/>
    <mergeCell ref="D48:L48"/>
    <mergeCell ref="D93:L93"/>
    <mergeCell ref="D138:L138"/>
    <mergeCell ref="D183:L183"/>
    <mergeCell ref="I364:I365"/>
    <mergeCell ref="J364:J365"/>
    <mergeCell ref="K364:K365"/>
    <mergeCell ref="L364:L365"/>
    <mergeCell ref="I274:I275"/>
    <mergeCell ref="J274:J275"/>
    <mergeCell ref="K274:K275"/>
  </mergeCells>
  <phoneticPr fontId="2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0"/>
  <sheetViews>
    <sheetView topLeftCell="D1" workbookViewId="0">
      <selection sqref="A1:XFD1048576"/>
    </sheetView>
  </sheetViews>
  <sheetFormatPr defaultColWidth="8.85546875" defaultRowHeight="33.75"/>
  <cols>
    <col min="1" max="1" width="28.28515625" style="10" hidden="1" customWidth="1"/>
    <col min="2" max="2" width="29.7109375" style="12" hidden="1" customWidth="1"/>
    <col min="3" max="3" width="26.7109375" style="12" hidden="1" customWidth="1"/>
    <col min="4" max="5" width="36.5703125" style="10" customWidth="1"/>
    <col min="6" max="6" width="6.28515625" style="12" customWidth="1"/>
    <col min="7" max="7" width="12.5703125" style="12" hidden="1" customWidth="1"/>
    <col min="8" max="9" width="25.7109375" style="10" customWidth="1"/>
    <col min="10" max="10" width="4.28515625" style="28" customWidth="1"/>
    <col min="11" max="11" width="16.140625" style="10" customWidth="1"/>
    <col min="12" max="13" width="7.7109375" style="10" customWidth="1"/>
    <col min="14" max="16384" width="8.85546875" style="10"/>
  </cols>
  <sheetData>
    <row r="3" spans="1:13" ht="15.95" customHeight="1">
      <c r="B3" s="11" t="s">
        <v>645</v>
      </c>
      <c r="D3" s="282" t="s">
        <v>478</v>
      </c>
      <c r="E3" s="276"/>
      <c r="F3" s="276"/>
      <c r="G3" s="276"/>
      <c r="H3" s="276"/>
      <c r="I3" s="276"/>
      <c r="J3" s="276"/>
      <c r="K3" s="276"/>
      <c r="L3" s="276"/>
      <c r="M3" s="276"/>
    </row>
    <row r="4" spans="1:13" ht="15.95" customHeight="1">
      <c r="A4" s="13" t="s">
        <v>46</v>
      </c>
      <c r="B4" s="14" t="s">
        <v>47</v>
      </c>
      <c r="C4" s="14" t="s">
        <v>646</v>
      </c>
      <c r="D4" s="279" t="s">
        <v>618</v>
      </c>
      <c r="E4" s="279" t="s">
        <v>619</v>
      </c>
      <c r="F4" s="285" t="s">
        <v>620</v>
      </c>
      <c r="G4" s="285" t="s">
        <v>85</v>
      </c>
      <c r="H4" s="279" t="s">
        <v>333</v>
      </c>
      <c r="I4" s="279" t="s">
        <v>50</v>
      </c>
      <c r="J4" s="279" t="s">
        <v>51</v>
      </c>
      <c r="K4" s="279" t="s">
        <v>647</v>
      </c>
      <c r="L4" s="279" t="s">
        <v>338</v>
      </c>
      <c r="M4" s="279" t="s">
        <v>56</v>
      </c>
    </row>
    <row r="5" spans="1:13" ht="15.95" customHeight="1">
      <c r="A5" s="13"/>
      <c r="B5" s="14"/>
      <c r="C5" s="14"/>
      <c r="D5" s="284"/>
      <c r="E5" s="284"/>
      <c r="F5" s="286"/>
      <c r="G5" s="286"/>
      <c r="H5" s="284"/>
      <c r="I5" s="284"/>
      <c r="J5" s="284"/>
      <c r="K5" s="284"/>
      <c r="L5" s="284"/>
      <c r="M5" s="284"/>
    </row>
    <row r="6" spans="1:13" ht="15.95" customHeight="1">
      <c r="A6" s="17" t="s">
        <v>648</v>
      </c>
      <c r="D6" s="18" t="s">
        <v>497</v>
      </c>
      <c r="E6" s="18"/>
      <c r="F6" s="19"/>
      <c r="G6" s="19"/>
      <c r="H6" s="20"/>
      <c r="I6" s="20"/>
      <c r="J6" s="21"/>
      <c r="K6" s="22"/>
      <c r="L6" s="22"/>
      <c r="M6" s="22"/>
    </row>
    <row r="7" spans="1:13" ht="15.95" customHeight="1">
      <c r="A7" s="17" t="s">
        <v>648</v>
      </c>
      <c r="D7" s="23" t="s">
        <v>498</v>
      </c>
      <c r="E7" s="23"/>
      <c r="F7" s="24"/>
      <c r="G7" s="24"/>
      <c r="H7" s="25"/>
      <c r="I7" s="25"/>
      <c r="J7" s="26"/>
      <c r="K7" s="27"/>
      <c r="L7" s="27"/>
      <c r="M7" s="27"/>
    </row>
    <row r="8" spans="1:13" ht="15.95" customHeight="1">
      <c r="A8" s="17" t="s">
        <v>648</v>
      </c>
      <c r="D8" s="23" t="s">
        <v>499</v>
      </c>
      <c r="E8" s="23"/>
      <c r="F8" s="24"/>
      <c r="G8" s="24"/>
      <c r="H8" s="25"/>
      <c r="I8" s="25"/>
      <c r="J8" s="26"/>
      <c r="K8" s="27"/>
      <c r="L8" s="27"/>
      <c r="M8" s="27"/>
    </row>
    <row r="9" spans="1:13" ht="15.95" customHeight="1">
      <c r="A9" s="17" t="s">
        <v>648</v>
      </c>
      <c r="D9" s="23" t="s">
        <v>498</v>
      </c>
      <c r="E9" s="23"/>
      <c r="F9" s="24"/>
      <c r="G9" s="24"/>
      <c r="H9" s="25"/>
      <c r="I9" s="25"/>
      <c r="J9" s="26"/>
      <c r="K9" s="27"/>
      <c r="L9" s="27"/>
      <c r="M9" s="27"/>
    </row>
    <row r="10" spans="1:13" ht="15.95" customHeight="1">
      <c r="A10" s="17" t="s">
        <v>648</v>
      </c>
      <c r="B10" s="11" t="s">
        <v>649</v>
      </c>
      <c r="C10" s="11" t="s">
        <v>500</v>
      </c>
      <c r="D10" s="23" t="s">
        <v>501</v>
      </c>
      <c r="E10" s="23" t="s">
        <v>503</v>
      </c>
      <c r="F10" s="24">
        <f>16+18.2+1.3+0.5+14.3</f>
        <v>50.3</v>
      </c>
      <c r="G10" s="24" t="s">
        <v>259</v>
      </c>
      <c r="H10" s="25" t="s">
        <v>99</v>
      </c>
      <c r="I10" s="25" t="s">
        <v>105</v>
      </c>
      <c r="J10" s="26" t="s">
        <v>101</v>
      </c>
      <c r="K10" s="27" t="s">
        <v>513</v>
      </c>
      <c r="L10" s="27">
        <f>1</f>
        <v>1</v>
      </c>
      <c r="M10" s="27">
        <f>F10*L10</f>
        <v>50.3</v>
      </c>
    </row>
    <row r="11" spans="1:13" ht="15.95" customHeight="1">
      <c r="A11" s="17" t="s">
        <v>648</v>
      </c>
      <c r="B11" s="11" t="s">
        <v>650</v>
      </c>
      <c r="D11" s="18"/>
      <c r="E11" s="18"/>
      <c r="F11" s="24"/>
      <c r="G11" s="24" t="s">
        <v>468</v>
      </c>
      <c r="H11" s="25" t="s">
        <v>144</v>
      </c>
      <c r="I11" s="25" t="s">
        <v>105</v>
      </c>
      <c r="J11" s="26" t="s">
        <v>145</v>
      </c>
      <c r="K11" s="27" t="s">
        <v>513</v>
      </c>
      <c r="L11" s="27">
        <f>1</f>
        <v>1</v>
      </c>
      <c r="M11" s="27">
        <f>F10*L11</f>
        <v>50.3</v>
      </c>
    </row>
    <row r="12" spans="1:13" ht="15.95" customHeight="1">
      <c r="A12" s="17" t="s">
        <v>648</v>
      </c>
      <c r="B12" s="11" t="s">
        <v>651</v>
      </c>
      <c r="D12" s="18"/>
      <c r="E12" s="18"/>
      <c r="F12" s="24"/>
      <c r="G12" s="24" t="s">
        <v>269</v>
      </c>
      <c r="H12" s="25" t="s">
        <v>120</v>
      </c>
      <c r="I12" s="25" t="s">
        <v>121</v>
      </c>
      <c r="J12" s="26" t="s">
        <v>101</v>
      </c>
      <c r="K12" s="27" t="s">
        <v>513</v>
      </c>
      <c r="L12" s="27">
        <f>1</f>
        <v>1</v>
      </c>
      <c r="M12" s="27">
        <f>F10*L12</f>
        <v>50.3</v>
      </c>
    </row>
    <row r="13" spans="1:13" ht="15.95" customHeight="1">
      <c r="A13" s="17" t="s">
        <v>648</v>
      </c>
      <c r="B13" s="11" t="s">
        <v>652</v>
      </c>
      <c r="D13" s="18"/>
      <c r="E13" s="18"/>
      <c r="F13" s="24"/>
      <c r="G13" s="24" t="s">
        <v>281</v>
      </c>
      <c r="H13" s="25" t="s">
        <v>125</v>
      </c>
      <c r="I13" s="25" t="s">
        <v>126</v>
      </c>
      <c r="J13" s="26" t="s">
        <v>101</v>
      </c>
      <c r="K13" s="27" t="s">
        <v>513</v>
      </c>
      <c r="L13" s="27">
        <f>1</f>
        <v>1</v>
      </c>
      <c r="M13" s="27">
        <f>F10*L13</f>
        <v>50.3</v>
      </c>
    </row>
    <row r="14" spans="1:13" ht="15.95" customHeight="1">
      <c r="A14" s="17" t="s">
        <v>648</v>
      </c>
      <c r="B14" s="11" t="s">
        <v>653</v>
      </c>
      <c r="C14" s="11" t="s">
        <v>504</v>
      </c>
      <c r="D14" s="23" t="s">
        <v>505</v>
      </c>
      <c r="E14" s="23" t="s">
        <v>507</v>
      </c>
      <c r="F14" s="24">
        <f>16+18.2</f>
        <v>34.200000000000003</v>
      </c>
      <c r="G14" s="24" t="s">
        <v>247</v>
      </c>
      <c r="H14" s="25" t="s">
        <v>99</v>
      </c>
      <c r="I14" s="25" t="s">
        <v>100</v>
      </c>
      <c r="J14" s="26" t="s">
        <v>101</v>
      </c>
      <c r="K14" s="27" t="s">
        <v>513</v>
      </c>
      <c r="L14" s="27">
        <f>1</f>
        <v>1</v>
      </c>
      <c r="M14" s="27">
        <f>F14*L14</f>
        <v>34.200000000000003</v>
      </c>
    </row>
    <row r="15" spans="1:13" ht="15.95" customHeight="1">
      <c r="A15" s="17" t="s">
        <v>648</v>
      </c>
      <c r="B15" s="11" t="s">
        <v>654</v>
      </c>
      <c r="D15" s="18"/>
      <c r="E15" s="18"/>
      <c r="F15" s="24"/>
      <c r="G15" s="24" t="s">
        <v>467</v>
      </c>
      <c r="H15" s="25" t="s">
        <v>144</v>
      </c>
      <c r="I15" s="25" t="s">
        <v>100</v>
      </c>
      <c r="J15" s="26" t="s">
        <v>145</v>
      </c>
      <c r="K15" s="27" t="s">
        <v>513</v>
      </c>
      <c r="L15" s="27">
        <f>1</f>
        <v>1</v>
      </c>
      <c r="M15" s="27">
        <f>F14*L15</f>
        <v>34.200000000000003</v>
      </c>
    </row>
    <row r="16" spans="1:13" ht="15.95" customHeight="1">
      <c r="A16" s="17" t="s">
        <v>648</v>
      </c>
      <c r="B16" s="11" t="s">
        <v>655</v>
      </c>
      <c r="D16" s="18"/>
      <c r="E16" s="18"/>
      <c r="F16" s="24"/>
      <c r="G16" s="24" t="s">
        <v>284</v>
      </c>
      <c r="H16" s="25" t="s">
        <v>130</v>
      </c>
      <c r="I16" s="25" t="s">
        <v>131</v>
      </c>
      <c r="J16" s="26" t="s">
        <v>101</v>
      </c>
      <c r="K16" s="27" t="s">
        <v>513</v>
      </c>
      <c r="L16" s="27">
        <f>1</f>
        <v>1</v>
      </c>
      <c r="M16" s="27">
        <f>F14*L16</f>
        <v>34.200000000000003</v>
      </c>
    </row>
    <row r="17" spans="1:13" ht="15.95" customHeight="1">
      <c r="A17" s="17" t="s">
        <v>648</v>
      </c>
      <c r="B17" s="11" t="s">
        <v>653</v>
      </c>
      <c r="C17" s="11" t="s">
        <v>508</v>
      </c>
      <c r="D17" s="23" t="s">
        <v>509</v>
      </c>
      <c r="E17" s="23" t="s">
        <v>512</v>
      </c>
      <c r="F17" s="24">
        <f>1.3+0.5+14.3</f>
        <v>16.100000000000001</v>
      </c>
      <c r="G17" s="24" t="s">
        <v>247</v>
      </c>
      <c r="H17" s="25" t="s">
        <v>99</v>
      </c>
      <c r="I17" s="25" t="s">
        <v>100</v>
      </c>
      <c r="J17" s="26" t="s">
        <v>101</v>
      </c>
      <c r="K17" s="27" t="s">
        <v>513</v>
      </c>
      <c r="L17" s="27">
        <f>1</f>
        <v>1</v>
      </c>
      <c r="M17" s="27">
        <f>F17*L17</f>
        <v>16.100000000000001</v>
      </c>
    </row>
    <row r="18" spans="1:13" ht="15.95" customHeight="1">
      <c r="A18" s="17" t="s">
        <v>648</v>
      </c>
      <c r="B18" s="11" t="s">
        <v>654</v>
      </c>
      <c r="D18" s="18"/>
      <c r="E18" s="18"/>
      <c r="F18" s="24"/>
      <c r="G18" s="24" t="s">
        <v>467</v>
      </c>
      <c r="H18" s="25" t="s">
        <v>144</v>
      </c>
      <c r="I18" s="25" t="s">
        <v>100</v>
      </c>
      <c r="J18" s="26" t="s">
        <v>145</v>
      </c>
      <c r="K18" s="27" t="s">
        <v>513</v>
      </c>
      <c r="L18" s="27">
        <f>1</f>
        <v>1</v>
      </c>
      <c r="M18" s="27">
        <f>F17*L18</f>
        <v>16.100000000000001</v>
      </c>
    </row>
    <row r="19" spans="1:13" ht="15.95" customHeight="1">
      <c r="A19" s="17" t="s">
        <v>648</v>
      </c>
      <c r="B19" s="11" t="s">
        <v>655</v>
      </c>
      <c r="D19" s="18"/>
      <c r="E19" s="18"/>
      <c r="F19" s="24"/>
      <c r="G19" s="24" t="s">
        <v>284</v>
      </c>
      <c r="H19" s="25" t="s">
        <v>130</v>
      </c>
      <c r="I19" s="25" t="s">
        <v>131</v>
      </c>
      <c r="J19" s="26" t="s">
        <v>101</v>
      </c>
      <c r="K19" s="27" t="s">
        <v>517</v>
      </c>
      <c r="L19" s="27">
        <f>2</f>
        <v>2</v>
      </c>
      <c r="M19" s="27">
        <f>F17*L19</f>
        <v>32.200000000000003</v>
      </c>
    </row>
    <row r="20" spans="1:13" ht="15.95" customHeight="1">
      <c r="A20" s="17" t="s">
        <v>648</v>
      </c>
      <c r="B20" s="11" t="s">
        <v>656</v>
      </c>
      <c r="C20" s="11" t="s">
        <v>513</v>
      </c>
      <c r="D20" s="23" t="s">
        <v>514</v>
      </c>
      <c r="E20" s="23" t="s">
        <v>516</v>
      </c>
      <c r="F20" s="24">
        <f>1+0.4+1.6+2+3.5</f>
        <v>8.5</v>
      </c>
      <c r="G20" s="24" t="s">
        <v>262</v>
      </c>
      <c r="H20" s="25" t="s">
        <v>109</v>
      </c>
      <c r="I20" s="25" t="s">
        <v>110</v>
      </c>
      <c r="J20" s="26" t="s">
        <v>101</v>
      </c>
      <c r="K20" s="27" t="s">
        <v>513</v>
      </c>
      <c r="L20" s="27">
        <f>1</f>
        <v>1</v>
      </c>
      <c r="M20" s="27">
        <f>F20*L20</f>
        <v>8.5</v>
      </c>
    </row>
    <row r="21" spans="1:13" ht="15.95" customHeight="1">
      <c r="A21" s="17" t="s">
        <v>648</v>
      </c>
      <c r="B21" s="11" t="s">
        <v>657</v>
      </c>
      <c r="D21" s="18"/>
      <c r="E21" s="18"/>
      <c r="F21" s="24"/>
      <c r="G21" s="24" t="s">
        <v>469</v>
      </c>
      <c r="H21" s="25" t="s">
        <v>144</v>
      </c>
      <c r="I21" s="25" t="s">
        <v>152</v>
      </c>
      <c r="J21" s="26" t="s">
        <v>145</v>
      </c>
      <c r="K21" s="27" t="s">
        <v>513</v>
      </c>
      <c r="L21" s="27">
        <f>1</f>
        <v>1</v>
      </c>
      <c r="M21" s="27">
        <f>F20*L21</f>
        <v>8.5</v>
      </c>
    </row>
    <row r="22" spans="1:13" ht="15.95" customHeight="1">
      <c r="A22" s="17" t="s">
        <v>648</v>
      </c>
      <c r="B22" s="11" t="s">
        <v>651</v>
      </c>
      <c r="D22" s="18"/>
      <c r="E22" s="18"/>
      <c r="F22" s="24"/>
      <c r="G22" s="24" t="s">
        <v>269</v>
      </c>
      <c r="H22" s="25" t="s">
        <v>120</v>
      </c>
      <c r="I22" s="25" t="s">
        <v>121</v>
      </c>
      <c r="J22" s="26" t="s">
        <v>101</v>
      </c>
      <c r="K22" s="27" t="s">
        <v>513</v>
      </c>
      <c r="L22" s="27">
        <f>1</f>
        <v>1</v>
      </c>
      <c r="M22" s="27">
        <f>F20*L22</f>
        <v>8.5</v>
      </c>
    </row>
    <row r="23" spans="1:13" ht="15.95" customHeight="1">
      <c r="A23" s="17" t="s">
        <v>648</v>
      </c>
      <c r="B23" s="11" t="s">
        <v>652</v>
      </c>
      <c r="D23" s="18"/>
      <c r="E23" s="18"/>
      <c r="F23" s="24"/>
      <c r="G23" s="24" t="s">
        <v>281</v>
      </c>
      <c r="H23" s="25" t="s">
        <v>125</v>
      </c>
      <c r="I23" s="25" t="s">
        <v>126</v>
      </c>
      <c r="J23" s="26" t="s">
        <v>101</v>
      </c>
      <c r="K23" s="27" t="s">
        <v>513</v>
      </c>
      <c r="L23" s="27">
        <f>1</f>
        <v>1</v>
      </c>
      <c r="M23" s="27">
        <f>F20*L23</f>
        <v>8.5</v>
      </c>
    </row>
    <row r="24" spans="1:13" ht="15.95" customHeight="1">
      <c r="A24" s="17" t="s">
        <v>648</v>
      </c>
      <c r="B24" s="11" t="s">
        <v>656</v>
      </c>
      <c r="C24" s="11" t="s">
        <v>517</v>
      </c>
      <c r="D24" s="23" t="s">
        <v>518</v>
      </c>
      <c r="E24" s="23" t="s">
        <v>520</v>
      </c>
      <c r="F24" s="24">
        <f>1+1</f>
        <v>2</v>
      </c>
      <c r="G24" s="24" t="s">
        <v>262</v>
      </c>
      <c r="H24" s="25" t="s">
        <v>109</v>
      </c>
      <c r="I24" s="25" t="s">
        <v>110</v>
      </c>
      <c r="J24" s="26" t="s">
        <v>101</v>
      </c>
      <c r="K24" s="27" t="s">
        <v>513</v>
      </c>
      <c r="L24" s="27">
        <f>1</f>
        <v>1</v>
      </c>
      <c r="M24" s="27">
        <f>F24*L24</f>
        <v>2</v>
      </c>
    </row>
    <row r="25" spans="1:13" ht="15.95" customHeight="1">
      <c r="A25" s="17" t="s">
        <v>648</v>
      </c>
      <c r="B25" s="11" t="s">
        <v>657</v>
      </c>
      <c r="D25" s="18"/>
      <c r="E25" s="18"/>
      <c r="F25" s="24"/>
      <c r="G25" s="24" t="s">
        <v>469</v>
      </c>
      <c r="H25" s="25" t="s">
        <v>144</v>
      </c>
      <c r="I25" s="25" t="s">
        <v>152</v>
      </c>
      <c r="J25" s="26" t="s">
        <v>145</v>
      </c>
      <c r="K25" s="27" t="s">
        <v>513</v>
      </c>
      <c r="L25" s="27">
        <f>1</f>
        <v>1</v>
      </c>
      <c r="M25" s="27">
        <f>F24*L25</f>
        <v>2</v>
      </c>
    </row>
    <row r="26" spans="1:13" ht="15.95" customHeight="1">
      <c r="A26" s="17" t="s">
        <v>648</v>
      </c>
      <c r="B26" s="11" t="s">
        <v>655</v>
      </c>
      <c r="D26" s="18"/>
      <c r="E26" s="18"/>
      <c r="F26" s="24"/>
      <c r="G26" s="24" t="s">
        <v>284</v>
      </c>
      <c r="H26" s="25" t="s">
        <v>130</v>
      </c>
      <c r="I26" s="25" t="s">
        <v>131</v>
      </c>
      <c r="J26" s="26" t="s">
        <v>101</v>
      </c>
      <c r="K26" s="27" t="s">
        <v>513</v>
      </c>
      <c r="L26" s="27">
        <f>1</f>
        <v>1</v>
      </c>
      <c r="M26" s="27">
        <f>F24*L26</f>
        <v>2</v>
      </c>
    </row>
    <row r="27" spans="1:13" ht="15.95" customHeight="1">
      <c r="A27" s="17" t="s">
        <v>648</v>
      </c>
      <c r="B27" s="11" t="s">
        <v>658</v>
      </c>
      <c r="D27" s="23" t="s">
        <v>521</v>
      </c>
      <c r="E27" s="23" t="s">
        <v>523</v>
      </c>
      <c r="F27" s="24">
        <f>4</f>
        <v>4</v>
      </c>
      <c r="G27" s="24" t="s">
        <v>266</v>
      </c>
      <c r="H27" s="25" t="s">
        <v>114</v>
      </c>
      <c r="I27" s="25" t="s">
        <v>115</v>
      </c>
      <c r="J27" s="26" t="s">
        <v>116</v>
      </c>
      <c r="K27" s="27" t="s">
        <v>513</v>
      </c>
      <c r="L27" s="27">
        <f>1</f>
        <v>1</v>
      </c>
      <c r="M27" s="27">
        <f>F27*L27</f>
        <v>4</v>
      </c>
    </row>
    <row r="28" spans="1:13" ht="15.95" customHeight="1">
      <c r="A28" s="17" t="s">
        <v>648</v>
      </c>
      <c r="B28" s="11" t="s">
        <v>659</v>
      </c>
      <c r="D28" s="23" t="s">
        <v>524</v>
      </c>
      <c r="E28" s="23" t="s">
        <v>517</v>
      </c>
      <c r="F28" s="24">
        <f>2</f>
        <v>2</v>
      </c>
      <c r="G28" s="24" t="s">
        <v>133</v>
      </c>
      <c r="H28" s="25" t="s">
        <v>135</v>
      </c>
      <c r="I28" s="25" t="s">
        <v>136</v>
      </c>
      <c r="J28" s="26" t="s">
        <v>116</v>
      </c>
      <c r="K28" s="27" t="s">
        <v>513</v>
      </c>
      <c r="L28" s="27">
        <f>1</f>
        <v>1</v>
      </c>
      <c r="M28" s="27">
        <f>F28*L28</f>
        <v>2</v>
      </c>
    </row>
    <row r="29" spans="1:13" ht="15.95" customHeight="1">
      <c r="A29" s="17" t="s">
        <v>648</v>
      </c>
      <c r="B29" s="11" t="s">
        <v>660</v>
      </c>
      <c r="D29" s="23" t="s">
        <v>525</v>
      </c>
      <c r="E29" s="23" t="s">
        <v>513</v>
      </c>
      <c r="F29" s="24">
        <f>1</f>
        <v>1</v>
      </c>
      <c r="G29" s="24" t="s">
        <v>138</v>
      </c>
      <c r="H29" s="25" t="s">
        <v>135</v>
      </c>
      <c r="I29" s="25" t="s">
        <v>140</v>
      </c>
      <c r="J29" s="26" t="s">
        <v>116</v>
      </c>
      <c r="K29" s="27" t="s">
        <v>513</v>
      </c>
      <c r="L29" s="27">
        <f>1</f>
        <v>1</v>
      </c>
      <c r="M29" s="27">
        <f>F29*L29</f>
        <v>1</v>
      </c>
    </row>
    <row r="30" spans="1:13" ht="15.95" customHeight="1">
      <c r="A30" s="17" t="s">
        <v>648</v>
      </c>
      <c r="D30" s="23" t="s">
        <v>527</v>
      </c>
      <c r="E30" s="23"/>
      <c r="F30" s="24"/>
      <c r="G30" s="24"/>
      <c r="H30" s="25"/>
      <c r="I30" s="25"/>
      <c r="J30" s="26"/>
      <c r="K30" s="27"/>
      <c r="L30" s="27"/>
      <c r="M30" s="27"/>
    </row>
    <row r="31" spans="1:13" ht="15.95" customHeight="1">
      <c r="A31" s="17" t="s">
        <v>648</v>
      </c>
      <c r="D31" s="23"/>
      <c r="E31" s="23"/>
      <c r="F31" s="24"/>
      <c r="G31" s="24"/>
      <c r="H31" s="25"/>
      <c r="I31" s="25"/>
      <c r="J31" s="26"/>
      <c r="K31" s="27"/>
      <c r="L31" s="27"/>
      <c r="M31" s="27"/>
    </row>
    <row r="32" spans="1:13" ht="15.95" customHeight="1">
      <c r="A32" s="17" t="s">
        <v>648</v>
      </c>
      <c r="D32" s="18"/>
      <c r="E32" s="18"/>
      <c r="F32" s="24"/>
      <c r="G32" s="24"/>
      <c r="H32" s="25"/>
      <c r="I32" s="25"/>
      <c r="J32" s="26"/>
      <c r="K32" s="27"/>
      <c r="L32" s="27"/>
      <c r="M32" s="27"/>
    </row>
    <row r="33" spans="1:13" ht="15.95" customHeight="1">
      <c r="A33" s="17" t="s">
        <v>648</v>
      </c>
      <c r="D33" s="18"/>
      <c r="E33" s="18"/>
      <c r="F33" s="24"/>
      <c r="G33" s="24"/>
      <c r="H33" s="25"/>
      <c r="I33" s="25"/>
      <c r="J33" s="26"/>
      <c r="K33" s="27"/>
      <c r="L33" s="27"/>
      <c r="M33" s="27"/>
    </row>
    <row r="34" spans="1:13" ht="15.95" customHeight="1">
      <c r="A34" s="17" t="s">
        <v>648</v>
      </c>
      <c r="D34" s="18"/>
      <c r="E34" s="18"/>
      <c r="F34" s="24"/>
      <c r="G34" s="24"/>
      <c r="H34" s="25"/>
      <c r="I34" s="25"/>
      <c r="J34" s="26"/>
      <c r="K34" s="27"/>
      <c r="L34" s="27"/>
      <c r="M34" s="27"/>
    </row>
    <row r="35" spans="1:13" ht="15.95" customHeight="1">
      <c r="A35" s="17" t="s">
        <v>648</v>
      </c>
      <c r="D35" s="18"/>
      <c r="E35" s="18"/>
      <c r="F35" s="24"/>
      <c r="G35" s="24"/>
      <c r="H35" s="25"/>
      <c r="I35" s="25"/>
      <c r="J35" s="26"/>
      <c r="K35" s="27"/>
      <c r="L35" s="27"/>
      <c r="M35" s="27"/>
    </row>
    <row r="36" spans="1:13" ht="15.95" customHeight="1">
      <c r="A36" s="17" t="s">
        <v>648</v>
      </c>
      <c r="D36" s="18"/>
      <c r="E36" s="18"/>
      <c r="F36" s="24"/>
      <c r="G36" s="24"/>
      <c r="H36" s="25"/>
      <c r="I36" s="25"/>
      <c r="J36" s="26"/>
      <c r="K36" s="27"/>
      <c r="L36" s="27"/>
      <c r="M36" s="27"/>
    </row>
    <row r="37" spans="1:13" ht="15.95" customHeight="1">
      <c r="A37" s="17" t="s">
        <v>648</v>
      </c>
      <c r="D37" s="18"/>
      <c r="E37" s="18"/>
      <c r="F37" s="24"/>
      <c r="G37" s="24"/>
      <c r="H37" s="25"/>
      <c r="I37" s="25"/>
      <c r="J37" s="26"/>
      <c r="K37" s="27"/>
      <c r="L37" s="27"/>
      <c r="M37" s="27"/>
    </row>
    <row r="38" spans="1:13" ht="15.95" customHeight="1">
      <c r="A38" s="17" t="s">
        <v>648</v>
      </c>
      <c r="D38" s="18"/>
      <c r="E38" s="18"/>
      <c r="F38" s="24"/>
      <c r="G38" s="24"/>
      <c r="H38" s="25"/>
      <c r="I38" s="25"/>
      <c r="J38" s="26"/>
      <c r="K38" s="27"/>
      <c r="L38" s="27"/>
      <c r="M38" s="27"/>
    </row>
    <row r="39" spans="1:13" ht="15.95" customHeight="1">
      <c r="A39" s="17" t="s">
        <v>648</v>
      </c>
      <c r="D39" s="18"/>
      <c r="E39" s="18"/>
      <c r="F39" s="24"/>
      <c r="G39" s="24"/>
      <c r="H39" s="25"/>
      <c r="I39" s="25"/>
      <c r="J39" s="26"/>
      <c r="K39" s="27"/>
      <c r="L39" s="27"/>
      <c r="M39" s="27"/>
    </row>
    <row r="40" spans="1:13" ht="15.95" customHeight="1">
      <c r="A40" s="17" t="s">
        <v>648</v>
      </c>
      <c r="D40" s="18"/>
      <c r="E40" s="18"/>
      <c r="F40" s="24"/>
      <c r="G40" s="24"/>
      <c r="H40" s="25"/>
      <c r="I40" s="25"/>
      <c r="J40" s="26"/>
      <c r="K40" s="27"/>
      <c r="L40" s="27"/>
      <c r="M40" s="27"/>
    </row>
    <row r="41" spans="1:13" ht="15.95" customHeight="1">
      <c r="A41" s="17" t="s">
        <v>648</v>
      </c>
      <c r="D41" s="18"/>
      <c r="E41" s="18"/>
      <c r="F41" s="24"/>
      <c r="G41" s="24"/>
      <c r="H41" s="25"/>
      <c r="I41" s="25"/>
      <c r="J41" s="26"/>
      <c r="K41" s="27"/>
      <c r="L41" s="27"/>
      <c r="M41" s="27"/>
    </row>
    <row r="42" spans="1:13" ht="15.95" customHeight="1">
      <c r="A42" s="17" t="s">
        <v>648</v>
      </c>
      <c r="D42" s="18"/>
      <c r="E42" s="18"/>
      <c r="F42" s="24"/>
      <c r="G42" s="24"/>
      <c r="H42" s="25"/>
      <c r="I42" s="25"/>
      <c r="J42" s="26"/>
      <c r="K42" s="27"/>
      <c r="L42" s="27"/>
      <c r="M42" s="27"/>
    </row>
    <row r="43" spans="1:13" ht="15.95" customHeight="1">
      <c r="A43" s="17" t="s">
        <v>648</v>
      </c>
      <c r="D43" s="18"/>
      <c r="E43" s="18"/>
      <c r="F43" s="24"/>
      <c r="G43" s="24"/>
      <c r="H43" s="25"/>
      <c r="I43" s="25"/>
      <c r="J43" s="26"/>
      <c r="K43" s="27"/>
      <c r="L43" s="27"/>
      <c r="M43" s="27"/>
    </row>
    <row r="44" spans="1:13" ht="15.95" customHeight="1">
      <c r="A44" s="17" t="s">
        <v>648</v>
      </c>
      <c r="D44" s="18"/>
      <c r="E44" s="18"/>
      <c r="F44" s="24"/>
      <c r="G44" s="24"/>
      <c r="H44" s="25"/>
      <c r="I44" s="25"/>
      <c r="J44" s="26"/>
      <c r="K44" s="27"/>
      <c r="L44" s="27"/>
      <c r="M44" s="27"/>
    </row>
    <row r="45" spans="1:13" ht="15.95" customHeight="1">
      <c r="A45" s="17" t="s">
        <v>648</v>
      </c>
      <c r="D45" s="20"/>
      <c r="E45" s="20"/>
      <c r="F45" s="24"/>
      <c r="G45" s="24"/>
      <c r="H45" s="25"/>
      <c r="I45" s="25"/>
      <c r="J45" s="26"/>
      <c r="K45" s="27"/>
      <c r="L45" s="27"/>
      <c r="M45" s="27"/>
    </row>
    <row r="48" spans="1:13" ht="15.95" customHeight="1">
      <c r="B48" s="11" t="s">
        <v>645</v>
      </c>
      <c r="D48" s="282" t="s">
        <v>539</v>
      </c>
      <c r="E48" s="276"/>
      <c r="F48" s="276"/>
      <c r="G48" s="276"/>
      <c r="H48" s="276"/>
      <c r="I48" s="276"/>
      <c r="J48" s="276"/>
      <c r="K48" s="276"/>
      <c r="L48" s="276"/>
      <c r="M48" s="276"/>
    </row>
    <row r="49" spans="1:13" ht="15.95" customHeight="1">
      <c r="A49" s="13" t="s">
        <v>46</v>
      </c>
      <c r="B49" s="14" t="s">
        <v>47</v>
      </c>
      <c r="C49" s="14" t="s">
        <v>646</v>
      </c>
      <c r="D49" s="279" t="s">
        <v>618</v>
      </c>
      <c r="E49" s="279" t="s">
        <v>619</v>
      </c>
      <c r="F49" s="285" t="s">
        <v>620</v>
      </c>
      <c r="G49" s="285" t="s">
        <v>85</v>
      </c>
      <c r="H49" s="279" t="s">
        <v>333</v>
      </c>
      <c r="I49" s="279" t="s">
        <v>50</v>
      </c>
      <c r="J49" s="279" t="s">
        <v>51</v>
      </c>
      <c r="K49" s="279" t="s">
        <v>647</v>
      </c>
      <c r="L49" s="279" t="s">
        <v>338</v>
      </c>
      <c r="M49" s="279" t="s">
        <v>56</v>
      </c>
    </row>
    <row r="50" spans="1:13" ht="15.95" customHeight="1">
      <c r="A50" s="13"/>
      <c r="B50" s="14"/>
      <c r="C50" s="14"/>
      <c r="D50" s="284"/>
      <c r="E50" s="284"/>
      <c r="F50" s="286"/>
      <c r="G50" s="286"/>
      <c r="H50" s="284"/>
      <c r="I50" s="284"/>
      <c r="J50" s="284"/>
      <c r="K50" s="284"/>
      <c r="L50" s="284"/>
      <c r="M50" s="284"/>
    </row>
    <row r="51" spans="1:13" ht="15.95" customHeight="1">
      <c r="A51" s="17" t="s">
        <v>661</v>
      </c>
      <c r="D51" s="18" t="s">
        <v>497</v>
      </c>
      <c r="E51" s="18"/>
      <c r="F51" s="19"/>
      <c r="G51" s="19"/>
      <c r="H51" s="20"/>
      <c r="I51" s="20"/>
      <c r="J51" s="21"/>
      <c r="K51" s="22"/>
      <c r="L51" s="22"/>
      <c r="M51" s="22"/>
    </row>
    <row r="52" spans="1:13" ht="15.95" customHeight="1">
      <c r="A52" s="17" t="s">
        <v>661</v>
      </c>
      <c r="D52" s="23" t="s">
        <v>498</v>
      </c>
      <c r="E52" s="23"/>
      <c r="F52" s="24"/>
      <c r="G52" s="24"/>
      <c r="H52" s="25"/>
      <c r="I52" s="25"/>
      <c r="J52" s="26"/>
      <c r="K52" s="27"/>
      <c r="L52" s="27"/>
      <c r="M52" s="27"/>
    </row>
    <row r="53" spans="1:13" ht="15.95" customHeight="1">
      <c r="A53" s="17" t="s">
        <v>661</v>
      </c>
      <c r="D53" s="23" t="s">
        <v>499</v>
      </c>
      <c r="E53" s="23"/>
      <c r="F53" s="24"/>
      <c r="G53" s="24"/>
      <c r="H53" s="25"/>
      <c r="I53" s="25"/>
      <c r="J53" s="26"/>
      <c r="K53" s="27"/>
      <c r="L53" s="27"/>
      <c r="M53" s="27"/>
    </row>
    <row r="54" spans="1:13" ht="15.95" customHeight="1">
      <c r="A54" s="17" t="s">
        <v>661</v>
      </c>
      <c r="D54" s="23" t="s">
        <v>498</v>
      </c>
      <c r="E54" s="23"/>
      <c r="F54" s="24"/>
      <c r="G54" s="24"/>
      <c r="H54" s="25"/>
      <c r="I54" s="25"/>
      <c r="J54" s="26"/>
      <c r="K54" s="27"/>
      <c r="L54" s="27"/>
      <c r="M54" s="27"/>
    </row>
    <row r="55" spans="1:13" ht="15.95" customHeight="1">
      <c r="A55" s="17" t="s">
        <v>661</v>
      </c>
      <c r="B55" s="11" t="s">
        <v>649</v>
      </c>
      <c r="C55" s="11" t="s">
        <v>500</v>
      </c>
      <c r="D55" s="23" t="s">
        <v>501</v>
      </c>
      <c r="E55" s="23" t="s">
        <v>540</v>
      </c>
      <c r="F55" s="24">
        <f>18+16.2</f>
        <v>34.200000000000003</v>
      </c>
      <c r="G55" s="24" t="s">
        <v>259</v>
      </c>
      <c r="H55" s="25" t="s">
        <v>99</v>
      </c>
      <c r="I55" s="25" t="s">
        <v>105</v>
      </c>
      <c r="J55" s="26" t="s">
        <v>101</v>
      </c>
      <c r="K55" s="27" t="s">
        <v>513</v>
      </c>
      <c r="L55" s="27">
        <f>1</f>
        <v>1</v>
      </c>
      <c r="M55" s="27">
        <f>F55*L55</f>
        <v>34.200000000000003</v>
      </c>
    </row>
    <row r="56" spans="1:13" ht="15.95" customHeight="1">
      <c r="A56" s="17" t="s">
        <v>661</v>
      </c>
      <c r="B56" s="11" t="s">
        <v>650</v>
      </c>
      <c r="D56" s="18"/>
      <c r="E56" s="18"/>
      <c r="F56" s="24"/>
      <c r="G56" s="24" t="s">
        <v>468</v>
      </c>
      <c r="H56" s="25" t="s">
        <v>144</v>
      </c>
      <c r="I56" s="25" t="s">
        <v>105</v>
      </c>
      <c r="J56" s="26" t="s">
        <v>145</v>
      </c>
      <c r="K56" s="27" t="s">
        <v>513</v>
      </c>
      <c r="L56" s="27">
        <f>1</f>
        <v>1</v>
      </c>
      <c r="M56" s="27">
        <f>F55*L56</f>
        <v>34.200000000000003</v>
      </c>
    </row>
    <row r="57" spans="1:13" ht="15.95" customHeight="1">
      <c r="A57" s="17" t="s">
        <v>661</v>
      </c>
      <c r="B57" s="11" t="s">
        <v>651</v>
      </c>
      <c r="D57" s="18"/>
      <c r="E57" s="18"/>
      <c r="F57" s="24"/>
      <c r="G57" s="24" t="s">
        <v>269</v>
      </c>
      <c r="H57" s="25" t="s">
        <v>120</v>
      </c>
      <c r="I57" s="25" t="s">
        <v>121</v>
      </c>
      <c r="J57" s="26" t="s">
        <v>101</v>
      </c>
      <c r="K57" s="27" t="s">
        <v>513</v>
      </c>
      <c r="L57" s="27">
        <f>1</f>
        <v>1</v>
      </c>
      <c r="M57" s="27">
        <f>F55*L57</f>
        <v>34.200000000000003</v>
      </c>
    </row>
    <row r="58" spans="1:13" ht="15.95" customHeight="1">
      <c r="A58" s="17" t="s">
        <v>661</v>
      </c>
      <c r="B58" s="11" t="s">
        <v>652</v>
      </c>
      <c r="D58" s="18"/>
      <c r="E58" s="18"/>
      <c r="F58" s="24"/>
      <c r="G58" s="24" t="s">
        <v>281</v>
      </c>
      <c r="H58" s="25" t="s">
        <v>125</v>
      </c>
      <c r="I58" s="25" t="s">
        <v>126</v>
      </c>
      <c r="J58" s="26" t="s">
        <v>101</v>
      </c>
      <c r="K58" s="27" t="s">
        <v>513</v>
      </c>
      <c r="L58" s="27">
        <f>1</f>
        <v>1</v>
      </c>
      <c r="M58" s="27">
        <f>F55*L58</f>
        <v>34.200000000000003</v>
      </c>
    </row>
    <row r="59" spans="1:13" ht="15.95" customHeight="1">
      <c r="A59" s="17" t="s">
        <v>661</v>
      </c>
      <c r="B59" s="11" t="s">
        <v>653</v>
      </c>
      <c r="C59" s="11" t="s">
        <v>504</v>
      </c>
      <c r="D59" s="23" t="s">
        <v>505</v>
      </c>
      <c r="E59" s="23" t="s">
        <v>540</v>
      </c>
      <c r="F59" s="24">
        <f>18+16.2</f>
        <v>34.200000000000003</v>
      </c>
      <c r="G59" s="24" t="s">
        <v>247</v>
      </c>
      <c r="H59" s="25" t="s">
        <v>99</v>
      </c>
      <c r="I59" s="25" t="s">
        <v>100</v>
      </c>
      <c r="J59" s="26" t="s">
        <v>101</v>
      </c>
      <c r="K59" s="27" t="s">
        <v>513</v>
      </c>
      <c r="L59" s="27">
        <f>1</f>
        <v>1</v>
      </c>
      <c r="M59" s="27">
        <f>F59*L59</f>
        <v>34.200000000000003</v>
      </c>
    </row>
    <row r="60" spans="1:13" ht="15.95" customHeight="1">
      <c r="A60" s="17" t="s">
        <v>661</v>
      </c>
      <c r="B60" s="11" t="s">
        <v>654</v>
      </c>
      <c r="D60" s="18"/>
      <c r="E60" s="18"/>
      <c r="F60" s="24"/>
      <c r="G60" s="24" t="s">
        <v>467</v>
      </c>
      <c r="H60" s="25" t="s">
        <v>144</v>
      </c>
      <c r="I60" s="25" t="s">
        <v>100</v>
      </c>
      <c r="J60" s="26" t="s">
        <v>145</v>
      </c>
      <c r="K60" s="27" t="s">
        <v>513</v>
      </c>
      <c r="L60" s="27">
        <f>1</f>
        <v>1</v>
      </c>
      <c r="M60" s="27">
        <f>F59*L60</f>
        <v>34.200000000000003</v>
      </c>
    </row>
    <row r="61" spans="1:13" ht="15.95" customHeight="1">
      <c r="A61" s="17" t="s">
        <v>661</v>
      </c>
      <c r="B61" s="11" t="s">
        <v>655</v>
      </c>
      <c r="D61" s="18"/>
      <c r="E61" s="18"/>
      <c r="F61" s="24"/>
      <c r="G61" s="24" t="s">
        <v>284</v>
      </c>
      <c r="H61" s="25" t="s">
        <v>130</v>
      </c>
      <c r="I61" s="25" t="s">
        <v>131</v>
      </c>
      <c r="J61" s="26" t="s">
        <v>101</v>
      </c>
      <c r="K61" s="27" t="s">
        <v>513</v>
      </c>
      <c r="L61" s="27">
        <f>1</f>
        <v>1</v>
      </c>
      <c r="M61" s="27">
        <f>F59*L61</f>
        <v>34.200000000000003</v>
      </c>
    </row>
    <row r="62" spans="1:13" ht="15.95" customHeight="1">
      <c r="A62" s="17" t="s">
        <v>661</v>
      </c>
      <c r="B62" s="11" t="s">
        <v>656</v>
      </c>
      <c r="C62" s="11" t="s">
        <v>513</v>
      </c>
      <c r="D62" s="23" t="s">
        <v>514</v>
      </c>
      <c r="E62" s="23" t="s">
        <v>542</v>
      </c>
      <c r="F62" s="24">
        <f>1.7+1+1+0.5</f>
        <v>4.2</v>
      </c>
      <c r="G62" s="24" t="s">
        <v>262</v>
      </c>
      <c r="H62" s="25" t="s">
        <v>109</v>
      </c>
      <c r="I62" s="25" t="s">
        <v>110</v>
      </c>
      <c r="J62" s="26" t="s">
        <v>101</v>
      </c>
      <c r="K62" s="27" t="s">
        <v>513</v>
      </c>
      <c r="L62" s="27">
        <f>1</f>
        <v>1</v>
      </c>
      <c r="M62" s="27">
        <f>F62*L62</f>
        <v>4.2</v>
      </c>
    </row>
    <row r="63" spans="1:13" ht="15.95" customHeight="1">
      <c r="A63" s="17" t="s">
        <v>661</v>
      </c>
      <c r="B63" s="11" t="s">
        <v>657</v>
      </c>
      <c r="D63" s="18"/>
      <c r="E63" s="18"/>
      <c r="F63" s="24"/>
      <c r="G63" s="24" t="s">
        <v>469</v>
      </c>
      <c r="H63" s="25" t="s">
        <v>144</v>
      </c>
      <c r="I63" s="25" t="s">
        <v>152</v>
      </c>
      <c r="J63" s="26" t="s">
        <v>145</v>
      </c>
      <c r="K63" s="27" t="s">
        <v>513</v>
      </c>
      <c r="L63" s="27">
        <f>1</f>
        <v>1</v>
      </c>
      <c r="M63" s="27">
        <f>F62*L63</f>
        <v>4.2</v>
      </c>
    </row>
    <row r="64" spans="1:13" ht="15.95" customHeight="1">
      <c r="A64" s="17" t="s">
        <v>661</v>
      </c>
      <c r="B64" s="11" t="s">
        <v>651</v>
      </c>
      <c r="D64" s="18"/>
      <c r="E64" s="18"/>
      <c r="F64" s="24"/>
      <c r="G64" s="24" t="s">
        <v>269</v>
      </c>
      <c r="H64" s="25" t="s">
        <v>120</v>
      </c>
      <c r="I64" s="25" t="s">
        <v>121</v>
      </c>
      <c r="J64" s="26" t="s">
        <v>101</v>
      </c>
      <c r="K64" s="27" t="s">
        <v>513</v>
      </c>
      <c r="L64" s="27">
        <f>1</f>
        <v>1</v>
      </c>
      <c r="M64" s="27">
        <f>F62*L64</f>
        <v>4.2</v>
      </c>
    </row>
    <row r="65" spans="1:13" ht="15.95" customHeight="1">
      <c r="A65" s="17" t="s">
        <v>661</v>
      </c>
      <c r="B65" s="11" t="s">
        <v>652</v>
      </c>
      <c r="D65" s="18"/>
      <c r="E65" s="18"/>
      <c r="F65" s="24"/>
      <c r="G65" s="24" t="s">
        <v>281</v>
      </c>
      <c r="H65" s="25" t="s">
        <v>125</v>
      </c>
      <c r="I65" s="25" t="s">
        <v>126</v>
      </c>
      <c r="J65" s="26" t="s">
        <v>101</v>
      </c>
      <c r="K65" s="27" t="s">
        <v>513</v>
      </c>
      <c r="L65" s="27">
        <f>1</f>
        <v>1</v>
      </c>
      <c r="M65" s="27">
        <f>F62*L65</f>
        <v>4.2</v>
      </c>
    </row>
    <row r="66" spans="1:13" ht="15.95" customHeight="1">
      <c r="A66" s="17" t="s">
        <v>661</v>
      </c>
      <c r="B66" s="11" t="s">
        <v>656</v>
      </c>
      <c r="C66" s="11" t="s">
        <v>517</v>
      </c>
      <c r="D66" s="23" t="s">
        <v>518</v>
      </c>
      <c r="E66" s="23" t="s">
        <v>544</v>
      </c>
      <c r="F66" s="24">
        <f>3.5+1.7+1+2+1</f>
        <v>9.1999999999999993</v>
      </c>
      <c r="G66" s="24" t="s">
        <v>262</v>
      </c>
      <c r="H66" s="25" t="s">
        <v>109</v>
      </c>
      <c r="I66" s="25" t="s">
        <v>110</v>
      </c>
      <c r="J66" s="26" t="s">
        <v>101</v>
      </c>
      <c r="K66" s="27" t="s">
        <v>513</v>
      </c>
      <c r="L66" s="27">
        <f>1</f>
        <v>1</v>
      </c>
      <c r="M66" s="27">
        <f>F66*L66</f>
        <v>9.1999999999999993</v>
      </c>
    </row>
    <row r="67" spans="1:13" ht="15.95" customHeight="1">
      <c r="A67" s="17" t="s">
        <v>661</v>
      </c>
      <c r="B67" s="11" t="s">
        <v>657</v>
      </c>
      <c r="D67" s="18"/>
      <c r="E67" s="18"/>
      <c r="F67" s="24"/>
      <c r="G67" s="24" t="s">
        <v>469</v>
      </c>
      <c r="H67" s="25" t="s">
        <v>144</v>
      </c>
      <c r="I67" s="25" t="s">
        <v>152</v>
      </c>
      <c r="J67" s="26" t="s">
        <v>145</v>
      </c>
      <c r="K67" s="27" t="s">
        <v>513</v>
      </c>
      <c r="L67" s="27">
        <f>1</f>
        <v>1</v>
      </c>
      <c r="M67" s="27">
        <f>F66*L67</f>
        <v>9.1999999999999993</v>
      </c>
    </row>
    <row r="68" spans="1:13" ht="15.95" customHeight="1">
      <c r="A68" s="17" t="s">
        <v>661</v>
      </c>
      <c r="B68" s="11" t="s">
        <v>655</v>
      </c>
      <c r="D68" s="18"/>
      <c r="E68" s="18"/>
      <c r="F68" s="24"/>
      <c r="G68" s="24" t="s">
        <v>284</v>
      </c>
      <c r="H68" s="25" t="s">
        <v>130</v>
      </c>
      <c r="I68" s="25" t="s">
        <v>131</v>
      </c>
      <c r="J68" s="26" t="s">
        <v>101</v>
      </c>
      <c r="K68" s="27" t="s">
        <v>513</v>
      </c>
      <c r="L68" s="27">
        <f>1</f>
        <v>1</v>
      </c>
      <c r="M68" s="27">
        <f>F66*L68</f>
        <v>9.1999999999999993</v>
      </c>
    </row>
    <row r="69" spans="1:13" ht="15.95" customHeight="1">
      <c r="A69" s="17" t="s">
        <v>661</v>
      </c>
      <c r="B69" s="11" t="s">
        <v>659</v>
      </c>
      <c r="D69" s="23" t="s">
        <v>524</v>
      </c>
      <c r="E69" s="23" t="s">
        <v>517</v>
      </c>
      <c r="F69" s="24">
        <f>2</f>
        <v>2</v>
      </c>
      <c r="G69" s="24" t="s">
        <v>133</v>
      </c>
      <c r="H69" s="25" t="s">
        <v>135</v>
      </c>
      <c r="I69" s="25" t="s">
        <v>136</v>
      </c>
      <c r="J69" s="26" t="s">
        <v>116</v>
      </c>
      <c r="K69" s="27" t="s">
        <v>513</v>
      </c>
      <c r="L69" s="27">
        <f>1</f>
        <v>1</v>
      </c>
      <c r="M69" s="27">
        <f>F69*L69</f>
        <v>2</v>
      </c>
    </row>
    <row r="70" spans="1:13" ht="15.95" customHeight="1">
      <c r="A70" s="17" t="s">
        <v>661</v>
      </c>
      <c r="B70" s="11" t="s">
        <v>660</v>
      </c>
      <c r="D70" s="23" t="s">
        <v>525</v>
      </c>
      <c r="E70" s="23" t="s">
        <v>513</v>
      </c>
      <c r="F70" s="24">
        <f>1</f>
        <v>1</v>
      </c>
      <c r="G70" s="24" t="s">
        <v>138</v>
      </c>
      <c r="H70" s="25" t="s">
        <v>135</v>
      </c>
      <c r="I70" s="25" t="s">
        <v>140</v>
      </c>
      <c r="J70" s="26" t="s">
        <v>116</v>
      </c>
      <c r="K70" s="27" t="s">
        <v>513</v>
      </c>
      <c r="L70" s="27">
        <f>1</f>
        <v>1</v>
      </c>
      <c r="M70" s="27">
        <f>F70*L70</f>
        <v>1</v>
      </c>
    </row>
    <row r="71" spans="1:13" ht="15.95" customHeight="1">
      <c r="A71" s="17" t="s">
        <v>661</v>
      </c>
      <c r="B71" s="11" t="s">
        <v>662</v>
      </c>
      <c r="D71" s="23" t="s">
        <v>545</v>
      </c>
      <c r="E71" s="23" t="s">
        <v>513</v>
      </c>
      <c r="F71" s="24">
        <f>1</f>
        <v>1</v>
      </c>
      <c r="G71" s="24" t="s">
        <v>675</v>
      </c>
      <c r="H71" s="25" t="s">
        <v>156</v>
      </c>
      <c r="I71" s="25" t="s">
        <v>157</v>
      </c>
      <c r="J71" s="26" t="s">
        <v>64</v>
      </c>
      <c r="K71" s="27" t="s">
        <v>513</v>
      </c>
      <c r="L71" s="27">
        <f>1</f>
        <v>1</v>
      </c>
      <c r="M71" s="27">
        <f>F71*L71</f>
        <v>1</v>
      </c>
    </row>
    <row r="72" spans="1:13" ht="15.95" customHeight="1">
      <c r="A72" s="17" t="s">
        <v>661</v>
      </c>
      <c r="D72" s="23" t="s">
        <v>527</v>
      </c>
      <c r="E72" s="23"/>
      <c r="F72" s="24"/>
      <c r="G72" s="24"/>
      <c r="H72" s="25"/>
      <c r="I72" s="25"/>
      <c r="J72" s="26"/>
      <c r="K72" s="27"/>
      <c r="L72" s="27"/>
      <c r="M72" s="27"/>
    </row>
    <row r="73" spans="1:13" ht="15.95" customHeight="1">
      <c r="A73" s="17" t="s">
        <v>661</v>
      </c>
      <c r="D73" s="23"/>
      <c r="E73" s="23"/>
      <c r="F73" s="24"/>
      <c r="G73" s="24"/>
      <c r="H73" s="25"/>
      <c r="I73" s="25"/>
      <c r="J73" s="26"/>
      <c r="K73" s="27"/>
      <c r="L73" s="27"/>
      <c r="M73" s="27"/>
    </row>
    <row r="74" spans="1:13" ht="15.95" customHeight="1">
      <c r="A74" s="17" t="s">
        <v>661</v>
      </c>
      <c r="D74" s="18"/>
      <c r="E74" s="18"/>
      <c r="F74" s="24"/>
      <c r="G74" s="24"/>
      <c r="H74" s="25"/>
      <c r="I74" s="25"/>
      <c r="J74" s="26"/>
      <c r="K74" s="27"/>
      <c r="L74" s="27"/>
      <c r="M74" s="27"/>
    </row>
    <row r="75" spans="1:13" ht="15.95" customHeight="1">
      <c r="A75" s="17" t="s">
        <v>661</v>
      </c>
      <c r="D75" s="18"/>
      <c r="E75" s="18"/>
      <c r="F75" s="24"/>
      <c r="G75" s="24"/>
      <c r="H75" s="25"/>
      <c r="I75" s="25"/>
      <c r="J75" s="26"/>
      <c r="K75" s="27"/>
      <c r="L75" s="27"/>
      <c r="M75" s="27"/>
    </row>
    <row r="76" spans="1:13" ht="15.95" customHeight="1">
      <c r="A76" s="17" t="s">
        <v>661</v>
      </c>
      <c r="D76" s="18"/>
      <c r="E76" s="18"/>
      <c r="F76" s="24"/>
      <c r="G76" s="24"/>
      <c r="H76" s="25"/>
      <c r="I76" s="25"/>
      <c r="J76" s="26"/>
      <c r="K76" s="27"/>
      <c r="L76" s="27"/>
      <c r="M76" s="27"/>
    </row>
    <row r="77" spans="1:13" ht="15.95" customHeight="1">
      <c r="A77" s="17" t="s">
        <v>661</v>
      </c>
      <c r="D77" s="18"/>
      <c r="E77" s="18"/>
      <c r="F77" s="24"/>
      <c r="G77" s="24"/>
      <c r="H77" s="25"/>
      <c r="I77" s="25"/>
      <c r="J77" s="26"/>
      <c r="K77" s="27"/>
      <c r="L77" s="27"/>
      <c r="M77" s="27"/>
    </row>
    <row r="78" spans="1:13" ht="15.95" customHeight="1">
      <c r="A78" s="17" t="s">
        <v>661</v>
      </c>
      <c r="D78" s="18"/>
      <c r="E78" s="18"/>
      <c r="F78" s="24"/>
      <c r="G78" s="24"/>
      <c r="H78" s="25"/>
      <c r="I78" s="25"/>
      <c r="J78" s="26"/>
      <c r="K78" s="27"/>
      <c r="L78" s="27"/>
      <c r="M78" s="27"/>
    </row>
    <row r="79" spans="1:13" ht="15.95" customHeight="1">
      <c r="A79" s="17" t="s">
        <v>661</v>
      </c>
      <c r="D79" s="18"/>
      <c r="E79" s="18"/>
      <c r="F79" s="24"/>
      <c r="G79" s="24"/>
      <c r="H79" s="25"/>
      <c r="I79" s="25"/>
      <c r="J79" s="26"/>
      <c r="K79" s="27"/>
      <c r="L79" s="27"/>
      <c r="M79" s="27"/>
    </row>
    <row r="80" spans="1:13" ht="15.95" customHeight="1">
      <c r="A80" s="17" t="s">
        <v>661</v>
      </c>
      <c r="D80" s="18"/>
      <c r="E80" s="18"/>
      <c r="F80" s="24"/>
      <c r="G80" s="24"/>
      <c r="H80" s="25"/>
      <c r="I80" s="25"/>
      <c r="J80" s="26"/>
      <c r="K80" s="27"/>
      <c r="L80" s="27"/>
      <c r="M80" s="27"/>
    </row>
    <row r="81" spans="1:13" ht="15.95" customHeight="1">
      <c r="A81" s="17" t="s">
        <v>661</v>
      </c>
      <c r="D81" s="18"/>
      <c r="E81" s="18"/>
      <c r="F81" s="24"/>
      <c r="G81" s="24"/>
      <c r="H81" s="25"/>
      <c r="I81" s="25"/>
      <c r="J81" s="26"/>
      <c r="K81" s="27"/>
      <c r="L81" s="27"/>
      <c r="M81" s="27"/>
    </row>
    <row r="82" spans="1:13" ht="15.95" customHeight="1">
      <c r="A82" s="17" t="s">
        <v>661</v>
      </c>
      <c r="D82" s="18"/>
      <c r="E82" s="18"/>
      <c r="F82" s="24"/>
      <c r="G82" s="24"/>
      <c r="H82" s="25"/>
      <c r="I82" s="25"/>
      <c r="J82" s="26"/>
      <c r="K82" s="27"/>
      <c r="L82" s="27"/>
      <c r="M82" s="27"/>
    </row>
    <row r="83" spans="1:13" ht="15.95" customHeight="1">
      <c r="A83" s="17" t="s">
        <v>661</v>
      </c>
      <c r="D83" s="18"/>
      <c r="E83" s="18"/>
      <c r="F83" s="24"/>
      <c r="G83" s="24"/>
      <c r="H83" s="25"/>
      <c r="I83" s="25"/>
      <c r="J83" s="26"/>
      <c r="K83" s="27"/>
      <c r="L83" s="27"/>
      <c r="M83" s="27"/>
    </row>
    <row r="84" spans="1:13" ht="15.95" customHeight="1">
      <c r="A84" s="17" t="s">
        <v>661</v>
      </c>
      <c r="D84" s="18"/>
      <c r="E84" s="18"/>
      <c r="F84" s="24"/>
      <c r="G84" s="24"/>
      <c r="H84" s="25"/>
      <c r="I84" s="25"/>
      <c r="J84" s="26"/>
      <c r="K84" s="27"/>
      <c r="L84" s="27"/>
      <c r="M84" s="27"/>
    </row>
    <row r="85" spans="1:13" ht="15.95" customHeight="1">
      <c r="A85" s="17" t="s">
        <v>661</v>
      </c>
      <c r="D85" s="18"/>
      <c r="E85" s="18"/>
      <c r="F85" s="24"/>
      <c r="G85" s="24"/>
      <c r="H85" s="25"/>
      <c r="I85" s="25"/>
      <c r="J85" s="26"/>
      <c r="K85" s="27"/>
      <c r="L85" s="27"/>
      <c r="M85" s="27"/>
    </row>
    <row r="86" spans="1:13" ht="15.95" customHeight="1">
      <c r="A86" s="17" t="s">
        <v>661</v>
      </c>
      <c r="D86" s="18"/>
      <c r="E86" s="18"/>
      <c r="F86" s="24"/>
      <c r="G86" s="24"/>
      <c r="H86" s="25"/>
      <c r="I86" s="25"/>
      <c r="J86" s="26"/>
      <c r="K86" s="27"/>
      <c r="L86" s="27"/>
      <c r="M86" s="27"/>
    </row>
    <row r="87" spans="1:13" ht="15.95" customHeight="1">
      <c r="A87" s="17" t="s">
        <v>661</v>
      </c>
      <c r="D87" s="18"/>
      <c r="E87" s="18"/>
      <c r="F87" s="24"/>
      <c r="G87" s="24"/>
      <c r="H87" s="25"/>
      <c r="I87" s="25"/>
      <c r="J87" s="26"/>
      <c r="K87" s="27"/>
      <c r="L87" s="27"/>
      <c r="M87" s="27"/>
    </row>
    <row r="88" spans="1:13" ht="15.95" customHeight="1">
      <c r="A88" s="17" t="s">
        <v>661</v>
      </c>
      <c r="D88" s="18"/>
      <c r="E88" s="18"/>
      <c r="F88" s="24"/>
      <c r="G88" s="24"/>
      <c r="H88" s="25"/>
      <c r="I88" s="25"/>
      <c r="J88" s="26"/>
      <c r="K88" s="27"/>
      <c r="L88" s="27"/>
      <c r="M88" s="27"/>
    </row>
    <row r="89" spans="1:13" ht="15.95" customHeight="1">
      <c r="A89" s="17" t="s">
        <v>661</v>
      </c>
      <c r="D89" s="18"/>
      <c r="E89" s="18"/>
      <c r="F89" s="24"/>
      <c r="G89" s="24"/>
      <c r="H89" s="25"/>
      <c r="I89" s="25"/>
      <c r="J89" s="26"/>
      <c r="K89" s="27"/>
      <c r="L89" s="27"/>
      <c r="M89" s="27"/>
    </row>
    <row r="90" spans="1:13" ht="15.95" customHeight="1">
      <c r="A90" s="17" t="s">
        <v>661</v>
      </c>
      <c r="D90" s="20"/>
      <c r="E90" s="20"/>
      <c r="F90" s="24"/>
      <c r="G90" s="24"/>
      <c r="H90" s="25"/>
      <c r="I90" s="25"/>
      <c r="J90" s="26"/>
      <c r="K90" s="27"/>
      <c r="L90" s="27"/>
      <c r="M90" s="27"/>
    </row>
    <row r="93" spans="1:13" ht="15.95" customHeight="1">
      <c r="B93" s="11" t="s">
        <v>645</v>
      </c>
      <c r="D93" s="282" t="s">
        <v>552</v>
      </c>
      <c r="E93" s="276"/>
      <c r="F93" s="276"/>
      <c r="G93" s="276"/>
      <c r="H93" s="276"/>
      <c r="I93" s="276"/>
      <c r="J93" s="276"/>
      <c r="K93" s="276"/>
      <c r="L93" s="276"/>
      <c r="M93" s="276"/>
    </row>
    <row r="94" spans="1:13" ht="15.95" customHeight="1">
      <c r="A94" s="13" t="s">
        <v>46</v>
      </c>
      <c r="B94" s="14" t="s">
        <v>47</v>
      </c>
      <c r="C94" s="14" t="s">
        <v>646</v>
      </c>
      <c r="D94" s="279" t="s">
        <v>618</v>
      </c>
      <c r="E94" s="279" t="s">
        <v>619</v>
      </c>
      <c r="F94" s="285" t="s">
        <v>620</v>
      </c>
      <c r="G94" s="285" t="s">
        <v>85</v>
      </c>
      <c r="H94" s="279" t="s">
        <v>333</v>
      </c>
      <c r="I94" s="279" t="s">
        <v>50</v>
      </c>
      <c r="J94" s="279" t="s">
        <v>51</v>
      </c>
      <c r="K94" s="279" t="s">
        <v>647</v>
      </c>
      <c r="L94" s="279" t="s">
        <v>338</v>
      </c>
      <c r="M94" s="279" t="s">
        <v>56</v>
      </c>
    </row>
    <row r="95" spans="1:13" ht="15.95" customHeight="1">
      <c r="A95" s="13"/>
      <c r="B95" s="14"/>
      <c r="C95" s="14"/>
      <c r="D95" s="284"/>
      <c r="E95" s="284"/>
      <c r="F95" s="286"/>
      <c r="G95" s="286"/>
      <c r="H95" s="284"/>
      <c r="I95" s="284"/>
      <c r="J95" s="284"/>
      <c r="K95" s="284"/>
      <c r="L95" s="284"/>
      <c r="M95" s="284"/>
    </row>
    <row r="96" spans="1:13" ht="15.95" customHeight="1">
      <c r="A96" s="17" t="s">
        <v>663</v>
      </c>
      <c r="D96" s="18" t="s">
        <v>558</v>
      </c>
      <c r="E96" s="18"/>
      <c r="F96" s="19"/>
      <c r="G96" s="19"/>
      <c r="H96" s="20"/>
      <c r="I96" s="20"/>
      <c r="J96" s="21"/>
      <c r="K96" s="22"/>
      <c r="L96" s="22"/>
      <c r="M96" s="22"/>
    </row>
    <row r="97" spans="1:13" ht="15.95" customHeight="1">
      <c r="A97" s="17" t="s">
        <v>663</v>
      </c>
      <c r="D97" s="23" t="s">
        <v>498</v>
      </c>
      <c r="E97" s="23"/>
      <c r="F97" s="24"/>
      <c r="G97" s="24"/>
      <c r="H97" s="25"/>
      <c r="I97" s="25"/>
      <c r="J97" s="26"/>
      <c r="K97" s="27"/>
      <c r="L97" s="27"/>
      <c r="M97" s="27"/>
    </row>
    <row r="98" spans="1:13" ht="15.95" customHeight="1">
      <c r="A98" s="17" t="s">
        <v>663</v>
      </c>
      <c r="D98" s="23" t="s">
        <v>559</v>
      </c>
      <c r="E98" s="23"/>
      <c r="F98" s="24"/>
      <c r="G98" s="24"/>
      <c r="H98" s="25"/>
      <c r="I98" s="25"/>
      <c r="J98" s="26"/>
      <c r="K98" s="27"/>
      <c r="L98" s="27"/>
      <c r="M98" s="27"/>
    </row>
    <row r="99" spans="1:13" ht="15.95" customHeight="1">
      <c r="A99" s="17" t="s">
        <v>663</v>
      </c>
      <c r="D99" s="23" t="s">
        <v>498</v>
      </c>
      <c r="E99" s="23"/>
      <c r="F99" s="24"/>
      <c r="G99" s="24"/>
      <c r="H99" s="25"/>
      <c r="I99" s="25"/>
      <c r="J99" s="26"/>
      <c r="K99" s="27"/>
      <c r="L99" s="27"/>
      <c r="M99" s="27"/>
    </row>
    <row r="100" spans="1:13" ht="15.95" customHeight="1">
      <c r="A100" s="17" t="s">
        <v>663</v>
      </c>
      <c r="B100" s="11" t="s">
        <v>656</v>
      </c>
      <c r="D100" s="23" t="s">
        <v>560</v>
      </c>
      <c r="E100" s="23" t="s">
        <v>562</v>
      </c>
      <c r="F100" s="24">
        <f>(1.5)*2</f>
        <v>3</v>
      </c>
      <c r="G100" s="24" t="s">
        <v>262</v>
      </c>
      <c r="H100" s="25" t="s">
        <v>109</v>
      </c>
      <c r="I100" s="25" t="s">
        <v>110</v>
      </c>
      <c r="J100" s="26" t="s">
        <v>101</v>
      </c>
      <c r="K100" s="27" t="s">
        <v>513</v>
      </c>
      <c r="L100" s="27">
        <f>1</f>
        <v>1</v>
      </c>
      <c r="M100" s="27">
        <f>F100*L100</f>
        <v>3</v>
      </c>
    </row>
    <row r="101" spans="1:13" ht="15.95" customHeight="1">
      <c r="A101" s="17" t="s">
        <v>663</v>
      </c>
      <c r="B101" s="11" t="s">
        <v>664</v>
      </c>
      <c r="D101" s="18"/>
      <c r="E101" s="18"/>
      <c r="F101" s="24"/>
      <c r="G101" s="24" t="s">
        <v>275</v>
      </c>
      <c r="H101" s="25" t="s">
        <v>161</v>
      </c>
      <c r="I101" s="25" t="s">
        <v>162</v>
      </c>
      <c r="J101" s="26" t="s">
        <v>101</v>
      </c>
      <c r="K101" s="27" t="s">
        <v>513</v>
      </c>
      <c r="L101" s="27">
        <f>1</f>
        <v>1</v>
      </c>
      <c r="M101" s="27">
        <f>F100*L101</f>
        <v>3</v>
      </c>
    </row>
    <row r="102" spans="1:13" ht="15.95" customHeight="1">
      <c r="A102" s="17" t="s">
        <v>663</v>
      </c>
      <c r="B102" s="11" t="s">
        <v>665</v>
      </c>
      <c r="D102" s="23" t="s">
        <v>563</v>
      </c>
      <c r="E102" s="23" t="s">
        <v>513</v>
      </c>
      <c r="F102" s="24">
        <f>1</f>
        <v>1</v>
      </c>
      <c r="G102" s="24" t="s">
        <v>681</v>
      </c>
      <c r="H102" s="25" t="s">
        <v>171</v>
      </c>
      <c r="I102" s="25" t="s">
        <v>170</v>
      </c>
      <c r="J102" s="26" t="s">
        <v>116</v>
      </c>
      <c r="K102" s="27" t="s">
        <v>513</v>
      </c>
      <c r="L102" s="27">
        <f>1</f>
        <v>1</v>
      </c>
      <c r="M102" s="27">
        <f>F102*L102</f>
        <v>1</v>
      </c>
    </row>
    <row r="103" spans="1:13" ht="15.95" customHeight="1">
      <c r="A103" s="17" t="s">
        <v>663</v>
      </c>
      <c r="B103" s="11" t="s">
        <v>666</v>
      </c>
      <c r="D103" s="23" t="s">
        <v>564</v>
      </c>
      <c r="E103" s="23" t="s">
        <v>513</v>
      </c>
      <c r="F103" s="24">
        <f>1</f>
        <v>1</v>
      </c>
      <c r="G103" s="24" t="s">
        <v>678</v>
      </c>
      <c r="H103" s="25" t="s">
        <v>169</v>
      </c>
      <c r="I103" s="25" t="s">
        <v>170</v>
      </c>
      <c r="J103" s="26" t="s">
        <v>116</v>
      </c>
      <c r="K103" s="27" t="s">
        <v>513</v>
      </c>
      <c r="L103" s="27">
        <f>1</f>
        <v>1</v>
      </c>
      <c r="M103" s="27">
        <f>F103*L103</f>
        <v>1</v>
      </c>
    </row>
    <row r="104" spans="1:13" ht="15.95" customHeight="1">
      <c r="A104" s="17" t="s">
        <v>663</v>
      </c>
      <c r="B104" s="11" t="s">
        <v>667</v>
      </c>
      <c r="D104" s="23" t="s">
        <v>565</v>
      </c>
      <c r="E104" s="23" t="s">
        <v>513</v>
      </c>
      <c r="F104" s="24">
        <f>1</f>
        <v>1</v>
      </c>
      <c r="G104" s="24" t="s">
        <v>287</v>
      </c>
      <c r="H104" s="25" t="s">
        <v>166</v>
      </c>
      <c r="I104" s="25" t="s">
        <v>167</v>
      </c>
      <c r="J104" s="26" t="s">
        <v>116</v>
      </c>
      <c r="K104" s="27" t="s">
        <v>513</v>
      </c>
      <c r="L104" s="27">
        <f>1</f>
        <v>1</v>
      </c>
      <c r="M104" s="27">
        <f>F104*L104</f>
        <v>1</v>
      </c>
    </row>
    <row r="105" spans="1:13" ht="15.95" customHeight="1">
      <c r="A105" s="17" t="s">
        <v>663</v>
      </c>
      <c r="D105" s="23" t="s">
        <v>527</v>
      </c>
      <c r="E105" s="23"/>
      <c r="F105" s="24"/>
      <c r="G105" s="24"/>
      <c r="H105" s="25"/>
      <c r="I105" s="25"/>
      <c r="J105" s="26"/>
      <c r="K105" s="27"/>
      <c r="L105" s="27"/>
      <c r="M105" s="27"/>
    </row>
    <row r="106" spans="1:13" ht="15.95" customHeight="1">
      <c r="A106" s="17" t="s">
        <v>663</v>
      </c>
      <c r="D106" s="23"/>
      <c r="E106" s="23"/>
      <c r="F106" s="24"/>
      <c r="G106" s="24"/>
      <c r="H106" s="25"/>
      <c r="I106" s="25"/>
      <c r="J106" s="26"/>
      <c r="K106" s="27"/>
      <c r="L106" s="27"/>
      <c r="M106" s="27"/>
    </row>
    <row r="107" spans="1:13" ht="15.95" customHeight="1">
      <c r="A107" s="17" t="s">
        <v>663</v>
      </c>
      <c r="D107" s="18"/>
      <c r="E107" s="18"/>
      <c r="F107" s="24"/>
      <c r="G107" s="24"/>
      <c r="H107" s="25"/>
      <c r="I107" s="25"/>
      <c r="J107" s="26"/>
      <c r="K107" s="27"/>
      <c r="L107" s="27"/>
      <c r="M107" s="27"/>
    </row>
    <row r="108" spans="1:13" ht="15.95" customHeight="1">
      <c r="A108" s="17" t="s">
        <v>663</v>
      </c>
      <c r="D108" s="18"/>
      <c r="E108" s="18"/>
      <c r="F108" s="24"/>
      <c r="G108" s="24"/>
      <c r="H108" s="25"/>
      <c r="I108" s="25"/>
      <c r="J108" s="26"/>
      <c r="K108" s="27"/>
      <c r="L108" s="27"/>
      <c r="M108" s="27"/>
    </row>
    <row r="109" spans="1:13" ht="15.95" customHeight="1">
      <c r="A109" s="17" t="s">
        <v>663</v>
      </c>
      <c r="D109" s="18"/>
      <c r="E109" s="18"/>
      <c r="F109" s="24"/>
      <c r="G109" s="24"/>
      <c r="H109" s="25"/>
      <c r="I109" s="25"/>
      <c r="J109" s="26"/>
      <c r="K109" s="27"/>
      <c r="L109" s="27"/>
      <c r="M109" s="27"/>
    </row>
    <row r="110" spans="1:13" ht="15.95" customHeight="1">
      <c r="A110" s="17" t="s">
        <v>663</v>
      </c>
      <c r="D110" s="18"/>
      <c r="E110" s="18"/>
      <c r="F110" s="24"/>
      <c r="G110" s="24"/>
      <c r="H110" s="25"/>
      <c r="I110" s="25"/>
      <c r="J110" s="26"/>
      <c r="K110" s="27"/>
      <c r="L110" s="27"/>
      <c r="M110" s="27"/>
    </row>
    <row r="111" spans="1:13" ht="15.95" customHeight="1">
      <c r="A111" s="17" t="s">
        <v>663</v>
      </c>
      <c r="D111" s="18"/>
      <c r="E111" s="18"/>
      <c r="F111" s="24"/>
      <c r="G111" s="24"/>
      <c r="H111" s="25"/>
      <c r="I111" s="25"/>
      <c r="J111" s="26"/>
      <c r="K111" s="27"/>
      <c r="L111" s="27"/>
      <c r="M111" s="27"/>
    </row>
    <row r="112" spans="1:13" ht="15.95" customHeight="1">
      <c r="A112" s="17" t="s">
        <v>663</v>
      </c>
      <c r="D112" s="18"/>
      <c r="E112" s="18"/>
      <c r="F112" s="24"/>
      <c r="G112" s="24"/>
      <c r="H112" s="25"/>
      <c r="I112" s="25"/>
      <c r="J112" s="26"/>
      <c r="K112" s="27"/>
      <c r="L112" s="27"/>
      <c r="M112" s="27"/>
    </row>
    <row r="113" spans="1:13" ht="15.95" customHeight="1">
      <c r="A113" s="17" t="s">
        <v>663</v>
      </c>
      <c r="D113" s="18"/>
      <c r="E113" s="18"/>
      <c r="F113" s="24"/>
      <c r="G113" s="24"/>
      <c r="H113" s="25"/>
      <c r="I113" s="25"/>
      <c r="J113" s="26"/>
      <c r="K113" s="27"/>
      <c r="L113" s="27"/>
      <c r="M113" s="27"/>
    </row>
    <row r="114" spans="1:13" ht="15.95" customHeight="1">
      <c r="A114" s="17" t="s">
        <v>663</v>
      </c>
      <c r="D114" s="18"/>
      <c r="E114" s="18"/>
      <c r="F114" s="24"/>
      <c r="G114" s="24"/>
      <c r="H114" s="25"/>
      <c r="I114" s="25"/>
      <c r="J114" s="26"/>
      <c r="K114" s="27"/>
      <c r="L114" s="27"/>
      <c r="M114" s="27"/>
    </row>
    <row r="115" spans="1:13" ht="15.95" customHeight="1">
      <c r="A115" s="17" t="s">
        <v>663</v>
      </c>
      <c r="D115" s="18"/>
      <c r="E115" s="18"/>
      <c r="F115" s="24"/>
      <c r="G115" s="24"/>
      <c r="H115" s="25"/>
      <c r="I115" s="25"/>
      <c r="J115" s="26"/>
      <c r="K115" s="27"/>
      <c r="L115" s="27"/>
      <c r="M115" s="27"/>
    </row>
    <row r="116" spans="1:13" ht="15.95" customHeight="1">
      <c r="A116" s="17" t="s">
        <v>663</v>
      </c>
      <c r="D116" s="18"/>
      <c r="E116" s="18"/>
      <c r="F116" s="24"/>
      <c r="G116" s="24"/>
      <c r="H116" s="25"/>
      <c r="I116" s="25"/>
      <c r="J116" s="26"/>
      <c r="K116" s="27"/>
      <c r="L116" s="27"/>
      <c r="M116" s="27"/>
    </row>
    <row r="117" spans="1:13" ht="15.95" customHeight="1">
      <c r="A117" s="17" t="s">
        <v>663</v>
      </c>
      <c r="D117" s="18"/>
      <c r="E117" s="18"/>
      <c r="F117" s="24"/>
      <c r="G117" s="24"/>
      <c r="H117" s="25"/>
      <c r="I117" s="25"/>
      <c r="J117" s="26"/>
      <c r="K117" s="27"/>
      <c r="L117" s="27"/>
      <c r="M117" s="27"/>
    </row>
    <row r="118" spans="1:13" ht="15.95" customHeight="1">
      <c r="A118" s="17" t="s">
        <v>663</v>
      </c>
      <c r="D118" s="18"/>
      <c r="E118" s="18"/>
      <c r="F118" s="24"/>
      <c r="G118" s="24"/>
      <c r="H118" s="25"/>
      <c r="I118" s="25"/>
      <c r="J118" s="26"/>
      <c r="K118" s="27"/>
      <c r="L118" s="27"/>
      <c r="M118" s="27"/>
    </row>
    <row r="119" spans="1:13" ht="15.95" customHeight="1">
      <c r="A119" s="17" t="s">
        <v>663</v>
      </c>
      <c r="D119" s="18"/>
      <c r="E119" s="18"/>
      <c r="F119" s="24"/>
      <c r="G119" s="24"/>
      <c r="H119" s="25"/>
      <c r="I119" s="25"/>
      <c r="J119" s="26"/>
      <c r="K119" s="27"/>
      <c r="L119" s="27"/>
      <c r="M119" s="27"/>
    </row>
    <row r="120" spans="1:13" ht="15.95" customHeight="1">
      <c r="A120" s="17" t="s">
        <v>663</v>
      </c>
      <c r="D120" s="18"/>
      <c r="E120" s="18"/>
      <c r="F120" s="24"/>
      <c r="G120" s="24"/>
      <c r="H120" s="25"/>
      <c r="I120" s="25"/>
      <c r="J120" s="26"/>
      <c r="K120" s="27"/>
      <c r="L120" s="27"/>
      <c r="M120" s="27"/>
    </row>
    <row r="121" spans="1:13" ht="15.95" customHeight="1">
      <c r="A121" s="17" t="s">
        <v>663</v>
      </c>
      <c r="D121" s="18"/>
      <c r="E121" s="18"/>
      <c r="F121" s="24"/>
      <c r="G121" s="24"/>
      <c r="H121" s="25"/>
      <c r="I121" s="25"/>
      <c r="J121" s="26"/>
      <c r="K121" s="27"/>
      <c r="L121" s="27"/>
      <c r="M121" s="27"/>
    </row>
    <row r="122" spans="1:13" ht="15.95" customHeight="1">
      <c r="A122" s="17" t="s">
        <v>663</v>
      </c>
      <c r="D122" s="18"/>
      <c r="E122" s="18"/>
      <c r="F122" s="24"/>
      <c r="G122" s="24"/>
      <c r="H122" s="25"/>
      <c r="I122" s="25"/>
      <c r="J122" s="26"/>
      <c r="K122" s="27"/>
      <c r="L122" s="27"/>
      <c r="M122" s="27"/>
    </row>
    <row r="123" spans="1:13" ht="15.95" customHeight="1">
      <c r="A123" s="17" t="s">
        <v>663</v>
      </c>
      <c r="D123" s="18"/>
      <c r="E123" s="18"/>
      <c r="F123" s="24"/>
      <c r="G123" s="24"/>
      <c r="H123" s="25"/>
      <c r="I123" s="25"/>
      <c r="J123" s="26"/>
      <c r="K123" s="27"/>
      <c r="L123" s="27"/>
      <c r="M123" s="27"/>
    </row>
    <row r="124" spans="1:13" ht="15.95" customHeight="1">
      <c r="A124" s="17" t="s">
        <v>663</v>
      </c>
      <c r="D124" s="18"/>
      <c r="E124" s="18"/>
      <c r="F124" s="24"/>
      <c r="G124" s="24"/>
      <c r="H124" s="25"/>
      <c r="I124" s="25"/>
      <c r="J124" s="26"/>
      <c r="K124" s="27"/>
      <c r="L124" s="27"/>
      <c r="M124" s="27"/>
    </row>
    <row r="125" spans="1:13" ht="15.95" customHeight="1">
      <c r="A125" s="17" t="s">
        <v>663</v>
      </c>
      <c r="D125" s="18"/>
      <c r="E125" s="18"/>
      <c r="F125" s="24"/>
      <c r="G125" s="24"/>
      <c r="H125" s="25"/>
      <c r="I125" s="25"/>
      <c r="J125" s="26"/>
      <c r="K125" s="27"/>
      <c r="L125" s="27"/>
      <c r="M125" s="27"/>
    </row>
    <row r="126" spans="1:13" ht="15.95" customHeight="1">
      <c r="A126" s="17" t="s">
        <v>663</v>
      </c>
      <c r="D126" s="18"/>
      <c r="E126" s="18"/>
      <c r="F126" s="24"/>
      <c r="G126" s="24"/>
      <c r="H126" s="25"/>
      <c r="I126" s="25"/>
      <c r="J126" s="26"/>
      <c r="K126" s="27"/>
      <c r="L126" s="27"/>
      <c r="M126" s="27"/>
    </row>
    <row r="127" spans="1:13" ht="15.95" customHeight="1">
      <c r="A127" s="17" t="s">
        <v>663</v>
      </c>
      <c r="D127" s="18"/>
      <c r="E127" s="18"/>
      <c r="F127" s="24"/>
      <c r="G127" s="24"/>
      <c r="H127" s="25"/>
      <c r="I127" s="25"/>
      <c r="J127" s="26"/>
      <c r="K127" s="27"/>
      <c r="L127" s="27"/>
      <c r="M127" s="27"/>
    </row>
    <row r="128" spans="1:13" ht="15.95" customHeight="1">
      <c r="A128" s="17" t="s">
        <v>663</v>
      </c>
      <c r="D128" s="18"/>
      <c r="E128" s="18"/>
      <c r="F128" s="24"/>
      <c r="G128" s="24"/>
      <c r="H128" s="25"/>
      <c r="I128" s="25"/>
      <c r="J128" s="26"/>
      <c r="K128" s="27"/>
      <c r="L128" s="27"/>
      <c r="M128" s="27"/>
    </row>
    <row r="129" spans="1:13" ht="15.95" customHeight="1">
      <c r="A129" s="17" t="s">
        <v>663</v>
      </c>
      <c r="D129" s="18"/>
      <c r="E129" s="18"/>
      <c r="F129" s="24"/>
      <c r="G129" s="24"/>
      <c r="H129" s="25"/>
      <c r="I129" s="25"/>
      <c r="J129" s="26"/>
      <c r="K129" s="27"/>
      <c r="L129" s="27"/>
      <c r="M129" s="27"/>
    </row>
    <row r="130" spans="1:13" ht="15.95" customHeight="1">
      <c r="A130" s="17" t="s">
        <v>663</v>
      </c>
      <c r="D130" s="18"/>
      <c r="E130" s="18"/>
      <c r="F130" s="24"/>
      <c r="G130" s="24"/>
      <c r="H130" s="25"/>
      <c r="I130" s="25"/>
      <c r="J130" s="26"/>
      <c r="K130" s="27"/>
      <c r="L130" s="27"/>
      <c r="M130" s="27"/>
    </row>
    <row r="131" spans="1:13" ht="15.95" customHeight="1">
      <c r="A131" s="17" t="s">
        <v>663</v>
      </c>
      <c r="D131" s="18"/>
      <c r="E131" s="18"/>
      <c r="F131" s="24"/>
      <c r="G131" s="24"/>
      <c r="H131" s="25"/>
      <c r="I131" s="25"/>
      <c r="J131" s="26"/>
      <c r="K131" s="27"/>
      <c r="L131" s="27"/>
      <c r="M131" s="27"/>
    </row>
    <row r="132" spans="1:13" ht="15.95" customHeight="1">
      <c r="A132" s="17" t="s">
        <v>663</v>
      </c>
      <c r="D132" s="18"/>
      <c r="E132" s="18"/>
      <c r="F132" s="24"/>
      <c r="G132" s="24"/>
      <c r="H132" s="25"/>
      <c r="I132" s="25"/>
      <c r="J132" s="26"/>
      <c r="K132" s="27"/>
      <c r="L132" s="27"/>
      <c r="M132" s="27"/>
    </row>
    <row r="133" spans="1:13" ht="15.95" customHeight="1">
      <c r="A133" s="17" t="s">
        <v>663</v>
      </c>
      <c r="D133" s="18"/>
      <c r="E133" s="18"/>
      <c r="F133" s="24"/>
      <c r="G133" s="24"/>
      <c r="H133" s="25"/>
      <c r="I133" s="25"/>
      <c r="J133" s="26"/>
      <c r="K133" s="27"/>
      <c r="L133" s="27"/>
      <c r="M133" s="27"/>
    </row>
    <row r="134" spans="1:13" ht="15.95" customHeight="1">
      <c r="A134" s="17" t="s">
        <v>663</v>
      </c>
      <c r="D134" s="18"/>
      <c r="E134" s="18"/>
      <c r="F134" s="24"/>
      <c r="G134" s="24"/>
      <c r="H134" s="25"/>
      <c r="I134" s="25"/>
      <c r="J134" s="26"/>
      <c r="K134" s="27"/>
      <c r="L134" s="27"/>
      <c r="M134" s="27"/>
    </row>
    <row r="135" spans="1:13" ht="15.95" customHeight="1">
      <c r="A135" s="17" t="s">
        <v>663</v>
      </c>
      <c r="D135" s="20"/>
      <c r="E135" s="20"/>
      <c r="F135" s="24"/>
      <c r="G135" s="24"/>
      <c r="H135" s="25"/>
      <c r="I135" s="25"/>
      <c r="J135" s="26"/>
      <c r="K135" s="27"/>
      <c r="L135" s="27"/>
      <c r="M135" s="27"/>
    </row>
    <row r="138" spans="1:13" ht="15.95" customHeight="1">
      <c r="B138" s="11" t="s">
        <v>645</v>
      </c>
      <c r="D138" s="282" t="s">
        <v>567</v>
      </c>
      <c r="E138" s="276"/>
      <c r="F138" s="276"/>
      <c r="G138" s="276"/>
      <c r="H138" s="276"/>
      <c r="I138" s="276"/>
      <c r="J138" s="276"/>
      <c r="K138" s="276"/>
      <c r="L138" s="276"/>
      <c r="M138" s="276"/>
    </row>
    <row r="139" spans="1:13" ht="15.95" customHeight="1">
      <c r="A139" s="13" t="s">
        <v>46</v>
      </c>
      <c r="B139" s="14" t="s">
        <v>47</v>
      </c>
      <c r="C139" s="14" t="s">
        <v>646</v>
      </c>
      <c r="D139" s="279" t="s">
        <v>618</v>
      </c>
      <c r="E139" s="279" t="s">
        <v>619</v>
      </c>
      <c r="F139" s="285" t="s">
        <v>620</v>
      </c>
      <c r="G139" s="285" t="s">
        <v>85</v>
      </c>
      <c r="H139" s="279" t="s">
        <v>333</v>
      </c>
      <c r="I139" s="279" t="s">
        <v>50</v>
      </c>
      <c r="J139" s="279" t="s">
        <v>51</v>
      </c>
      <c r="K139" s="279" t="s">
        <v>647</v>
      </c>
      <c r="L139" s="279" t="s">
        <v>338</v>
      </c>
      <c r="M139" s="279" t="s">
        <v>56</v>
      </c>
    </row>
    <row r="140" spans="1:13" ht="15.95" customHeight="1">
      <c r="A140" s="13"/>
      <c r="B140" s="14"/>
      <c r="C140" s="14"/>
      <c r="D140" s="284"/>
      <c r="E140" s="284"/>
      <c r="F140" s="286"/>
      <c r="G140" s="286"/>
      <c r="H140" s="284"/>
      <c r="I140" s="284"/>
      <c r="J140" s="284"/>
      <c r="K140" s="284"/>
      <c r="L140" s="284"/>
      <c r="M140" s="284"/>
    </row>
    <row r="141" spans="1:13" ht="15.95" customHeight="1">
      <c r="A141" s="17" t="s">
        <v>668</v>
      </c>
      <c r="D141" s="18" t="s">
        <v>497</v>
      </c>
      <c r="E141" s="18"/>
      <c r="F141" s="19"/>
      <c r="G141" s="19"/>
      <c r="H141" s="20"/>
      <c r="I141" s="20"/>
      <c r="J141" s="21"/>
      <c r="K141" s="22"/>
      <c r="L141" s="22"/>
      <c r="M141" s="22"/>
    </row>
    <row r="142" spans="1:13" ht="15.95" customHeight="1">
      <c r="A142" s="17" t="s">
        <v>668</v>
      </c>
      <c r="D142" s="23" t="s">
        <v>498</v>
      </c>
      <c r="E142" s="23"/>
      <c r="F142" s="24"/>
      <c r="G142" s="24"/>
      <c r="H142" s="25"/>
      <c r="I142" s="25"/>
      <c r="J142" s="26"/>
      <c r="K142" s="27"/>
      <c r="L142" s="27"/>
      <c r="M142" s="27"/>
    </row>
    <row r="143" spans="1:13" ht="15.95" customHeight="1">
      <c r="A143" s="17" t="s">
        <v>668</v>
      </c>
      <c r="D143" s="23" t="s">
        <v>499</v>
      </c>
      <c r="E143" s="23"/>
      <c r="F143" s="24"/>
      <c r="G143" s="24"/>
      <c r="H143" s="25"/>
      <c r="I143" s="25"/>
      <c r="J143" s="26"/>
      <c r="K143" s="27"/>
      <c r="L143" s="27"/>
      <c r="M143" s="27"/>
    </row>
    <row r="144" spans="1:13" ht="15.95" customHeight="1">
      <c r="A144" s="17" t="s">
        <v>668</v>
      </c>
      <c r="D144" s="23" t="s">
        <v>498</v>
      </c>
      <c r="E144" s="23"/>
      <c r="F144" s="24"/>
      <c r="G144" s="24"/>
      <c r="H144" s="25"/>
      <c r="I144" s="25"/>
      <c r="J144" s="26"/>
      <c r="K144" s="27"/>
      <c r="L144" s="27"/>
      <c r="M144" s="27"/>
    </row>
    <row r="145" spans="1:13" ht="15.95" customHeight="1">
      <c r="A145" s="17" t="s">
        <v>668</v>
      </c>
      <c r="B145" s="11" t="s">
        <v>656</v>
      </c>
      <c r="D145" s="23" t="s">
        <v>560</v>
      </c>
      <c r="E145" s="23" t="s">
        <v>562</v>
      </c>
      <c r="F145" s="24">
        <f>(1.5)*2</f>
        <v>3</v>
      </c>
      <c r="G145" s="24" t="s">
        <v>262</v>
      </c>
      <c r="H145" s="25" t="s">
        <v>109</v>
      </c>
      <c r="I145" s="25" t="s">
        <v>110</v>
      </c>
      <c r="J145" s="26" t="s">
        <v>101</v>
      </c>
      <c r="K145" s="27" t="s">
        <v>513</v>
      </c>
      <c r="L145" s="27">
        <f>1</f>
        <v>1</v>
      </c>
      <c r="M145" s="27">
        <f>F145*L145</f>
        <v>3</v>
      </c>
    </row>
    <row r="146" spans="1:13" ht="15.95" customHeight="1">
      <c r="A146" s="17" t="s">
        <v>668</v>
      </c>
      <c r="B146" s="11" t="s">
        <v>664</v>
      </c>
      <c r="D146" s="18"/>
      <c r="E146" s="18"/>
      <c r="F146" s="24"/>
      <c r="G146" s="24" t="s">
        <v>275</v>
      </c>
      <c r="H146" s="25" t="s">
        <v>161</v>
      </c>
      <c r="I146" s="25" t="s">
        <v>162</v>
      </c>
      <c r="J146" s="26" t="s">
        <v>101</v>
      </c>
      <c r="K146" s="27" t="s">
        <v>513</v>
      </c>
      <c r="L146" s="27">
        <f>1</f>
        <v>1</v>
      </c>
      <c r="M146" s="27">
        <f>F145*L146</f>
        <v>3</v>
      </c>
    </row>
    <row r="147" spans="1:13" ht="15.95" customHeight="1">
      <c r="A147" s="17" t="s">
        <v>668</v>
      </c>
      <c r="B147" s="11" t="s">
        <v>665</v>
      </c>
      <c r="D147" s="23" t="s">
        <v>563</v>
      </c>
      <c r="E147" s="23" t="s">
        <v>513</v>
      </c>
      <c r="F147" s="24">
        <f>1</f>
        <v>1</v>
      </c>
      <c r="G147" s="24" t="s">
        <v>681</v>
      </c>
      <c r="H147" s="25" t="s">
        <v>171</v>
      </c>
      <c r="I147" s="25" t="s">
        <v>170</v>
      </c>
      <c r="J147" s="26" t="s">
        <v>116</v>
      </c>
      <c r="K147" s="27" t="s">
        <v>513</v>
      </c>
      <c r="L147" s="27">
        <f>1</f>
        <v>1</v>
      </c>
      <c r="M147" s="27">
        <f>F147*L147</f>
        <v>1</v>
      </c>
    </row>
    <row r="148" spans="1:13" ht="15.95" customHeight="1">
      <c r="A148" s="17" t="s">
        <v>668</v>
      </c>
      <c r="B148" s="11" t="s">
        <v>666</v>
      </c>
      <c r="D148" s="23" t="s">
        <v>564</v>
      </c>
      <c r="E148" s="23" t="s">
        <v>513</v>
      </c>
      <c r="F148" s="24">
        <f>1</f>
        <v>1</v>
      </c>
      <c r="G148" s="24" t="s">
        <v>678</v>
      </c>
      <c r="H148" s="25" t="s">
        <v>169</v>
      </c>
      <c r="I148" s="25" t="s">
        <v>170</v>
      </c>
      <c r="J148" s="26" t="s">
        <v>116</v>
      </c>
      <c r="K148" s="27" t="s">
        <v>513</v>
      </c>
      <c r="L148" s="27">
        <f>1</f>
        <v>1</v>
      </c>
      <c r="M148" s="27">
        <f>F148*L148</f>
        <v>1</v>
      </c>
    </row>
    <row r="149" spans="1:13" ht="15.95" customHeight="1">
      <c r="A149" s="17" t="s">
        <v>668</v>
      </c>
      <c r="B149" s="11" t="s">
        <v>667</v>
      </c>
      <c r="D149" s="23" t="s">
        <v>565</v>
      </c>
      <c r="E149" s="23" t="s">
        <v>513</v>
      </c>
      <c r="F149" s="24">
        <f>1</f>
        <v>1</v>
      </c>
      <c r="G149" s="24" t="s">
        <v>287</v>
      </c>
      <c r="H149" s="25" t="s">
        <v>166</v>
      </c>
      <c r="I149" s="25" t="s">
        <v>167</v>
      </c>
      <c r="J149" s="26" t="s">
        <v>116</v>
      </c>
      <c r="K149" s="27" t="s">
        <v>513</v>
      </c>
      <c r="L149" s="27">
        <f>1</f>
        <v>1</v>
      </c>
      <c r="M149" s="27">
        <f>F149*L149</f>
        <v>1</v>
      </c>
    </row>
    <row r="150" spans="1:13" ht="15.95" customHeight="1">
      <c r="A150" s="17" t="s">
        <v>668</v>
      </c>
      <c r="D150" s="23" t="s">
        <v>527</v>
      </c>
      <c r="E150" s="23"/>
      <c r="F150" s="24"/>
      <c r="G150" s="24"/>
      <c r="H150" s="25"/>
      <c r="I150" s="25"/>
      <c r="J150" s="26"/>
      <c r="K150" s="27"/>
      <c r="L150" s="27"/>
      <c r="M150" s="27"/>
    </row>
    <row r="151" spans="1:13" ht="15.95" customHeight="1">
      <c r="A151" s="17" t="s">
        <v>668</v>
      </c>
      <c r="D151" s="23"/>
      <c r="E151" s="23"/>
      <c r="F151" s="24"/>
      <c r="G151" s="24"/>
      <c r="H151" s="25"/>
      <c r="I151" s="25"/>
      <c r="J151" s="26"/>
      <c r="K151" s="27"/>
      <c r="L151" s="27"/>
      <c r="M151" s="27"/>
    </row>
    <row r="152" spans="1:13" ht="15.95" customHeight="1">
      <c r="A152" s="17" t="s">
        <v>668</v>
      </c>
      <c r="D152" s="18"/>
      <c r="E152" s="18"/>
      <c r="F152" s="24"/>
      <c r="G152" s="24"/>
      <c r="H152" s="25"/>
      <c r="I152" s="25"/>
      <c r="J152" s="26"/>
      <c r="K152" s="27"/>
      <c r="L152" s="27"/>
      <c r="M152" s="27"/>
    </row>
    <row r="153" spans="1:13" ht="15.95" customHeight="1">
      <c r="A153" s="17" t="s">
        <v>668</v>
      </c>
      <c r="D153" s="18"/>
      <c r="E153" s="18"/>
      <c r="F153" s="24"/>
      <c r="G153" s="24"/>
      <c r="H153" s="25"/>
      <c r="I153" s="25"/>
      <c r="J153" s="26"/>
      <c r="K153" s="27"/>
      <c r="L153" s="27"/>
      <c r="M153" s="27"/>
    </row>
    <row r="154" spans="1:13" ht="15.95" customHeight="1">
      <c r="A154" s="17" t="s">
        <v>668</v>
      </c>
      <c r="D154" s="18"/>
      <c r="E154" s="18"/>
      <c r="F154" s="24"/>
      <c r="G154" s="24"/>
      <c r="H154" s="25"/>
      <c r="I154" s="25"/>
      <c r="J154" s="26"/>
      <c r="K154" s="27"/>
      <c r="L154" s="27"/>
      <c r="M154" s="27"/>
    </row>
    <row r="155" spans="1:13" ht="15.95" customHeight="1">
      <c r="A155" s="17" t="s">
        <v>668</v>
      </c>
      <c r="D155" s="18"/>
      <c r="E155" s="18"/>
      <c r="F155" s="24"/>
      <c r="G155" s="24"/>
      <c r="H155" s="25"/>
      <c r="I155" s="25"/>
      <c r="J155" s="26"/>
      <c r="K155" s="27"/>
      <c r="L155" s="27"/>
      <c r="M155" s="27"/>
    </row>
    <row r="156" spans="1:13" ht="15.95" customHeight="1">
      <c r="A156" s="17" t="s">
        <v>668</v>
      </c>
      <c r="D156" s="18"/>
      <c r="E156" s="18"/>
      <c r="F156" s="24"/>
      <c r="G156" s="24"/>
      <c r="H156" s="25"/>
      <c r="I156" s="25"/>
      <c r="J156" s="26"/>
      <c r="K156" s="27"/>
      <c r="L156" s="27"/>
      <c r="M156" s="27"/>
    </row>
    <row r="157" spans="1:13" ht="15.95" customHeight="1">
      <c r="A157" s="17" t="s">
        <v>668</v>
      </c>
      <c r="D157" s="18"/>
      <c r="E157" s="18"/>
      <c r="F157" s="24"/>
      <c r="G157" s="24"/>
      <c r="H157" s="25"/>
      <c r="I157" s="25"/>
      <c r="J157" s="26"/>
      <c r="K157" s="27"/>
      <c r="L157" s="27"/>
      <c r="M157" s="27"/>
    </row>
    <row r="158" spans="1:13" ht="15.95" customHeight="1">
      <c r="A158" s="17" t="s">
        <v>668</v>
      </c>
      <c r="D158" s="18"/>
      <c r="E158" s="18"/>
      <c r="F158" s="24"/>
      <c r="G158" s="24"/>
      <c r="H158" s="25"/>
      <c r="I158" s="25"/>
      <c r="J158" s="26"/>
      <c r="K158" s="27"/>
      <c r="L158" s="27"/>
      <c r="M158" s="27"/>
    </row>
    <row r="159" spans="1:13" ht="15.95" customHeight="1">
      <c r="A159" s="17" t="s">
        <v>668</v>
      </c>
      <c r="D159" s="18"/>
      <c r="E159" s="18"/>
      <c r="F159" s="24"/>
      <c r="G159" s="24"/>
      <c r="H159" s="25"/>
      <c r="I159" s="25"/>
      <c r="J159" s="26"/>
      <c r="K159" s="27"/>
      <c r="L159" s="27"/>
      <c r="M159" s="27"/>
    </row>
    <row r="160" spans="1:13" ht="15.95" customHeight="1">
      <c r="A160" s="17" t="s">
        <v>668</v>
      </c>
      <c r="D160" s="18"/>
      <c r="E160" s="18"/>
      <c r="F160" s="24"/>
      <c r="G160" s="24"/>
      <c r="H160" s="25"/>
      <c r="I160" s="25"/>
      <c r="J160" s="26"/>
      <c r="K160" s="27"/>
      <c r="L160" s="27"/>
      <c r="M160" s="27"/>
    </row>
    <row r="161" spans="1:13" ht="15.95" customHeight="1">
      <c r="A161" s="17" t="s">
        <v>668</v>
      </c>
      <c r="D161" s="18"/>
      <c r="E161" s="18"/>
      <c r="F161" s="24"/>
      <c r="G161" s="24"/>
      <c r="H161" s="25"/>
      <c r="I161" s="25"/>
      <c r="J161" s="26"/>
      <c r="K161" s="27"/>
      <c r="L161" s="27"/>
      <c r="M161" s="27"/>
    </row>
    <row r="162" spans="1:13" ht="15.95" customHeight="1">
      <c r="A162" s="17" t="s">
        <v>668</v>
      </c>
      <c r="D162" s="18"/>
      <c r="E162" s="18"/>
      <c r="F162" s="24"/>
      <c r="G162" s="24"/>
      <c r="H162" s="25"/>
      <c r="I162" s="25"/>
      <c r="J162" s="26"/>
      <c r="K162" s="27"/>
      <c r="L162" s="27"/>
      <c r="M162" s="27"/>
    </row>
    <row r="163" spans="1:13" ht="15.95" customHeight="1">
      <c r="A163" s="17" t="s">
        <v>668</v>
      </c>
      <c r="D163" s="18"/>
      <c r="E163" s="18"/>
      <c r="F163" s="24"/>
      <c r="G163" s="24"/>
      <c r="H163" s="25"/>
      <c r="I163" s="25"/>
      <c r="J163" s="26"/>
      <c r="K163" s="27"/>
      <c r="L163" s="27"/>
      <c r="M163" s="27"/>
    </row>
    <row r="164" spans="1:13" ht="15.95" customHeight="1">
      <c r="A164" s="17" t="s">
        <v>668</v>
      </c>
      <c r="D164" s="18"/>
      <c r="E164" s="18"/>
      <c r="F164" s="24"/>
      <c r="G164" s="24"/>
      <c r="H164" s="25"/>
      <c r="I164" s="25"/>
      <c r="J164" s="26"/>
      <c r="K164" s="27"/>
      <c r="L164" s="27"/>
      <c r="M164" s="27"/>
    </row>
    <row r="165" spans="1:13" ht="15.95" customHeight="1">
      <c r="A165" s="17" t="s">
        <v>668</v>
      </c>
      <c r="D165" s="18"/>
      <c r="E165" s="18"/>
      <c r="F165" s="24"/>
      <c r="G165" s="24"/>
      <c r="H165" s="25"/>
      <c r="I165" s="25"/>
      <c r="J165" s="26"/>
      <c r="K165" s="27"/>
      <c r="L165" s="27"/>
      <c r="M165" s="27"/>
    </row>
    <row r="166" spans="1:13" ht="15.95" customHeight="1">
      <c r="A166" s="17" t="s">
        <v>668</v>
      </c>
      <c r="D166" s="18"/>
      <c r="E166" s="18"/>
      <c r="F166" s="24"/>
      <c r="G166" s="24"/>
      <c r="H166" s="25"/>
      <c r="I166" s="25"/>
      <c r="J166" s="26"/>
      <c r="K166" s="27"/>
      <c r="L166" s="27"/>
      <c r="M166" s="27"/>
    </row>
    <row r="167" spans="1:13" ht="15.95" customHeight="1">
      <c r="A167" s="17" t="s">
        <v>668</v>
      </c>
      <c r="D167" s="18"/>
      <c r="E167" s="18"/>
      <c r="F167" s="24"/>
      <c r="G167" s="24"/>
      <c r="H167" s="25"/>
      <c r="I167" s="25"/>
      <c r="J167" s="26"/>
      <c r="K167" s="27"/>
      <c r="L167" s="27"/>
      <c r="M167" s="27"/>
    </row>
    <row r="168" spans="1:13" ht="15.95" customHeight="1">
      <c r="A168" s="17" t="s">
        <v>668</v>
      </c>
      <c r="D168" s="18"/>
      <c r="E168" s="18"/>
      <c r="F168" s="24"/>
      <c r="G168" s="24"/>
      <c r="H168" s="25"/>
      <c r="I168" s="25"/>
      <c r="J168" s="26"/>
      <c r="K168" s="27"/>
      <c r="L168" s="27"/>
      <c r="M168" s="27"/>
    </row>
    <row r="169" spans="1:13" ht="15.95" customHeight="1">
      <c r="A169" s="17" t="s">
        <v>668</v>
      </c>
      <c r="D169" s="18"/>
      <c r="E169" s="18"/>
      <c r="F169" s="24"/>
      <c r="G169" s="24"/>
      <c r="H169" s="25"/>
      <c r="I169" s="25"/>
      <c r="J169" s="26"/>
      <c r="K169" s="27"/>
      <c r="L169" s="27"/>
      <c r="M169" s="27"/>
    </row>
    <row r="170" spans="1:13" ht="15.95" customHeight="1">
      <c r="A170" s="17" t="s">
        <v>668</v>
      </c>
      <c r="D170" s="18"/>
      <c r="E170" s="18"/>
      <c r="F170" s="24"/>
      <c r="G170" s="24"/>
      <c r="H170" s="25"/>
      <c r="I170" s="25"/>
      <c r="J170" s="26"/>
      <c r="K170" s="27"/>
      <c r="L170" s="27"/>
      <c r="M170" s="27"/>
    </row>
    <row r="171" spans="1:13" ht="15.95" customHeight="1">
      <c r="A171" s="17" t="s">
        <v>668</v>
      </c>
      <c r="D171" s="18"/>
      <c r="E171" s="18"/>
      <c r="F171" s="24"/>
      <c r="G171" s="24"/>
      <c r="H171" s="25"/>
      <c r="I171" s="25"/>
      <c r="J171" s="26"/>
      <c r="K171" s="27"/>
      <c r="L171" s="27"/>
      <c r="M171" s="27"/>
    </row>
    <row r="172" spans="1:13" ht="15.95" customHeight="1">
      <c r="A172" s="17" t="s">
        <v>668</v>
      </c>
      <c r="D172" s="18"/>
      <c r="E172" s="18"/>
      <c r="F172" s="24"/>
      <c r="G172" s="24"/>
      <c r="H172" s="25"/>
      <c r="I172" s="25"/>
      <c r="J172" s="26"/>
      <c r="K172" s="27"/>
      <c r="L172" s="27"/>
      <c r="M172" s="27"/>
    </row>
    <row r="173" spans="1:13" ht="15.95" customHeight="1">
      <c r="A173" s="17" t="s">
        <v>668</v>
      </c>
      <c r="D173" s="18"/>
      <c r="E173" s="18"/>
      <c r="F173" s="24"/>
      <c r="G173" s="24"/>
      <c r="H173" s="25"/>
      <c r="I173" s="25"/>
      <c r="J173" s="26"/>
      <c r="K173" s="27"/>
      <c r="L173" s="27"/>
      <c r="M173" s="27"/>
    </row>
    <row r="174" spans="1:13" ht="15.95" customHeight="1">
      <c r="A174" s="17" t="s">
        <v>668</v>
      </c>
      <c r="D174" s="18"/>
      <c r="E174" s="18"/>
      <c r="F174" s="24"/>
      <c r="G174" s="24"/>
      <c r="H174" s="25"/>
      <c r="I174" s="25"/>
      <c r="J174" s="26"/>
      <c r="K174" s="27"/>
      <c r="L174" s="27"/>
      <c r="M174" s="27"/>
    </row>
    <row r="175" spans="1:13" ht="15.95" customHeight="1">
      <c r="A175" s="17" t="s">
        <v>668</v>
      </c>
      <c r="D175" s="18"/>
      <c r="E175" s="18"/>
      <c r="F175" s="24"/>
      <c r="G175" s="24"/>
      <c r="H175" s="25"/>
      <c r="I175" s="25"/>
      <c r="J175" s="26"/>
      <c r="K175" s="27"/>
      <c r="L175" s="27"/>
      <c r="M175" s="27"/>
    </row>
    <row r="176" spans="1:13" ht="15.95" customHeight="1">
      <c r="A176" s="17" t="s">
        <v>668</v>
      </c>
      <c r="D176" s="18"/>
      <c r="E176" s="18"/>
      <c r="F176" s="24"/>
      <c r="G176" s="24"/>
      <c r="H176" s="25"/>
      <c r="I176" s="25"/>
      <c r="J176" s="26"/>
      <c r="K176" s="27"/>
      <c r="L176" s="27"/>
      <c r="M176" s="27"/>
    </row>
    <row r="177" spans="1:13" ht="15.95" customHeight="1">
      <c r="A177" s="17" t="s">
        <v>668</v>
      </c>
      <c r="D177" s="18"/>
      <c r="E177" s="18"/>
      <c r="F177" s="24"/>
      <c r="G177" s="24"/>
      <c r="H177" s="25"/>
      <c r="I177" s="25"/>
      <c r="J177" s="26"/>
      <c r="K177" s="27"/>
      <c r="L177" s="27"/>
      <c r="M177" s="27"/>
    </row>
    <row r="178" spans="1:13" ht="15.95" customHeight="1">
      <c r="A178" s="17" t="s">
        <v>668</v>
      </c>
      <c r="D178" s="18"/>
      <c r="E178" s="18"/>
      <c r="F178" s="24"/>
      <c r="G178" s="24"/>
      <c r="H178" s="25"/>
      <c r="I178" s="25"/>
      <c r="J178" s="26"/>
      <c r="K178" s="27"/>
      <c r="L178" s="27"/>
      <c r="M178" s="27"/>
    </row>
    <row r="179" spans="1:13" ht="15.95" customHeight="1">
      <c r="A179" s="17" t="s">
        <v>668</v>
      </c>
      <c r="D179" s="18"/>
      <c r="E179" s="18"/>
      <c r="F179" s="24"/>
      <c r="G179" s="24"/>
      <c r="H179" s="25"/>
      <c r="I179" s="25"/>
      <c r="J179" s="26"/>
      <c r="K179" s="27"/>
      <c r="L179" s="27"/>
      <c r="M179" s="27"/>
    </row>
    <row r="180" spans="1:13" ht="15.95" customHeight="1">
      <c r="A180" s="17" t="s">
        <v>668</v>
      </c>
      <c r="D180" s="20"/>
      <c r="E180" s="20"/>
      <c r="F180" s="24"/>
      <c r="G180" s="24"/>
      <c r="H180" s="25"/>
      <c r="I180" s="25"/>
      <c r="J180" s="26"/>
      <c r="K180" s="27"/>
      <c r="L180" s="27"/>
      <c r="M180" s="27"/>
    </row>
    <row r="183" spans="1:13" ht="15.95" customHeight="1">
      <c r="B183" s="11" t="s">
        <v>645</v>
      </c>
      <c r="D183" s="282" t="s">
        <v>568</v>
      </c>
      <c r="E183" s="276"/>
      <c r="F183" s="276"/>
      <c r="G183" s="276"/>
      <c r="H183" s="276"/>
      <c r="I183" s="276"/>
      <c r="J183" s="276"/>
      <c r="K183" s="276"/>
      <c r="L183" s="276"/>
      <c r="M183" s="276"/>
    </row>
    <row r="184" spans="1:13" ht="15.95" customHeight="1">
      <c r="A184" s="13" t="s">
        <v>46</v>
      </c>
      <c r="B184" s="14" t="s">
        <v>47</v>
      </c>
      <c r="C184" s="14" t="s">
        <v>646</v>
      </c>
      <c r="D184" s="279" t="s">
        <v>618</v>
      </c>
      <c r="E184" s="279" t="s">
        <v>619</v>
      </c>
      <c r="F184" s="285" t="s">
        <v>620</v>
      </c>
      <c r="G184" s="285" t="s">
        <v>85</v>
      </c>
      <c r="H184" s="279" t="s">
        <v>333</v>
      </c>
      <c r="I184" s="279" t="s">
        <v>50</v>
      </c>
      <c r="J184" s="279" t="s">
        <v>51</v>
      </c>
      <c r="K184" s="279" t="s">
        <v>647</v>
      </c>
      <c r="L184" s="279" t="s">
        <v>338</v>
      </c>
      <c r="M184" s="279" t="s">
        <v>56</v>
      </c>
    </row>
    <row r="185" spans="1:13" ht="15.95" customHeight="1">
      <c r="A185" s="13"/>
      <c r="B185" s="14"/>
      <c r="C185" s="14"/>
      <c r="D185" s="284"/>
      <c r="E185" s="284"/>
      <c r="F185" s="286"/>
      <c r="G185" s="286"/>
      <c r="H185" s="284"/>
      <c r="I185" s="284"/>
      <c r="J185" s="284"/>
      <c r="K185" s="284"/>
      <c r="L185" s="284"/>
      <c r="M185" s="284"/>
    </row>
    <row r="186" spans="1:13" ht="15.95" customHeight="1">
      <c r="A186" s="17" t="s">
        <v>669</v>
      </c>
      <c r="D186" s="18" t="s">
        <v>573</v>
      </c>
      <c r="E186" s="18"/>
      <c r="F186" s="19"/>
      <c r="G186" s="19"/>
      <c r="H186" s="20"/>
      <c r="I186" s="20"/>
      <c r="J186" s="21"/>
      <c r="K186" s="22"/>
      <c r="L186" s="22"/>
      <c r="M186" s="22"/>
    </row>
    <row r="187" spans="1:13" ht="15.95" customHeight="1">
      <c r="A187" s="17" t="s">
        <v>669</v>
      </c>
      <c r="D187" s="23" t="s">
        <v>498</v>
      </c>
      <c r="E187" s="23"/>
      <c r="F187" s="24"/>
      <c r="G187" s="24"/>
      <c r="H187" s="25"/>
      <c r="I187" s="25"/>
      <c r="J187" s="26"/>
      <c r="K187" s="27"/>
      <c r="L187" s="27"/>
      <c r="M187" s="27"/>
    </row>
    <row r="188" spans="1:13" ht="15.95" customHeight="1">
      <c r="A188" s="17" t="s">
        <v>669</v>
      </c>
      <c r="D188" s="23" t="s">
        <v>499</v>
      </c>
      <c r="E188" s="23"/>
      <c r="F188" s="24"/>
      <c r="G188" s="24"/>
      <c r="H188" s="25"/>
      <c r="I188" s="25"/>
      <c r="J188" s="26"/>
      <c r="K188" s="27"/>
      <c r="L188" s="27"/>
      <c r="M188" s="27"/>
    </row>
    <row r="189" spans="1:13" ht="15.95" customHeight="1">
      <c r="A189" s="17" t="s">
        <v>669</v>
      </c>
      <c r="D189" s="23" t="s">
        <v>498</v>
      </c>
      <c r="E189" s="23"/>
      <c r="F189" s="24"/>
      <c r="G189" s="24"/>
      <c r="H189" s="25"/>
      <c r="I189" s="25"/>
      <c r="J189" s="26"/>
      <c r="K189" s="27"/>
      <c r="L189" s="27"/>
      <c r="M189" s="27"/>
    </row>
    <row r="190" spans="1:13" ht="15.95" customHeight="1">
      <c r="A190" s="17" t="s">
        <v>669</v>
      </c>
      <c r="B190" s="11" t="s">
        <v>670</v>
      </c>
      <c r="C190" s="11" t="s">
        <v>500</v>
      </c>
      <c r="D190" s="23" t="s">
        <v>574</v>
      </c>
      <c r="E190" s="23" t="s">
        <v>576</v>
      </c>
      <c r="F190" s="24">
        <f>16+18.2+0.5+14.3</f>
        <v>49</v>
      </c>
      <c r="G190" s="24" t="s">
        <v>637</v>
      </c>
      <c r="H190" s="25" t="s">
        <v>474</v>
      </c>
      <c r="I190" s="25" t="s">
        <v>181</v>
      </c>
      <c r="J190" s="26" t="s">
        <v>101</v>
      </c>
      <c r="K190" s="27" t="s">
        <v>513</v>
      </c>
      <c r="L190" s="27">
        <f>1</f>
        <v>1</v>
      </c>
      <c r="M190" s="27">
        <f>F190*L190</f>
        <v>49</v>
      </c>
    </row>
    <row r="191" spans="1:13" ht="15.95" customHeight="1">
      <c r="A191" s="17" t="s">
        <v>669</v>
      </c>
      <c r="B191" s="11" t="s">
        <v>651</v>
      </c>
      <c r="D191" s="18"/>
      <c r="E191" s="18"/>
      <c r="F191" s="24"/>
      <c r="G191" s="24" t="s">
        <v>269</v>
      </c>
      <c r="H191" s="25" t="s">
        <v>120</v>
      </c>
      <c r="I191" s="25" t="s">
        <v>121</v>
      </c>
      <c r="J191" s="26" t="s">
        <v>101</v>
      </c>
      <c r="K191" s="27" t="s">
        <v>513</v>
      </c>
      <c r="L191" s="27">
        <f>1</f>
        <v>1</v>
      </c>
      <c r="M191" s="27">
        <f>F190*L191</f>
        <v>49</v>
      </c>
    </row>
    <row r="192" spans="1:13" ht="15.95" customHeight="1">
      <c r="A192" s="17" t="s">
        <v>669</v>
      </c>
      <c r="B192" s="11" t="s">
        <v>652</v>
      </c>
      <c r="D192" s="18"/>
      <c r="E192" s="18"/>
      <c r="F192" s="24"/>
      <c r="G192" s="24" t="s">
        <v>281</v>
      </c>
      <c r="H192" s="25" t="s">
        <v>125</v>
      </c>
      <c r="I192" s="25" t="s">
        <v>126</v>
      </c>
      <c r="J192" s="26" t="s">
        <v>101</v>
      </c>
      <c r="K192" s="27" t="s">
        <v>513</v>
      </c>
      <c r="L192" s="27">
        <f>1</f>
        <v>1</v>
      </c>
      <c r="M192" s="27">
        <f>F190*L192</f>
        <v>49</v>
      </c>
    </row>
    <row r="193" spans="1:13" ht="15.95" customHeight="1">
      <c r="A193" s="17" t="s">
        <v>669</v>
      </c>
      <c r="B193" s="11" t="s">
        <v>671</v>
      </c>
      <c r="C193" s="11" t="s">
        <v>504</v>
      </c>
      <c r="D193" s="23" t="s">
        <v>577</v>
      </c>
      <c r="E193" s="23" t="s">
        <v>579</v>
      </c>
      <c r="F193" s="24">
        <f>1+0.4+16+18.2</f>
        <v>35.599999999999994</v>
      </c>
      <c r="G193" s="24" t="s">
        <v>635</v>
      </c>
      <c r="H193" s="25" t="s">
        <v>474</v>
      </c>
      <c r="I193" s="25" t="s">
        <v>177</v>
      </c>
      <c r="J193" s="26" t="s">
        <v>101</v>
      </c>
      <c r="K193" s="27" t="s">
        <v>513</v>
      </c>
      <c r="L193" s="27">
        <f>1</f>
        <v>1</v>
      </c>
      <c r="M193" s="27">
        <f>F193*L193</f>
        <v>35.599999999999994</v>
      </c>
    </row>
    <row r="194" spans="1:13" ht="15.95" customHeight="1">
      <c r="A194" s="17" t="s">
        <v>669</v>
      </c>
      <c r="B194" s="11" t="s">
        <v>655</v>
      </c>
      <c r="D194" s="18"/>
      <c r="E194" s="18"/>
      <c r="F194" s="24"/>
      <c r="G194" s="24" t="s">
        <v>284</v>
      </c>
      <c r="H194" s="25" t="s">
        <v>130</v>
      </c>
      <c r="I194" s="25" t="s">
        <v>131</v>
      </c>
      <c r="J194" s="26" t="s">
        <v>101</v>
      </c>
      <c r="K194" s="27" t="s">
        <v>513</v>
      </c>
      <c r="L194" s="27">
        <f>1</f>
        <v>1</v>
      </c>
      <c r="M194" s="27">
        <f>F193*L194</f>
        <v>35.599999999999994</v>
      </c>
    </row>
    <row r="195" spans="1:13" ht="15.95" customHeight="1">
      <c r="A195" s="17" t="s">
        <v>669</v>
      </c>
      <c r="B195" s="11" t="s">
        <v>671</v>
      </c>
      <c r="C195" s="11" t="s">
        <v>508</v>
      </c>
      <c r="D195" s="23" t="s">
        <v>580</v>
      </c>
      <c r="E195" s="23" t="s">
        <v>583</v>
      </c>
      <c r="F195" s="24">
        <f>1+1.3+14.3</f>
        <v>16.600000000000001</v>
      </c>
      <c r="G195" s="24" t="s">
        <v>635</v>
      </c>
      <c r="H195" s="25" t="s">
        <v>474</v>
      </c>
      <c r="I195" s="25" t="s">
        <v>177</v>
      </c>
      <c r="J195" s="26" t="s">
        <v>101</v>
      </c>
      <c r="K195" s="27" t="s">
        <v>513</v>
      </c>
      <c r="L195" s="27">
        <f>1</f>
        <v>1</v>
      </c>
      <c r="M195" s="27">
        <f>F195*L195</f>
        <v>16.600000000000001</v>
      </c>
    </row>
    <row r="196" spans="1:13" ht="15.95" customHeight="1">
      <c r="A196" s="17" t="s">
        <v>669</v>
      </c>
      <c r="B196" s="11" t="s">
        <v>655</v>
      </c>
      <c r="D196" s="18"/>
      <c r="E196" s="18"/>
      <c r="F196" s="24"/>
      <c r="G196" s="24" t="s">
        <v>284</v>
      </c>
      <c r="H196" s="25" t="s">
        <v>130</v>
      </c>
      <c r="I196" s="25" t="s">
        <v>131</v>
      </c>
      <c r="J196" s="26" t="s">
        <v>101</v>
      </c>
      <c r="K196" s="27" t="s">
        <v>517</v>
      </c>
      <c r="L196" s="27">
        <f>2</f>
        <v>2</v>
      </c>
      <c r="M196" s="27">
        <f>F195*L196</f>
        <v>33.200000000000003</v>
      </c>
    </row>
    <row r="197" spans="1:13" ht="15.95" customHeight="1">
      <c r="A197" s="17" t="s">
        <v>669</v>
      </c>
      <c r="B197" s="11" t="s">
        <v>656</v>
      </c>
      <c r="C197" s="11" t="s">
        <v>584</v>
      </c>
      <c r="D197" s="23" t="s">
        <v>514</v>
      </c>
      <c r="E197" s="23" t="s">
        <v>585</v>
      </c>
      <c r="F197" s="24">
        <f>1</f>
        <v>1</v>
      </c>
      <c r="G197" s="24" t="s">
        <v>262</v>
      </c>
      <c r="H197" s="25" t="s">
        <v>109</v>
      </c>
      <c r="I197" s="25" t="s">
        <v>110</v>
      </c>
      <c r="J197" s="26" t="s">
        <v>101</v>
      </c>
      <c r="K197" s="27" t="s">
        <v>513</v>
      </c>
      <c r="L197" s="27">
        <f>1</f>
        <v>1</v>
      </c>
      <c r="M197" s="27">
        <f>F197*L197</f>
        <v>1</v>
      </c>
    </row>
    <row r="198" spans="1:13" ht="15.95" customHeight="1">
      <c r="A198" s="17" t="s">
        <v>669</v>
      </c>
      <c r="B198" s="11" t="s">
        <v>651</v>
      </c>
      <c r="D198" s="18"/>
      <c r="E198" s="18"/>
      <c r="F198" s="24"/>
      <c r="G198" s="24" t="s">
        <v>269</v>
      </c>
      <c r="H198" s="25" t="s">
        <v>120</v>
      </c>
      <c r="I198" s="25" t="s">
        <v>121</v>
      </c>
      <c r="J198" s="26" t="s">
        <v>101</v>
      </c>
      <c r="K198" s="27" t="s">
        <v>513</v>
      </c>
      <c r="L198" s="27">
        <f>1</f>
        <v>1</v>
      </c>
      <c r="M198" s="27">
        <f>F197*L198</f>
        <v>1</v>
      </c>
    </row>
    <row r="199" spans="1:13" ht="15.95" customHeight="1">
      <c r="A199" s="17" t="s">
        <v>669</v>
      </c>
      <c r="B199" s="11" t="s">
        <v>652</v>
      </c>
      <c r="D199" s="18"/>
      <c r="E199" s="18"/>
      <c r="F199" s="24"/>
      <c r="G199" s="24" t="s">
        <v>281</v>
      </c>
      <c r="H199" s="25" t="s">
        <v>125</v>
      </c>
      <c r="I199" s="25" t="s">
        <v>126</v>
      </c>
      <c r="J199" s="26" t="s">
        <v>101</v>
      </c>
      <c r="K199" s="27" t="s">
        <v>513</v>
      </c>
      <c r="L199" s="27">
        <f>1</f>
        <v>1</v>
      </c>
      <c r="M199" s="27">
        <f>F197*L199</f>
        <v>1</v>
      </c>
    </row>
    <row r="200" spans="1:13" ht="15.95" customHeight="1">
      <c r="A200" s="17" t="s">
        <v>669</v>
      </c>
      <c r="B200" s="11" t="s">
        <v>667</v>
      </c>
      <c r="D200" s="23" t="s">
        <v>565</v>
      </c>
      <c r="E200" s="23" t="s">
        <v>513</v>
      </c>
      <c r="F200" s="24">
        <f>1</f>
        <v>1</v>
      </c>
      <c r="G200" s="24" t="s">
        <v>287</v>
      </c>
      <c r="H200" s="25" t="s">
        <v>166</v>
      </c>
      <c r="I200" s="25" t="s">
        <v>167</v>
      </c>
      <c r="J200" s="26" t="s">
        <v>116</v>
      </c>
      <c r="K200" s="27" t="s">
        <v>513</v>
      </c>
      <c r="L200" s="27">
        <f>1</f>
        <v>1</v>
      </c>
      <c r="M200" s="27">
        <f>F200*L200</f>
        <v>1</v>
      </c>
    </row>
    <row r="201" spans="1:13" ht="15.95" customHeight="1">
      <c r="A201" s="17" t="s">
        <v>669</v>
      </c>
      <c r="B201" s="11" t="s">
        <v>586</v>
      </c>
      <c r="D201" s="23" t="s">
        <v>586</v>
      </c>
      <c r="E201" s="23" t="s">
        <v>588</v>
      </c>
      <c r="F201" s="24">
        <f>(153/1000)*49</f>
        <v>7.4969999999999999</v>
      </c>
      <c r="G201" s="24" t="s">
        <v>471</v>
      </c>
      <c r="H201" s="25" t="s">
        <v>203</v>
      </c>
      <c r="I201" s="25" t="s">
        <v>204</v>
      </c>
      <c r="J201" s="26" t="s">
        <v>472</v>
      </c>
      <c r="K201" s="27" t="s">
        <v>513</v>
      </c>
      <c r="L201" s="27">
        <f>1</f>
        <v>1</v>
      </c>
      <c r="M201" s="27">
        <f>F201*L201</f>
        <v>7.4969999999999999</v>
      </c>
    </row>
    <row r="202" spans="1:13" ht="15.95" customHeight="1">
      <c r="A202" s="17" t="s">
        <v>669</v>
      </c>
      <c r="B202" s="11" t="s">
        <v>589</v>
      </c>
      <c r="D202" s="23" t="s">
        <v>589</v>
      </c>
      <c r="E202" s="23" t="s">
        <v>590</v>
      </c>
      <c r="F202" s="24">
        <f>((6.95/3.6)*49)+((5.01/3.6)*(35.6+16.6))</f>
        <v>167.24222222222221</v>
      </c>
      <c r="G202" s="24" t="s">
        <v>473</v>
      </c>
      <c r="H202" s="25" t="s">
        <v>203</v>
      </c>
      <c r="I202" s="25" t="s">
        <v>206</v>
      </c>
      <c r="J202" s="26" t="s">
        <v>472</v>
      </c>
      <c r="K202" s="27" t="s">
        <v>513</v>
      </c>
      <c r="L202" s="27">
        <f>1</f>
        <v>1</v>
      </c>
      <c r="M202" s="27">
        <f>F202*L202</f>
        <v>167.24222222222221</v>
      </c>
    </row>
    <row r="203" spans="1:13" ht="15.95" customHeight="1">
      <c r="A203" s="17" t="s">
        <v>669</v>
      </c>
      <c r="D203" s="23" t="s">
        <v>527</v>
      </c>
      <c r="E203" s="23"/>
      <c r="F203" s="24"/>
      <c r="G203" s="24"/>
      <c r="H203" s="25"/>
      <c r="I203" s="25"/>
      <c r="J203" s="26"/>
      <c r="K203" s="27"/>
      <c r="L203" s="27"/>
      <c r="M203" s="27"/>
    </row>
    <row r="204" spans="1:13" ht="15.95" customHeight="1">
      <c r="A204" s="17" t="s">
        <v>669</v>
      </c>
      <c r="D204" s="23"/>
      <c r="E204" s="23"/>
      <c r="F204" s="24"/>
      <c r="G204" s="24"/>
      <c r="H204" s="25"/>
      <c r="I204" s="25"/>
      <c r="J204" s="26"/>
      <c r="K204" s="27"/>
      <c r="L204" s="27"/>
      <c r="M204" s="27"/>
    </row>
    <row r="205" spans="1:13" ht="15.95" customHeight="1">
      <c r="A205" s="17" t="s">
        <v>669</v>
      </c>
      <c r="D205" s="18"/>
      <c r="E205" s="18"/>
      <c r="F205" s="24"/>
      <c r="G205" s="24"/>
      <c r="H205" s="25"/>
      <c r="I205" s="25"/>
      <c r="J205" s="26"/>
      <c r="K205" s="27"/>
      <c r="L205" s="27"/>
      <c r="M205" s="27"/>
    </row>
    <row r="206" spans="1:13" ht="15.95" customHeight="1">
      <c r="A206" s="17" t="s">
        <v>669</v>
      </c>
      <c r="D206" s="18"/>
      <c r="E206" s="18"/>
      <c r="F206" s="24"/>
      <c r="G206" s="24"/>
      <c r="H206" s="25"/>
      <c r="I206" s="25"/>
      <c r="J206" s="26"/>
      <c r="K206" s="27"/>
      <c r="L206" s="27"/>
      <c r="M206" s="27"/>
    </row>
    <row r="207" spans="1:13" ht="15.95" customHeight="1">
      <c r="A207" s="17" t="s">
        <v>669</v>
      </c>
      <c r="D207" s="18"/>
      <c r="E207" s="18"/>
      <c r="F207" s="24"/>
      <c r="G207" s="24"/>
      <c r="H207" s="25"/>
      <c r="I207" s="25"/>
      <c r="J207" s="26"/>
      <c r="K207" s="27"/>
      <c r="L207" s="27"/>
      <c r="M207" s="27"/>
    </row>
    <row r="208" spans="1:13" ht="15.95" customHeight="1">
      <c r="A208" s="17" t="s">
        <v>669</v>
      </c>
      <c r="D208" s="18"/>
      <c r="E208" s="18"/>
      <c r="F208" s="24"/>
      <c r="G208" s="24"/>
      <c r="H208" s="25"/>
      <c r="I208" s="25"/>
      <c r="J208" s="26"/>
      <c r="K208" s="27"/>
      <c r="L208" s="27"/>
      <c r="M208" s="27"/>
    </row>
    <row r="209" spans="1:13" ht="15.95" customHeight="1">
      <c r="A209" s="17" t="s">
        <v>669</v>
      </c>
      <c r="D209" s="18"/>
      <c r="E209" s="18"/>
      <c r="F209" s="24"/>
      <c r="G209" s="24"/>
      <c r="H209" s="25"/>
      <c r="I209" s="25"/>
      <c r="J209" s="26"/>
      <c r="K209" s="27"/>
      <c r="L209" s="27"/>
      <c r="M209" s="27"/>
    </row>
    <row r="210" spans="1:13" ht="15.95" customHeight="1">
      <c r="A210" s="17" t="s">
        <v>669</v>
      </c>
      <c r="D210" s="18"/>
      <c r="E210" s="18"/>
      <c r="F210" s="24"/>
      <c r="G210" s="24"/>
      <c r="H210" s="25"/>
      <c r="I210" s="25"/>
      <c r="J210" s="26"/>
      <c r="K210" s="27"/>
      <c r="L210" s="27"/>
      <c r="M210" s="27"/>
    </row>
    <row r="211" spans="1:13" ht="15.95" customHeight="1">
      <c r="A211" s="17" t="s">
        <v>669</v>
      </c>
      <c r="D211" s="18"/>
      <c r="E211" s="18"/>
      <c r="F211" s="24"/>
      <c r="G211" s="24"/>
      <c r="H211" s="25"/>
      <c r="I211" s="25"/>
      <c r="J211" s="26"/>
      <c r="K211" s="27"/>
      <c r="L211" s="27"/>
      <c r="M211" s="27"/>
    </row>
    <row r="212" spans="1:13" ht="15.95" customHeight="1">
      <c r="A212" s="17" t="s">
        <v>669</v>
      </c>
      <c r="D212" s="18"/>
      <c r="E212" s="18"/>
      <c r="F212" s="24"/>
      <c r="G212" s="24"/>
      <c r="H212" s="25"/>
      <c r="I212" s="25"/>
      <c r="J212" s="26"/>
      <c r="K212" s="27"/>
      <c r="L212" s="27"/>
      <c r="M212" s="27"/>
    </row>
    <row r="213" spans="1:13" ht="15.95" customHeight="1">
      <c r="A213" s="17" t="s">
        <v>669</v>
      </c>
      <c r="D213" s="18"/>
      <c r="E213" s="18"/>
      <c r="F213" s="24"/>
      <c r="G213" s="24"/>
      <c r="H213" s="25"/>
      <c r="I213" s="25"/>
      <c r="J213" s="26"/>
      <c r="K213" s="27"/>
      <c r="L213" s="27"/>
      <c r="M213" s="27"/>
    </row>
    <row r="214" spans="1:13" ht="15.95" customHeight="1">
      <c r="A214" s="17" t="s">
        <v>669</v>
      </c>
      <c r="D214" s="18"/>
      <c r="E214" s="18"/>
      <c r="F214" s="24"/>
      <c r="G214" s="24"/>
      <c r="H214" s="25"/>
      <c r="I214" s="25"/>
      <c r="J214" s="26"/>
      <c r="K214" s="27"/>
      <c r="L214" s="27"/>
      <c r="M214" s="27"/>
    </row>
    <row r="215" spans="1:13" ht="15.95" customHeight="1">
      <c r="A215" s="17" t="s">
        <v>669</v>
      </c>
      <c r="D215" s="18"/>
      <c r="E215" s="18"/>
      <c r="F215" s="24"/>
      <c r="G215" s="24"/>
      <c r="H215" s="25"/>
      <c r="I215" s="25"/>
      <c r="J215" s="26"/>
      <c r="K215" s="27"/>
      <c r="L215" s="27"/>
      <c r="M215" s="27"/>
    </row>
    <row r="216" spans="1:13" ht="15.95" customHeight="1">
      <c r="A216" s="17" t="s">
        <v>669</v>
      </c>
      <c r="D216" s="18"/>
      <c r="E216" s="18"/>
      <c r="F216" s="24"/>
      <c r="G216" s="24"/>
      <c r="H216" s="25"/>
      <c r="I216" s="25"/>
      <c r="J216" s="26"/>
      <c r="K216" s="27"/>
      <c r="L216" s="27"/>
      <c r="M216" s="27"/>
    </row>
    <row r="217" spans="1:13" ht="15.95" customHeight="1">
      <c r="A217" s="17" t="s">
        <v>669</v>
      </c>
      <c r="D217" s="18"/>
      <c r="E217" s="18"/>
      <c r="F217" s="24"/>
      <c r="G217" s="24"/>
      <c r="H217" s="25"/>
      <c r="I217" s="25"/>
      <c r="J217" s="26"/>
      <c r="K217" s="27"/>
      <c r="L217" s="27"/>
      <c r="M217" s="27"/>
    </row>
    <row r="218" spans="1:13" ht="15.95" customHeight="1">
      <c r="A218" s="17" t="s">
        <v>669</v>
      </c>
      <c r="D218" s="18"/>
      <c r="E218" s="18"/>
      <c r="F218" s="24"/>
      <c r="G218" s="24"/>
      <c r="H218" s="25"/>
      <c r="I218" s="25"/>
      <c r="J218" s="26"/>
      <c r="K218" s="27"/>
      <c r="L218" s="27"/>
      <c r="M218" s="27"/>
    </row>
    <row r="219" spans="1:13" ht="15.95" customHeight="1">
      <c r="A219" s="17" t="s">
        <v>669</v>
      </c>
      <c r="D219" s="18"/>
      <c r="E219" s="18"/>
      <c r="F219" s="24"/>
      <c r="G219" s="24"/>
      <c r="H219" s="25"/>
      <c r="I219" s="25"/>
      <c r="J219" s="26"/>
      <c r="K219" s="27"/>
      <c r="L219" s="27"/>
      <c r="M219" s="27"/>
    </row>
    <row r="220" spans="1:13" ht="15.95" customHeight="1">
      <c r="A220" s="17" t="s">
        <v>669</v>
      </c>
      <c r="D220" s="18"/>
      <c r="E220" s="18"/>
      <c r="F220" s="24"/>
      <c r="G220" s="24"/>
      <c r="H220" s="25"/>
      <c r="I220" s="25"/>
      <c r="J220" s="26"/>
      <c r="K220" s="27"/>
      <c r="L220" s="27"/>
      <c r="M220" s="27"/>
    </row>
    <row r="221" spans="1:13" ht="15.95" customHeight="1">
      <c r="A221" s="17" t="s">
        <v>669</v>
      </c>
      <c r="D221" s="18"/>
      <c r="E221" s="18"/>
      <c r="F221" s="24"/>
      <c r="G221" s="24"/>
      <c r="H221" s="25"/>
      <c r="I221" s="25"/>
      <c r="J221" s="26"/>
      <c r="K221" s="27"/>
      <c r="L221" s="27"/>
      <c r="M221" s="27"/>
    </row>
    <row r="222" spans="1:13" ht="15.95" customHeight="1">
      <c r="A222" s="17" t="s">
        <v>669</v>
      </c>
      <c r="D222" s="18"/>
      <c r="E222" s="18"/>
      <c r="F222" s="24"/>
      <c r="G222" s="24"/>
      <c r="H222" s="25"/>
      <c r="I222" s="25"/>
      <c r="J222" s="26"/>
      <c r="K222" s="27"/>
      <c r="L222" s="27"/>
      <c r="M222" s="27"/>
    </row>
    <row r="223" spans="1:13" ht="15.95" customHeight="1">
      <c r="A223" s="17" t="s">
        <v>669</v>
      </c>
      <c r="D223" s="18"/>
      <c r="E223" s="18"/>
      <c r="F223" s="24"/>
      <c r="G223" s="24"/>
      <c r="H223" s="25"/>
      <c r="I223" s="25"/>
      <c r="J223" s="26"/>
      <c r="K223" s="27"/>
      <c r="L223" s="27"/>
      <c r="M223" s="27"/>
    </row>
    <row r="224" spans="1:13" ht="15.95" customHeight="1">
      <c r="A224" s="17" t="s">
        <v>669</v>
      </c>
      <c r="D224" s="18"/>
      <c r="E224" s="18"/>
      <c r="F224" s="24"/>
      <c r="G224" s="24"/>
      <c r="H224" s="25"/>
      <c r="I224" s="25"/>
      <c r="J224" s="26"/>
      <c r="K224" s="27"/>
      <c r="L224" s="27"/>
      <c r="M224" s="27"/>
    </row>
    <row r="225" spans="1:13" ht="15.95" customHeight="1">
      <c r="A225" s="17" t="s">
        <v>669</v>
      </c>
      <c r="D225" s="20"/>
      <c r="E225" s="20"/>
      <c r="F225" s="24"/>
      <c r="G225" s="24"/>
      <c r="H225" s="25"/>
      <c r="I225" s="25"/>
      <c r="J225" s="26"/>
      <c r="K225" s="27"/>
      <c r="L225" s="27"/>
      <c r="M225" s="27"/>
    </row>
    <row r="228" spans="1:13" ht="15.95" customHeight="1">
      <c r="B228" s="11" t="s">
        <v>645</v>
      </c>
      <c r="D228" s="282" t="s">
        <v>596</v>
      </c>
      <c r="E228" s="276"/>
      <c r="F228" s="276"/>
      <c r="G228" s="276"/>
      <c r="H228" s="276"/>
      <c r="I228" s="276"/>
      <c r="J228" s="276"/>
      <c r="K228" s="276"/>
      <c r="L228" s="276"/>
      <c r="M228" s="276"/>
    </row>
    <row r="229" spans="1:13" ht="15.95" customHeight="1">
      <c r="A229" s="13" t="s">
        <v>46</v>
      </c>
      <c r="B229" s="14" t="s">
        <v>47</v>
      </c>
      <c r="C229" s="14" t="s">
        <v>646</v>
      </c>
      <c r="D229" s="279" t="s">
        <v>618</v>
      </c>
      <c r="E229" s="279" t="s">
        <v>619</v>
      </c>
      <c r="F229" s="285" t="s">
        <v>620</v>
      </c>
      <c r="G229" s="285" t="s">
        <v>85</v>
      </c>
      <c r="H229" s="279" t="s">
        <v>333</v>
      </c>
      <c r="I229" s="279" t="s">
        <v>50</v>
      </c>
      <c r="J229" s="279" t="s">
        <v>51</v>
      </c>
      <c r="K229" s="279" t="s">
        <v>647</v>
      </c>
      <c r="L229" s="279" t="s">
        <v>338</v>
      </c>
      <c r="M229" s="279" t="s">
        <v>56</v>
      </c>
    </row>
    <row r="230" spans="1:13" ht="15.95" customHeight="1">
      <c r="A230" s="13"/>
      <c r="B230" s="14"/>
      <c r="C230" s="14"/>
      <c r="D230" s="284"/>
      <c r="E230" s="284"/>
      <c r="F230" s="286"/>
      <c r="G230" s="286"/>
      <c r="H230" s="284"/>
      <c r="I230" s="284"/>
      <c r="J230" s="284"/>
      <c r="K230" s="284"/>
      <c r="L230" s="284"/>
      <c r="M230" s="284"/>
    </row>
    <row r="231" spans="1:13" ht="15.95" customHeight="1">
      <c r="A231" s="17" t="s">
        <v>672</v>
      </c>
      <c r="D231" s="18" t="s">
        <v>573</v>
      </c>
      <c r="E231" s="18"/>
      <c r="F231" s="19"/>
      <c r="G231" s="19"/>
      <c r="H231" s="20"/>
      <c r="I231" s="20"/>
      <c r="J231" s="21"/>
      <c r="K231" s="22"/>
      <c r="L231" s="22"/>
      <c r="M231" s="22"/>
    </row>
    <row r="232" spans="1:13" ht="15.95" customHeight="1">
      <c r="A232" s="17" t="s">
        <v>672</v>
      </c>
      <c r="D232" s="23" t="s">
        <v>498</v>
      </c>
      <c r="E232" s="23"/>
      <c r="F232" s="24"/>
      <c r="G232" s="24"/>
      <c r="H232" s="25"/>
      <c r="I232" s="25"/>
      <c r="J232" s="26"/>
      <c r="K232" s="27"/>
      <c r="L232" s="27"/>
      <c r="M232" s="27"/>
    </row>
    <row r="233" spans="1:13" ht="15.95" customHeight="1">
      <c r="A233" s="17" t="s">
        <v>672</v>
      </c>
      <c r="D233" s="23" t="s">
        <v>499</v>
      </c>
      <c r="E233" s="23"/>
      <c r="F233" s="24"/>
      <c r="G233" s="24"/>
      <c r="H233" s="25"/>
      <c r="I233" s="25"/>
      <c r="J233" s="26"/>
      <c r="K233" s="27"/>
      <c r="L233" s="27"/>
      <c r="M233" s="27"/>
    </row>
    <row r="234" spans="1:13" ht="15.95" customHeight="1">
      <c r="A234" s="17" t="s">
        <v>672</v>
      </c>
      <c r="D234" s="23" t="s">
        <v>498</v>
      </c>
      <c r="E234" s="23"/>
      <c r="F234" s="24"/>
      <c r="G234" s="24"/>
      <c r="H234" s="25"/>
      <c r="I234" s="25"/>
      <c r="J234" s="26"/>
      <c r="K234" s="27"/>
      <c r="L234" s="27"/>
      <c r="M234" s="27"/>
    </row>
    <row r="235" spans="1:13" ht="15.95" customHeight="1">
      <c r="A235" s="17" t="s">
        <v>672</v>
      </c>
      <c r="B235" s="11" t="s">
        <v>670</v>
      </c>
      <c r="C235" s="11" t="s">
        <v>500</v>
      </c>
      <c r="D235" s="23" t="s">
        <v>574</v>
      </c>
      <c r="E235" s="23" t="s">
        <v>507</v>
      </c>
      <c r="F235" s="24">
        <f>16+18.2</f>
        <v>34.200000000000003</v>
      </c>
      <c r="G235" s="24" t="s">
        <v>637</v>
      </c>
      <c r="H235" s="25" t="s">
        <v>474</v>
      </c>
      <c r="I235" s="25" t="s">
        <v>181</v>
      </c>
      <c r="J235" s="26" t="s">
        <v>101</v>
      </c>
      <c r="K235" s="27" t="s">
        <v>513</v>
      </c>
      <c r="L235" s="27">
        <f>1</f>
        <v>1</v>
      </c>
      <c r="M235" s="27">
        <f>F235*L235</f>
        <v>34.200000000000003</v>
      </c>
    </row>
    <row r="236" spans="1:13" ht="15.95" customHeight="1">
      <c r="A236" s="17" t="s">
        <v>672</v>
      </c>
      <c r="B236" s="11" t="s">
        <v>651</v>
      </c>
      <c r="D236" s="18"/>
      <c r="E236" s="18"/>
      <c r="F236" s="24"/>
      <c r="G236" s="24" t="s">
        <v>269</v>
      </c>
      <c r="H236" s="25" t="s">
        <v>120</v>
      </c>
      <c r="I236" s="25" t="s">
        <v>121</v>
      </c>
      <c r="J236" s="26" t="s">
        <v>101</v>
      </c>
      <c r="K236" s="27" t="s">
        <v>513</v>
      </c>
      <c r="L236" s="27">
        <f>1</f>
        <v>1</v>
      </c>
      <c r="M236" s="27">
        <f>F235*L236</f>
        <v>34.200000000000003</v>
      </c>
    </row>
    <row r="237" spans="1:13" ht="15.95" customHeight="1">
      <c r="A237" s="17" t="s">
        <v>672</v>
      </c>
      <c r="B237" s="11" t="s">
        <v>652</v>
      </c>
      <c r="D237" s="18"/>
      <c r="E237" s="18"/>
      <c r="F237" s="24"/>
      <c r="G237" s="24" t="s">
        <v>281</v>
      </c>
      <c r="H237" s="25" t="s">
        <v>125</v>
      </c>
      <c r="I237" s="25" t="s">
        <v>126</v>
      </c>
      <c r="J237" s="26" t="s">
        <v>101</v>
      </c>
      <c r="K237" s="27" t="s">
        <v>513</v>
      </c>
      <c r="L237" s="27">
        <f>1</f>
        <v>1</v>
      </c>
      <c r="M237" s="27">
        <f>F235*L237</f>
        <v>34.200000000000003</v>
      </c>
    </row>
    <row r="238" spans="1:13" ht="15.95" customHeight="1">
      <c r="A238" s="17" t="s">
        <v>672</v>
      </c>
      <c r="B238" s="11" t="s">
        <v>671</v>
      </c>
      <c r="C238" s="11" t="s">
        <v>504</v>
      </c>
      <c r="D238" s="23" t="s">
        <v>577</v>
      </c>
      <c r="E238" s="23" t="s">
        <v>599</v>
      </c>
      <c r="F238" s="24">
        <f>16+18.2+1.7+1</f>
        <v>36.900000000000006</v>
      </c>
      <c r="G238" s="24" t="s">
        <v>635</v>
      </c>
      <c r="H238" s="25" t="s">
        <v>474</v>
      </c>
      <c r="I238" s="25" t="s">
        <v>177</v>
      </c>
      <c r="J238" s="26" t="s">
        <v>101</v>
      </c>
      <c r="K238" s="27" t="s">
        <v>513</v>
      </c>
      <c r="L238" s="27">
        <f>1</f>
        <v>1</v>
      </c>
      <c r="M238" s="27">
        <f>F238*L238</f>
        <v>36.900000000000006</v>
      </c>
    </row>
    <row r="239" spans="1:13" ht="15.95" customHeight="1">
      <c r="A239" s="17" t="s">
        <v>672</v>
      </c>
      <c r="B239" s="11" t="s">
        <v>655</v>
      </c>
      <c r="D239" s="18"/>
      <c r="E239" s="18"/>
      <c r="F239" s="24"/>
      <c r="G239" s="24" t="s">
        <v>284</v>
      </c>
      <c r="H239" s="25" t="s">
        <v>130</v>
      </c>
      <c r="I239" s="25" t="s">
        <v>131</v>
      </c>
      <c r="J239" s="26" t="s">
        <v>101</v>
      </c>
      <c r="K239" s="27" t="s">
        <v>513</v>
      </c>
      <c r="L239" s="27">
        <f>1</f>
        <v>1</v>
      </c>
      <c r="M239" s="27">
        <f>F238*L239</f>
        <v>36.900000000000006</v>
      </c>
    </row>
    <row r="240" spans="1:13" ht="15.95" customHeight="1">
      <c r="A240" s="17" t="s">
        <v>672</v>
      </c>
      <c r="B240" s="11" t="s">
        <v>671</v>
      </c>
      <c r="C240" s="11" t="s">
        <v>508</v>
      </c>
      <c r="D240" s="23" t="s">
        <v>580</v>
      </c>
      <c r="E240" s="23" t="s">
        <v>602</v>
      </c>
      <c r="F240" s="24">
        <f>1+0.4</f>
        <v>1.4</v>
      </c>
      <c r="G240" s="24" t="s">
        <v>635</v>
      </c>
      <c r="H240" s="25" t="s">
        <v>474</v>
      </c>
      <c r="I240" s="25" t="s">
        <v>177</v>
      </c>
      <c r="J240" s="26" t="s">
        <v>101</v>
      </c>
      <c r="K240" s="27" t="s">
        <v>513</v>
      </c>
      <c r="L240" s="27">
        <f>1</f>
        <v>1</v>
      </c>
      <c r="M240" s="27">
        <f>F240*L240</f>
        <v>1.4</v>
      </c>
    </row>
    <row r="241" spans="1:13" ht="15.95" customHeight="1">
      <c r="A241" s="17" t="s">
        <v>672</v>
      </c>
      <c r="B241" s="11" t="s">
        <v>655</v>
      </c>
      <c r="D241" s="18"/>
      <c r="E241" s="18"/>
      <c r="F241" s="24"/>
      <c r="G241" s="24" t="s">
        <v>284</v>
      </c>
      <c r="H241" s="25" t="s">
        <v>130</v>
      </c>
      <c r="I241" s="25" t="s">
        <v>131</v>
      </c>
      <c r="J241" s="26" t="s">
        <v>101</v>
      </c>
      <c r="K241" s="27" t="s">
        <v>517</v>
      </c>
      <c r="L241" s="27">
        <f>2</f>
        <v>2</v>
      </c>
      <c r="M241" s="27">
        <f>F240*L241</f>
        <v>2.8</v>
      </c>
    </row>
    <row r="242" spans="1:13" ht="15.95" customHeight="1">
      <c r="A242" s="17" t="s">
        <v>672</v>
      </c>
      <c r="B242" s="11" t="s">
        <v>656</v>
      </c>
      <c r="C242" s="11" t="s">
        <v>584</v>
      </c>
      <c r="D242" s="23" t="s">
        <v>514</v>
      </c>
      <c r="E242" s="23" t="s">
        <v>604</v>
      </c>
      <c r="F242" s="24">
        <f>1+1.7</f>
        <v>2.7</v>
      </c>
      <c r="G242" s="24" t="s">
        <v>262</v>
      </c>
      <c r="H242" s="25" t="s">
        <v>109</v>
      </c>
      <c r="I242" s="25" t="s">
        <v>110</v>
      </c>
      <c r="J242" s="26" t="s">
        <v>101</v>
      </c>
      <c r="K242" s="27" t="s">
        <v>513</v>
      </c>
      <c r="L242" s="27">
        <f>1</f>
        <v>1</v>
      </c>
      <c r="M242" s="27">
        <f>F242*L242</f>
        <v>2.7</v>
      </c>
    </row>
    <row r="243" spans="1:13" ht="15.95" customHeight="1">
      <c r="A243" s="17" t="s">
        <v>672</v>
      </c>
      <c r="B243" s="11" t="s">
        <v>651</v>
      </c>
      <c r="D243" s="18"/>
      <c r="E243" s="18"/>
      <c r="F243" s="24"/>
      <c r="G243" s="24" t="s">
        <v>269</v>
      </c>
      <c r="H243" s="25" t="s">
        <v>120</v>
      </c>
      <c r="I243" s="25" t="s">
        <v>121</v>
      </c>
      <c r="J243" s="26" t="s">
        <v>101</v>
      </c>
      <c r="K243" s="27" t="s">
        <v>513</v>
      </c>
      <c r="L243" s="27">
        <f>1</f>
        <v>1</v>
      </c>
      <c r="M243" s="27">
        <f>F242*L243</f>
        <v>2.7</v>
      </c>
    </row>
    <row r="244" spans="1:13" ht="15.95" customHeight="1">
      <c r="A244" s="17" t="s">
        <v>672</v>
      </c>
      <c r="B244" s="11" t="s">
        <v>652</v>
      </c>
      <c r="D244" s="18"/>
      <c r="E244" s="18"/>
      <c r="F244" s="24"/>
      <c r="G244" s="24" t="s">
        <v>281</v>
      </c>
      <c r="H244" s="25" t="s">
        <v>125</v>
      </c>
      <c r="I244" s="25" t="s">
        <v>126</v>
      </c>
      <c r="J244" s="26" t="s">
        <v>101</v>
      </c>
      <c r="K244" s="27" t="s">
        <v>513</v>
      </c>
      <c r="L244" s="27">
        <f>1</f>
        <v>1</v>
      </c>
      <c r="M244" s="27">
        <f>F242*L244</f>
        <v>2.7</v>
      </c>
    </row>
    <row r="245" spans="1:13" ht="15.95" customHeight="1">
      <c r="A245" s="17" t="s">
        <v>672</v>
      </c>
      <c r="B245" s="11" t="s">
        <v>673</v>
      </c>
      <c r="C245" s="11" t="s">
        <v>605</v>
      </c>
      <c r="D245" s="23" t="s">
        <v>606</v>
      </c>
      <c r="E245" s="23" t="s">
        <v>608</v>
      </c>
      <c r="F245" s="24">
        <f>1.7+1</f>
        <v>2.7</v>
      </c>
      <c r="G245" s="24" t="s">
        <v>477</v>
      </c>
      <c r="H245" s="25" t="s">
        <v>109</v>
      </c>
      <c r="I245" s="25" t="s">
        <v>210</v>
      </c>
      <c r="J245" s="26" t="s">
        <v>101</v>
      </c>
      <c r="K245" s="27" t="s">
        <v>513</v>
      </c>
      <c r="L245" s="27">
        <f>1</f>
        <v>1</v>
      </c>
      <c r="M245" s="27">
        <f>F245*L245</f>
        <v>2.7</v>
      </c>
    </row>
    <row r="246" spans="1:13" ht="15.95" customHeight="1">
      <c r="A246" s="17" t="s">
        <v>672</v>
      </c>
      <c r="B246" s="11" t="s">
        <v>655</v>
      </c>
      <c r="D246" s="18"/>
      <c r="E246" s="18"/>
      <c r="F246" s="24"/>
      <c r="G246" s="24" t="s">
        <v>284</v>
      </c>
      <c r="H246" s="25" t="s">
        <v>130</v>
      </c>
      <c r="I246" s="25" t="s">
        <v>131</v>
      </c>
      <c r="J246" s="26" t="s">
        <v>101</v>
      </c>
      <c r="K246" s="27" t="s">
        <v>517</v>
      </c>
      <c r="L246" s="27">
        <f>2</f>
        <v>2</v>
      </c>
      <c r="M246" s="27">
        <f>F245*L246</f>
        <v>5.4</v>
      </c>
    </row>
    <row r="247" spans="1:13" ht="15.95" customHeight="1">
      <c r="A247" s="17" t="s">
        <v>672</v>
      </c>
      <c r="B247" s="11" t="s">
        <v>667</v>
      </c>
      <c r="D247" s="23" t="s">
        <v>565</v>
      </c>
      <c r="E247" s="23" t="s">
        <v>513</v>
      </c>
      <c r="F247" s="24">
        <f>1</f>
        <v>1</v>
      </c>
      <c r="G247" s="24" t="s">
        <v>287</v>
      </c>
      <c r="H247" s="25" t="s">
        <v>166</v>
      </c>
      <c r="I247" s="25" t="s">
        <v>167</v>
      </c>
      <c r="J247" s="26" t="s">
        <v>116</v>
      </c>
      <c r="K247" s="27" t="s">
        <v>513</v>
      </c>
      <c r="L247" s="27">
        <f>1</f>
        <v>1</v>
      </c>
      <c r="M247" s="27">
        <f>F247*L247</f>
        <v>1</v>
      </c>
    </row>
    <row r="248" spans="1:13" ht="15.95" customHeight="1">
      <c r="A248" s="17" t="s">
        <v>672</v>
      </c>
      <c r="B248" s="11" t="s">
        <v>586</v>
      </c>
      <c r="D248" s="23" t="s">
        <v>586</v>
      </c>
      <c r="E248" s="23" t="s">
        <v>610</v>
      </c>
      <c r="F248" s="24">
        <f>(153/1000)*34.2</f>
        <v>5.2326000000000006</v>
      </c>
      <c r="G248" s="24" t="s">
        <v>471</v>
      </c>
      <c r="H248" s="25" t="s">
        <v>203</v>
      </c>
      <c r="I248" s="25" t="s">
        <v>204</v>
      </c>
      <c r="J248" s="26" t="s">
        <v>472</v>
      </c>
      <c r="K248" s="27" t="s">
        <v>513</v>
      </c>
      <c r="L248" s="27">
        <f>1</f>
        <v>1</v>
      </c>
      <c r="M248" s="27">
        <f>F248*L248</f>
        <v>5.2326000000000006</v>
      </c>
    </row>
    <row r="249" spans="1:13" ht="15.95" customHeight="1">
      <c r="A249" s="17" t="s">
        <v>672</v>
      </c>
      <c r="B249" s="11" t="s">
        <v>589</v>
      </c>
      <c r="D249" s="23" t="s">
        <v>589</v>
      </c>
      <c r="E249" s="23" t="s">
        <v>611</v>
      </c>
      <c r="F249" s="24">
        <f>((6.95/3.6)*34.2)+((5.01/3.6)*(36.9+1.4))</f>
        <v>119.32583333333334</v>
      </c>
      <c r="G249" s="24" t="s">
        <v>473</v>
      </c>
      <c r="H249" s="25" t="s">
        <v>203</v>
      </c>
      <c r="I249" s="25" t="s">
        <v>206</v>
      </c>
      <c r="J249" s="26" t="s">
        <v>472</v>
      </c>
      <c r="K249" s="27" t="s">
        <v>513</v>
      </c>
      <c r="L249" s="27">
        <f>1</f>
        <v>1</v>
      </c>
      <c r="M249" s="27">
        <f>F249*L249</f>
        <v>119.32583333333334</v>
      </c>
    </row>
    <row r="250" spans="1:13" ht="15.95" customHeight="1">
      <c r="A250" s="17" t="s">
        <v>672</v>
      </c>
      <c r="D250" s="23" t="s">
        <v>527</v>
      </c>
      <c r="E250" s="23"/>
      <c r="F250" s="24"/>
      <c r="G250" s="24"/>
      <c r="H250" s="25"/>
      <c r="I250" s="25"/>
      <c r="J250" s="26"/>
      <c r="K250" s="27"/>
      <c r="L250" s="27"/>
      <c r="M250" s="27"/>
    </row>
    <row r="251" spans="1:13" ht="15.95" customHeight="1">
      <c r="A251" s="17" t="s">
        <v>672</v>
      </c>
      <c r="D251" s="23"/>
      <c r="E251" s="23"/>
      <c r="F251" s="24"/>
      <c r="G251" s="24"/>
      <c r="H251" s="25"/>
      <c r="I251" s="25"/>
      <c r="J251" s="26"/>
      <c r="K251" s="27"/>
      <c r="L251" s="27"/>
      <c r="M251" s="27"/>
    </row>
    <row r="252" spans="1:13" ht="15.95" customHeight="1">
      <c r="A252" s="17" t="s">
        <v>672</v>
      </c>
      <c r="D252" s="18"/>
      <c r="E252" s="18"/>
      <c r="F252" s="24"/>
      <c r="G252" s="24"/>
      <c r="H252" s="25"/>
      <c r="I252" s="25"/>
      <c r="J252" s="26"/>
      <c r="K252" s="27"/>
      <c r="L252" s="27"/>
      <c r="M252" s="27"/>
    </row>
    <row r="253" spans="1:13" ht="15.95" customHeight="1">
      <c r="A253" s="17" t="s">
        <v>672</v>
      </c>
      <c r="D253" s="18"/>
      <c r="E253" s="18"/>
      <c r="F253" s="24"/>
      <c r="G253" s="24"/>
      <c r="H253" s="25"/>
      <c r="I253" s="25"/>
      <c r="J253" s="26"/>
      <c r="K253" s="27"/>
      <c r="L253" s="27"/>
      <c r="M253" s="27"/>
    </row>
    <row r="254" spans="1:13" ht="15.95" customHeight="1">
      <c r="A254" s="17" t="s">
        <v>672</v>
      </c>
      <c r="D254" s="18"/>
      <c r="E254" s="18"/>
      <c r="F254" s="24"/>
      <c r="G254" s="24"/>
      <c r="H254" s="25"/>
      <c r="I254" s="25"/>
      <c r="J254" s="26"/>
      <c r="K254" s="27"/>
      <c r="L254" s="27"/>
      <c r="M254" s="27"/>
    </row>
    <row r="255" spans="1:13" ht="15.95" customHeight="1">
      <c r="A255" s="17" t="s">
        <v>672</v>
      </c>
      <c r="D255" s="18"/>
      <c r="E255" s="18"/>
      <c r="F255" s="24"/>
      <c r="G255" s="24"/>
      <c r="H255" s="25"/>
      <c r="I255" s="25"/>
      <c r="J255" s="26"/>
      <c r="K255" s="27"/>
      <c r="L255" s="27"/>
      <c r="M255" s="27"/>
    </row>
    <row r="256" spans="1:13" ht="15.95" customHeight="1">
      <c r="A256" s="17" t="s">
        <v>672</v>
      </c>
      <c r="D256" s="18"/>
      <c r="E256" s="18"/>
      <c r="F256" s="24"/>
      <c r="G256" s="24"/>
      <c r="H256" s="25"/>
      <c r="I256" s="25"/>
      <c r="J256" s="26"/>
      <c r="K256" s="27"/>
      <c r="L256" s="27"/>
      <c r="M256" s="27"/>
    </row>
    <row r="257" spans="1:13" ht="15.95" customHeight="1">
      <c r="A257" s="17" t="s">
        <v>672</v>
      </c>
      <c r="D257" s="18"/>
      <c r="E257" s="18"/>
      <c r="F257" s="24"/>
      <c r="G257" s="24"/>
      <c r="H257" s="25"/>
      <c r="I257" s="25"/>
      <c r="J257" s="26"/>
      <c r="K257" s="27"/>
      <c r="L257" s="27"/>
      <c r="M257" s="27"/>
    </row>
    <row r="258" spans="1:13" ht="15.95" customHeight="1">
      <c r="A258" s="17" t="s">
        <v>672</v>
      </c>
      <c r="D258" s="18"/>
      <c r="E258" s="18"/>
      <c r="F258" s="24"/>
      <c r="G258" s="24"/>
      <c r="H258" s="25"/>
      <c r="I258" s="25"/>
      <c r="J258" s="26"/>
      <c r="K258" s="27"/>
      <c r="L258" s="27"/>
      <c r="M258" s="27"/>
    </row>
    <row r="259" spans="1:13" ht="15.95" customHeight="1">
      <c r="A259" s="17" t="s">
        <v>672</v>
      </c>
      <c r="D259" s="18"/>
      <c r="E259" s="18"/>
      <c r="F259" s="24"/>
      <c r="G259" s="24"/>
      <c r="H259" s="25"/>
      <c r="I259" s="25"/>
      <c r="J259" s="26"/>
      <c r="K259" s="27"/>
      <c r="L259" s="27"/>
      <c r="M259" s="27"/>
    </row>
    <row r="260" spans="1:13" ht="15.95" customHeight="1">
      <c r="A260" s="17" t="s">
        <v>672</v>
      </c>
      <c r="D260" s="18"/>
      <c r="E260" s="18"/>
      <c r="F260" s="24"/>
      <c r="G260" s="24"/>
      <c r="H260" s="25"/>
      <c r="I260" s="25"/>
      <c r="J260" s="26"/>
      <c r="K260" s="27"/>
      <c r="L260" s="27"/>
      <c r="M260" s="27"/>
    </row>
    <row r="261" spans="1:13" ht="15.95" customHeight="1">
      <c r="A261" s="17" t="s">
        <v>672</v>
      </c>
      <c r="D261" s="18"/>
      <c r="E261" s="18"/>
      <c r="F261" s="24"/>
      <c r="G261" s="24"/>
      <c r="H261" s="25"/>
      <c r="I261" s="25"/>
      <c r="J261" s="26"/>
      <c r="K261" s="27"/>
      <c r="L261" s="27"/>
      <c r="M261" s="27"/>
    </row>
    <row r="262" spans="1:13" ht="15.95" customHeight="1">
      <c r="A262" s="17" t="s">
        <v>672</v>
      </c>
      <c r="D262" s="18"/>
      <c r="E262" s="18"/>
      <c r="F262" s="24"/>
      <c r="G262" s="24"/>
      <c r="H262" s="25"/>
      <c r="I262" s="25"/>
      <c r="J262" s="26"/>
      <c r="K262" s="27"/>
      <c r="L262" s="27"/>
      <c r="M262" s="27"/>
    </row>
    <row r="263" spans="1:13" ht="15.95" customHeight="1">
      <c r="A263" s="17" t="s">
        <v>672</v>
      </c>
      <c r="D263" s="18"/>
      <c r="E263" s="18"/>
      <c r="F263" s="24"/>
      <c r="G263" s="24"/>
      <c r="H263" s="25"/>
      <c r="I263" s="25"/>
      <c r="J263" s="26"/>
      <c r="K263" s="27"/>
      <c r="L263" s="27"/>
      <c r="M263" s="27"/>
    </row>
    <row r="264" spans="1:13" ht="15.95" customHeight="1">
      <c r="A264" s="17" t="s">
        <v>672</v>
      </c>
      <c r="D264" s="18"/>
      <c r="E264" s="18"/>
      <c r="F264" s="24"/>
      <c r="G264" s="24"/>
      <c r="H264" s="25"/>
      <c r="I264" s="25"/>
      <c r="J264" s="26"/>
      <c r="K264" s="27"/>
      <c r="L264" s="27"/>
      <c r="M264" s="27"/>
    </row>
    <row r="265" spans="1:13" ht="15.95" customHeight="1">
      <c r="A265" s="17" t="s">
        <v>672</v>
      </c>
      <c r="D265" s="18"/>
      <c r="E265" s="18"/>
      <c r="F265" s="24"/>
      <c r="G265" s="24"/>
      <c r="H265" s="25"/>
      <c r="I265" s="25"/>
      <c r="J265" s="26"/>
      <c r="K265" s="27"/>
      <c r="L265" s="27"/>
      <c r="M265" s="27"/>
    </row>
    <row r="266" spans="1:13" ht="15.95" customHeight="1">
      <c r="A266" s="17" t="s">
        <v>672</v>
      </c>
      <c r="D266" s="18"/>
      <c r="E266" s="18"/>
      <c r="F266" s="24"/>
      <c r="G266" s="24"/>
      <c r="H266" s="25"/>
      <c r="I266" s="25"/>
      <c r="J266" s="26"/>
      <c r="K266" s="27"/>
      <c r="L266" s="27"/>
      <c r="M266" s="27"/>
    </row>
    <row r="267" spans="1:13" ht="15.95" customHeight="1">
      <c r="A267" s="17" t="s">
        <v>672</v>
      </c>
      <c r="D267" s="18"/>
      <c r="E267" s="18"/>
      <c r="F267" s="24"/>
      <c r="G267" s="24"/>
      <c r="H267" s="25"/>
      <c r="I267" s="25"/>
      <c r="J267" s="26"/>
      <c r="K267" s="27"/>
      <c r="L267" s="27"/>
      <c r="M267" s="27"/>
    </row>
    <row r="268" spans="1:13" ht="15.95" customHeight="1">
      <c r="A268" s="17" t="s">
        <v>672</v>
      </c>
      <c r="D268" s="18"/>
      <c r="E268" s="18"/>
      <c r="F268" s="24"/>
      <c r="G268" s="24"/>
      <c r="H268" s="25"/>
      <c r="I268" s="25"/>
      <c r="J268" s="26"/>
      <c r="K268" s="27"/>
      <c r="L268" s="27"/>
      <c r="M268" s="27"/>
    </row>
    <row r="269" spans="1:13" ht="15.95" customHeight="1">
      <c r="A269" s="17" t="s">
        <v>672</v>
      </c>
      <c r="D269" s="18"/>
      <c r="E269" s="18"/>
      <c r="F269" s="24"/>
      <c r="G269" s="24"/>
      <c r="H269" s="25"/>
      <c r="I269" s="25"/>
      <c r="J269" s="26"/>
      <c r="K269" s="27"/>
      <c r="L269" s="27"/>
      <c r="M269" s="27"/>
    </row>
    <row r="270" spans="1:13" ht="15.95" customHeight="1">
      <c r="A270" s="17" t="s">
        <v>672</v>
      </c>
      <c r="D270" s="20"/>
      <c r="E270" s="20"/>
      <c r="F270" s="24"/>
      <c r="G270" s="24"/>
      <c r="H270" s="25"/>
      <c r="I270" s="25"/>
      <c r="J270" s="26"/>
      <c r="K270" s="27"/>
      <c r="L270" s="27"/>
      <c r="M270" s="27"/>
    </row>
  </sheetData>
  <mergeCells count="66">
    <mergeCell ref="H4:H5"/>
    <mergeCell ref="F49:F50"/>
    <mergeCell ref="K49:K50"/>
    <mergeCell ref="J49:J50"/>
    <mergeCell ref="D4:D5"/>
    <mergeCell ref="E4:E5"/>
    <mergeCell ref="D49:D50"/>
    <mergeCell ref="E49:E50"/>
    <mergeCell ref="H49:H50"/>
    <mergeCell ref="F4:F5"/>
    <mergeCell ref="G4:G5"/>
    <mergeCell ref="G49:G50"/>
    <mergeCell ref="M4:M5"/>
    <mergeCell ref="I4:I5"/>
    <mergeCell ref="J4:J5"/>
    <mergeCell ref="I49:I50"/>
    <mergeCell ref="L49:L50"/>
    <mergeCell ref="M49:M50"/>
    <mergeCell ref="K4:K5"/>
    <mergeCell ref="L4:L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D139:D140"/>
    <mergeCell ref="E139:E140"/>
    <mergeCell ref="F139:F140"/>
    <mergeCell ref="G139:G140"/>
    <mergeCell ref="H139:H140"/>
    <mergeCell ref="I139:I140"/>
    <mergeCell ref="J139:J140"/>
    <mergeCell ref="K139:K140"/>
    <mergeCell ref="L139:L140"/>
    <mergeCell ref="M139:M140"/>
    <mergeCell ref="D229:D230"/>
    <mergeCell ref="E229:E230"/>
    <mergeCell ref="F229:F230"/>
    <mergeCell ref="G229:G230"/>
    <mergeCell ref="H229:H230"/>
    <mergeCell ref="I229:I230"/>
    <mergeCell ref="J229:J230"/>
    <mergeCell ref="K229:K230"/>
    <mergeCell ref="L229:L230"/>
    <mergeCell ref="M229:M230"/>
    <mergeCell ref="D228:M228"/>
    <mergeCell ref="D3:M3"/>
    <mergeCell ref="D48:M48"/>
    <mergeCell ref="D93:M93"/>
    <mergeCell ref="D138:M138"/>
    <mergeCell ref="D183:M183"/>
    <mergeCell ref="I184:I185"/>
    <mergeCell ref="J184:J185"/>
    <mergeCell ref="K184:K185"/>
    <mergeCell ref="L184:L185"/>
    <mergeCell ref="M184:M185"/>
    <mergeCell ref="D184:D185"/>
    <mergeCell ref="E184:E185"/>
    <mergeCell ref="F184:F185"/>
    <mergeCell ref="G184:G185"/>
    <mergeCell ref="H184:H185"/>
  </mergeCells>
  <phoneticPr fontId="2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G31" sqref="G31"/>
    </sheetView>
  </sheetViews>
  <sheetFormatPr defaultRowHeight="15"/>
  <cols>
    <col min="1" max="1" width="11" style="3" customWidth="1"/>
    <col min="2" max="2" width="16" style="3" customWidth="1"/>
    <col min="3" max="3" width="13" style="3" customWidth="1"/>
    <col min="4" max="5" width="14" style="3" customWidth="1"/>
    <col min="6" max="6" width="24" style="3" customWidth="1"/>
    <col min="7" max="7" width="38" style="3" customWidth="1"/>
    <col min="8" max="8" width="9" style="3" customWidth="1"/>
    <col min="9" max="9" width="12" style="3" customWidth="1"/>
    <col min="10" max="10" width="18" style="3" customWidth="1"/>
    <col min="11" max="11" width="12" style="3" customWidth="1"/>
    <col min="12" max="12" width="42" style="3" customWidth="1"/>
    <col min="13" max="16384" width="9.140625" style="3"/>
  </cols>
  <sheetData>
    <row r="1" spans="1:12" ht="18.75">
      <c r="A1" s="287" t="s">
        <v>722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53"/>
    </row>
    <row r="2" spans="1:12">
      <c r="A2" s="6" t="s">
        <v>723</v>
      </c>
      <c r="B2" s="6" t="s">
        <v>724</v>
      </c>
      <c r="C2" s="6" t="s">
        <v>725</v>
      </c>
      <c r="D2" s="6" t="s">
        <v>726</v>
      </c>
      <c r="E2" s="6" t="s">
        <v>707</v>
      </c>
      <c r="F2" s="6" t="s">
        <v>727</v>
      </c>
      <c r="G2" s="6" t="s">
        <v>728</v>
      </c>
      <c r="H2" s="6" t="s">
        <v>51</v>
      </c>
      <c r="I2" s="6" t="s">
        <v>729</v>
      </c>
      <c r="J2" s="6" t="s">
        <v>730</v>
      </c>
      <c r="K2" s="6" t="s">
        <v>731</v>
      </c>
      <c r="L2" s="7" t="s">
        <v>732</v>
      </c>
    </row>
    <row r="3" spans="1:12">
      <c r="A3" s="3">
        <v>4</v>
      </c>
      <c r="B3" s="3" t="s">
        <v>733</v>
      </c>
      <c r="C3" s="3" t="s">
        <v>734</v>
      </c>
      <c r="D3" s="3" t="s">
        <v>735</v>
      </c>
      <c r="E3" s="3" t="s">
        <v>708</v>
      </c>
      <c r="F3" s="3" t="s">
        <v>736</v>
      </c>
      <c r="G3" s="3" t="s">
        <v>737</v>
      </c>
      <c r="H3" s="3" t="s">
        <v>738</v>
      </c>
      <c r="I3" s="5">
        <v>2725</v>
      </c>
      <c r="J3" s="3" t="s">
        <v>739</v>
      </c>
      <c r="K3" s="3" t="s">
        <v>740</v>
      </c>
      <c r="L3" s="3" t="s">
        <v>741</v>
      </c>
    </row>
    <row r="4" spans="1:12">
      <c r="A4" s="3">
        <v>5</v>
      </c>
      <c r="B4" s="3" t="s">
        <v>733</v>
      </c>
      <c r="C4" s="3" t="s">
        <v>734</v>
      </c>
      <c r="D4" s="3" t="s">
        <v>735</v>
      </c>
      <c r="E4" s="3" t="s">
        <v>710</v>
      </c>
      <c r="F4" s="3" t="s">
        <v>736</v>
      </c>
      <c r="G4" s="3" t="s">
        <v>742</v>
      </c>
      <c r="H4" s="3" t="s">
        <v>738</v>
      </c>
      <c r="I4" s="5">
        <v>3694</v>
      </c>
      <c r="J4" s="3" t="s">
        <v>739</v>
      </c>
      <c r="K4" s="3" t="s">
        <v>740</v>
      </c>
      <c r="L4" s="3" t="s">
        <v>743</v>
      </c>
    </row>
    <row r="5" spans="1:12">
      <c r="A5" s="3">
        <v>6</v>
      </c>
      <c r="B5" s="3" t="s">
        <v>733</v>
      </c>
      <c r="C5" s="3" t="s">
        <v>734</v>
      </c>
      <c r="D5" s="3" t="s">
        <v>735</v>
      </c>
      <c r="E5" s="3" t="s">
        <v>711</v>
      </c>
      <c r="F5" s="3" t="s">
        <v>109</v>
      </c>
      <c r="G5" s="3" t="s">
        <v>744</v>
      </c>
      <c r="H5" s="3" t="s">
        <v>738</v>
      </c>
      <c r="I5" s="5">
        <v>1965</v>
      </c>
      <c r="J5" s="3" t="s">
        <v>739</v>
      </c>
      <c r="K5" s="3" t="s">
        <v>740</v>
      </c>
      <c r="L5" s="3" t="s">
        <v>745</v>
      </c>
    </row>
    <row r="6" spans="1:12">
      <c r="A6" s="3">
        <v>7</v>
      </c>
      <c r="B6" s="3" t="s">
        <v>746</v>
      </c>
      <c r="C6" s="3" t="s">
        <v>734</v>
      </c>
      <c r="D6" s="3" t="s">
        <v>747</v>
      </c>
      <c r="E6" s="3" t="s">
        <v>712</v>
      </c>
      <c r="F6" s="3" t="s">
        <v>114</v>
      </c>
      <c r="G6" s="3" t="s">
        <v>748</v>
      </c>
      <c r="H6" s="3" t="s">
        <v>116</v>
      </c>
      <c r="I6" s="5">
        <v>2864</v>
      </c>
      <c r="J6" s="3" t="s">
        <v>739</v>
      </c>
      <c r="K6" s="3" t="s">
        <v>740</v>
      </c>
      <c r="L6" s="3" t="s">
        <v>749</v>
      </c>
    </row>
    <row r="7" spans="1:12">
      <c r="A7" s="3">
        <v>8</v>
      </c>
      <c r="B7" s="3" t="s">
        <v>733</v>
      </c>
      <c r="C7" s="3" t="s">
        <v>734</v>
      </c>
      <c r="D7" s="3" t="s">
        <v>750</v>
      </c>
      <c r="E7" s="3" t="s">
        <v>714</v>
      </c>
      <c r="F7" s="3" t="s">
        <v>751</v>
      </c>
      <c r="G7" s="3" t="s">
        <v>752</v>
      </c>
      <c r="H7" s="3" t="s">
        <v>116</v>
      </c>
      <c r="I7" s="5">
        <v>138</v>
      </c>
      <c r="J7" s="3" t="s">
        <v>739</v>
      </c>
      <c r="K7" s="3" t="s">
        <v>740</v>
      </c>
      <c r="L7" s="3" t="s">
        <v>753</v>
      </c>
    </row>
    <row r="8" spans="1:12">
      <c r="A8" s="3">
        <v>9</v>
      </c>
      <c r="B8" s="3" t="s">
        <v>733</v>
      </c>
      <c r="C8" s="3" t="s">
        <v>734</v>
      </c>
      <c r="D8" s="3" t="s">
        <v>750</v>
      </c>
      <c r="E8" s="3" t="s">
        <v>715</v>
      </c>
      <c r="F8" s="3" t="s">
        <v>751</v>
      </c>
      <c r="G8" s="3" t="s">
        <v>754</v>
      </c>
      <c r="H8" s="3" t="s">
        <v>116</v>
      </c>
      <c r="I8" s="5">
        <v>164</v>
      </c>
      <c r="J8" s="3" t="s">
        <v>739</v>
      </c>
      <c r="K8" s="3" t="s">
        <v>740</v>
      </c>
      <c r="L8" s="3" t="s">
        <v>755</v>
      </c>
    </row>
    <row r="9" spans="1:12">
      <c r="A9" s="3">
        <v>12</v>
      </c>
      <c r="B9" s="3" t="s">
        <v>733</v>
      </c>
      <c r="C9" s="3" t="s">
        <v>734</v>
      </c>
      <c r="D9" s="3" t="s">
        <v>756</v>
      </c>
      <c r="E9" s="3" t="s">
        <v>716</v>
      </c>
      <c r="F9" s="3" t="s">
        <v>757</v>
      </c>
      <c r="G9" s="3" t="s">
        <v>758</v>
      </c>
      <c r="H9" s="3" t="s">
        <v>738</v>
      </c>
      <c r="I9" s="5">
        <v>1842</v>
      </c>
      <c r="J9" s="3" t="s">
        <v>739</v>
      </c>
      <c r="K9" s="3" t="s">
        <v>740</v>
      </c>
      <c r="L9" s="3" t="s">
        <v>759</v>
      </c>
    </row>
    <row r="10" spans="1:12">
      <c r="A10" s="3">
        <v>14</v>
      </c>
      <c r="B10" s="3" t="s">
        <v>733</v>
      </c>
      <c r="C10" s="3" t="s">
        <v>734</v>
      </c>
      <c r="D10" s="3" t="s">
        <v>760</v>
      </c>
      <c r="E10" s="3" t="s">
        <v>717</v>
      </c>
      <c r="F10" s="3" t="s">
        <v>761</v>
      </c>
      <c r="G10" s="3" t="s">
        <v>762</v>
      </c>
      <c r="H10" s="3" t="s">
        <v>738</v>
      </c>
      <c r="I10" s="5">
        <v>855</v>
      </c>
      <c r="J10" s="3" t="s">
        <v>739</v>
      </c>
      <c r="K10" s="3" t="s">
        <v>740</v>
      </c>
      <c r="L10" s="3" t="s">
        <v>763</v>
      </c>
    </row>
    <row r="11" spans="1:12">
      <c r="A11" s="3">
        <v>15</v>
      </c>
      <c r="B11" s="3" t="s">
        <v>733</v>
      </c>
      <c r="C11" s="3" t="s">
        <v>734</v>
      </c>
      <c r="D11" s="3" t="s">
        <v>764</v>
      </c>
      <c r="E11" s="3" t="s">
        <v>718</v>
      </c>
      <c r="F11" s="3" t="s">
        <v>765</v>
      </c>
      <c r="G11" s="3" t="s">
        <v>766</v>
      </c>
      <c r="H11" s="3" t="s">
        <v>738</v>
      </c>
      <c r="I11" s="5">
        <v>400</v>
      </c>
      <c r="J11" s="3" t="s">
        <v>739</v>
      </c>
      <c r="K11" s="3" t="s">
        <v>740</v>
      </c>
      <c r="L11" s="3" t="s">
        <v>767</v>
      </c>
    </row>
    <row r="12" spans="1:12">
      <c r="A12" s="3">
        <v>17</v>
      </c>
      <c r="B12" s="3" t="s">
        <v>733</v>
      </c>
      <c r="C12" s="3" t="s">
        <v>734</v>
      </c>
      <c r="D12" s="3" t="s">
        <v>735</v>
      </c>
      <c r="E12" s="3" t="s">
        <v>719</v>
      </c>
      <c r="F12" s="3" t="s">
        <v>109</v>
      </c>
      <c r="G12" s="3" t="s">
        <v>768</v>
      </c>
      <c r="H12" s="3" t="s">
        <v>738</v>
      </c>
      <c r="I12" s="5">
        <v>1532</v>
      </c>
      <c r="J12" s="3" t="s">
        <v>739</v>
      </c>
      <c r="K12" s="3" t="s">
        <v>740</v>
      </c>
      <c r="L12" s="3" t="s">
        <v>769</v>
      </c>
    </row>
    <row r="13" spans="1:12">
      <c r="A13" s="3">
        <v>18</v>
      </c>
      <c r="B13" s="3" t="s">
        <v>733</v>
      </c>
      <c r="C13" s="3" t="s">
        <v>734</v>
      </c>
      <c r="D13" s="3" t="s">
        <v>735</v>
      </c>
      <c r="E13" s="3" t="s">
        <v>711</v>
      </c>
      <c r="F13" s="3" t="s">
        <v>109</v>
      </c>
      <c r="G13" s="3" t="s">
        <v>744</v>
      </c>
      <c r="H13" s="3" t="s">
        <v>738</v>
      </c>
      <c r="I13" s="5">
        <v>1965</v>
      </c>
      <c r="J13" s="3" t="s">
        <v>739</v>
      </c>
      <c r="K13" s="3" t="s">
        <v>740</v>
      </c>
      <c r="L13" s="3" t="s">
        <v>770</v>
      </c>
    </row>
    <row r="14" spans="1:12">
      <c r="A14" s="3">
        <v>21</v>
      </c>
      <c r="B14" s="3" t="s">
        <v>733</v>
      </c>
      <c r="C14" s="3" t="s">
        <v>734</v>
      </c>
      <c r="D14" s="3" t="s">
        <v>764</v>
      </c>
      <c r="E14" s="3" t="s">
        <v>718</v>
      </c>
      <c r="F14" s="3" t="s">
        <v>765</v>
      </c>
      <c r="G14" s="3" t="s">
        <v>766</v>
      </c>
      <c r="H14" s="3" t="s">
        <v>738</v>
      </c>
      <c r="I14" s="5">
        <v>400</v>
      </c>
      <c r="J14" s="3" t="s">
        <v>739</v>
      </c>
      <c r="K14" s="3" t="s">
        <v>740</v>
      </c>
      <c r="L14" s="3" t="s">
        <v>771</v>
      </c>
    </row>
    <row r="15" spans="1:12">
      <c r="A15" s="3">
        <v>22</v>
      </c>
      <c r="B15" s="3" t="s">
        <v>733</v>
      </c>
      <c r="C15" s="3" t="s">
        <v>734</v>
      </c>
      <c r="D15" s="3" t="s">
        <v>735</v>
      </c>
      <c r="E15" s="3" t="s">
        <v>720</v>
      </c>
      <c r="F15" s="3" t="s">
        <v>736</v>
      </c>
      <c r="G15" s="3" t="s">
        <v>772</v>
      </c>
      <c r="H15" s="3" t="s">
        <v>738</v>
      </c>
      <c r="I15" s="5">
        <v>3085</v>
      </c>
      <c r="J15" s="3" t="s">
        <v>739</v>
      </c>
      <c r="K15" s="3" t="s">
        <v>740</v>
      </c>
      <c r="L15" s="3" t="s">
        <v>773</v>
      </c>
    </row>
    <row r="16" spans="1:12">
      <c r="A16" s="3">
        <v>23</v>
      </c>
      <c r="B16" s="3" t="s">
        <v>733</v>
      </c>
      <c r="C16" s="3" t="s">
        <v>734</v>
      </c>
      <c r="D16" s="3" t="s">
        <v>735</v>
      </c>
      <c r="E16" s="3" t="s">
        <v>721</v>
      </c>
      <c r="F16" s="3" t="s">
        <v>736</v>
      </c>
      <c r="G16" s="3" t="s">
        <v>774</v>
      </c>
      <c r="H16" s="3" t="s">
        <v>738</v>
      </c>
      <c r="I16" s="5">
        <v>4012</v>
      </c>
      <c r="J16" s="3" t="s">
        <v>739</v>
      </c>
      <c r="K16" s="3" t="s">
        <v>740</v>
      </c>
      <c r="L16" s="3" t="s">
        <v>775</v>
      </c>
    </row>
    <row r="17" spans="1:12">
      <c r="A17" s="3">
        <v>24</v>
      </c>
      <c r="B17" s="3" t="s">
        <v>733</v>
      </c>
      <c r="C17" s="3" t="s">
        <v>734</v>
      </c>
      <c r="D17" s="3" t="s">
        <v>760</v>
      </c>
      <c r="E17" s="3" t="s">
        <v>717</v>
      </c>
      <c r="F17" s="3" t="s">
        <v>761</v>
      </c>
      <c r="G17" s="3" t="s">
        <v>762</v>
      </c>
      <c r="H17" s="3" t="s">
        <v>738</v>
      </c>
      <c r="I17" s="5">
        <v>855</v>
      </c>
      <c r="J17" s="3" t="s">
        <v>739</v>
      </c>
      <c r="K17" s="3" t="s">
        <v>740</v>
      </c>
      <c r="L17" s="3" t="s">
        <v>776</v>
      </c>
    </row>
    <row r="18" spans="1:12">
      <c r="A18" s="8">
        <v>29</v>
      </c>
      <c r="B18" s="8" t="s">
        <v>733</v>
      </c>
      <c r="C18" s="8" t="s">
        <v>734</v>
      </c>
      <c r="D18" s="8" t="s">
        <v>756</v>
      </c>
      <c r="E18" s="8" t="s">
        <v>716</v>
      </c>
      <c r="F18" s="8" t="s">
        <v>757</v>
      </c>
      <c r="G18" s="8" t="s">
        <v>758</v>
      </c>
      <c r="H18" s="8" t="s">
        <v>738</v>
      </c>
      <c r="I18" s="9">
        <v>1842</v>
      </c>
      <c r="J18" s="8" t="s">
        <v>739</v>
      </c>
      <c r="K18" s="8" t="s">
        <v>740</v>
      </c>
      <c r="L18" s="3" t="s">
        <v>777</v>
      </c>
    </row>
  </sheetData>
  <mergeCells count="1">
    <mergeCell ref="A1:L1"/>
  </mergeCells>
  <phoneticPr fontId="2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6"/>
  <sheetViews>
    <sheetView topLeftCell="A1109" workbookViewId="0">
      <selection activeCell="D1126" sqref="D1126"/>
    </sheetView>
  </sheetViews>
  <sheetFormatPr defaultRowHeight="15"/>
  <cols>
    <col min="1" max="1" width="8" style="3" customWidth="1"/>
    <col min="2" max="16384" width="9.140625" style="3"/>
  </cols>
  <sheetData>
    <row r="1" spans="1:12">
      <c r="A1" s="2" t="s">
        <v>778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779</v>
      </c>
    </row>
    <row r="3" spans="1:12">
      <c r="A3" s="3" t="s">
        <v>780</v>
      </c>
    </row>
    <row r="5" spans="1:12">
      <c r="A5" s="2" t="s">
        <v>778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7" spans="1:12">
      <c r="A7" s="4" t="s">
        <v>781</v>
      </c>
      <c r="B7" s="4" t="s">
        <v>782</v>
      </c>
      <c r="C7" s="4" t="s">
        <v>726</v>
      </c>
      <c r="D7" s="4" t="s">
        <v>707</v>
      </c>
      <c r="E7" s="4" t="s">
        <v>783</v>
      </c>
      <c r="F7" s="4" t="s">
        <v>50</v>
      </c>
      <c r="G7" s="4" t="s">
        <v>51</v>
      </c>
      <c r="H7" s="4" t="s">
        <v>729</v>
      </c>
      <c r="I7" s="4" t="s">
        <v>730</v>
      </c>
      <c r="J7" s="4" t="s">
        <v>784</v>
      </c>
      <c r="K7" s="4" t="s">
        <v>731</v>
      </c>
      <c r="L7" s="4" t="s">
        <v>785</v>
      </c>
    </row>
    <row r="8" spans="1:12">
      <c r="A8" s="3">
        <v>1</v>
      </c>
      <c r="B8" s="3" t="s">
        <v>786</v>
      </c>
      <c r="C8" s="3" t="s">
        <v>787</v>
      </c>
      <c r="D8" s="3" t="s">
        <v>788</v>
      </c>
      <c r="E8" s="3" t="s">
        <v>789</v>
      </c>
      <c r="F8" s="3" t="s">
        <v>790</v>
      </c>
      <c r="G8" s="3" t="s">
        <v>116</v>
      </c>
      <c r="H8" s="5">
        <v>5835</v>
      </c>
      <c r="I8" s="3" t="s">
        <v>739</v>
      </c>
      <c r="J8" s="3" t="s">
        <v>791</v>
      </c>
      <c r="K8" s="3" t="s">
        <v>792</v>
      </c>
      <c r="L8" s="3" t="s">
        <v>793</v>
      </c>
    </row>
    <row r="9" spans="1:12">
      <c r="A9" s="3">
        <v>2</v>
      </c>
      <c r="B9" s="3" t="s">
        <v>786</v>
      </c>
      <c r="C9" s="3" t="s">
        <v>787</v>
      </c>
      <c r="D9" s="3" t="s">
        <v>794</v>
      </c>
      <c r="E9" s="3" t="s">
        <v>789</v>
      </c>
      <c r="F9" s="3" t="s">
        <v>795</v>
      </c>
      <c r="G9" s="3" t="s">
        <v>116</v>
      </c>
      <c r="H9" s="5">
        <v>8243</v>
      </c>
      <c r="I9" s="3" t="s">
        <v>739</v>
      </c>
      <c r="J9" s="3" t="s">
        <v>791</v>
      </c>
      <c r="K9" s="3" t="s">
        <v>792</v>
      </c>
      <c r="L9" s="3" t="s">
        <v>793</v>
      </c>
    </row>
    <row r="10" spans="1:12">
      <c r="A10" s="3">
        <v>3</v>
      </c>
      <c r="B10" s="3" t="s">
        <v>786</v>
      </c>
      <c r="C10" s="3" t="s">
        <v>787</v>
      </c>
      <c r="D10" s="3" t="s">
        <v>796</v>
      </c>
      <c r="E10" s="3" t="s">
        <v>789</v>
      </c>
      <c r="F10" s="3" t="s">
        <v>797</v>
      </c>
      <c r="G10" s="3" t="s">
        <v>116</v>
      </c>
      <c r="H10" s="5">
        <v>12377</v>
      </c>
      <c r="I10" s="3" t="s">
        <v>739</v>
      </c>
      <c r="J10" s="3" t="s">
        <v>791</v>
      </c>
      <c r="K10" s="3" t="s">
        <v>792</v>
      </c>
      <c r="L10" s="3" t="s">
        <v>793</v>
      </c>
    </row>
    <row r="11" spans="1:12">
      <c r="A11" s="3">
        <v>4</v>
      </c>
      <c r="B11" s="3" t="s">
        <v>786</v>
      </c>
      <c r="C11" s="3" t="s">
        <v>787</v>
      </c>
      <c r="D11" s="3" t="s">
        <v>798</v>
      </c>
      <c r="E11" s="3" t="s">
        <v>789</v>
      </c>
      <c r="F11" s="3" t="s">
        <v>799</v>
      </c>
      <c r="G11" s="3" t="s">
        <v>116</v>
      </c>
      <c r="H11" s="5">
        <v>16489</v>
      </c>
      <c r="I11" s="3" t="s">
        <v>739</v>
      </c>
      <c r="J11" s="3" t="s">
        <v>791</v>
      </c>
      <c r="K11" s="3" t="s">
        <v>792</v>
      </c>
      <c r="L11" s="3" t="s">
        <v>793</v>
      </c>
    </row>
    <row r="12" spans="1:12">
      <c r="A12" s="3">
        <v>5</v>
      </c>
      <c r="B12" s="3" t="s">
        <v>786</v>
      </c>
      <c r="C12" s="3" t="s">
        <v>787</v>
      </c>
      <c r="D12" s="3" t="s">
        <v>800</v>
      </c>
      <c r="E12" s="3" t="s">
        <v>801</v>
      </c>
      <c r="F12" s="3" t="s">
        <v>802</v>
      </c>
      <c r="G12" s="3" t="s">
        <v>116</v>
      </c>
      <c r="H12" s="5">
        <v>355668</v>
      </c>
      <c r="I12" s="3" t="s">
        <v>739</v>
      </c>
      <c r="J12" s="3" t="s">
        <v>791</v>
      </c>
      <c r="K12" s="3" t="s">
        <v>792</v>
      </c>
      <c r="L12" s="3" t="s">
        <v>793</v>
      </c>
    </row>
    <row r="13" spans="1:12">
      <c r="A13" s="3">
        <v>6</v>
      </c>
      <c r="B13" s="3" t="s">
        <v>786</v>
      </c>
      <c r="C13" s="3" t="s">
        <v>787</v>
      </c>
      <c r="D13" s="3" t="s">
        <v>803</v>
      </c>
      <c r="E13" s="3" t="s">
        <v>804</v>
      </c>
      <c r="F13" s="3" t="s">
        <v>805</v>
      </c>
      <c r="G13" s="3" t="s">
        <v>116</v>
      </c>
      <c r="H13" s="5">
        <v>453503</v>
      </c>
      <c r="I13" s="3" t="s">
        <v>739</v>
      </c>
      <c r="J13" s="3" t="s">
        <v>791</v>
      </c>
      <c r="K13" s="3" t="s">
        <v>792</v>
      </c>
      <c r="L13" s="3" t="s">
        <v>793</v>
      </c>
    </row>
    <row r="14" spans="1:12">
      <c r="A14" s="3">
        <v>7</v>
      </c>
      <c r="B14" s="3" t="s">
        <v>786</v>
      </c>
      <c r="C14" s="3" t="s">
        <v>806</v>
      </c>
      <c r="D14" s="3" t="s">
        <v>807</v>
      </c>
      <c r="E14" s="3" t="s">
        <v>808</v>
      </c>
      <c r="F14" s="3" t="s">
        <v>809</v>
      </c>
      <c r="G14" s="3" t="s">
        <v>810</v>
      </c>
      <c r="H14" s="5">
        <v>10226</v>
      </c>
      <c r="I14" s="3" t="s">
        <v>739</v>
      </c>
      <c r="J14" s="3" t="s">
        <v>791</v>
      </c>
      <c r="K14" s="3" t="s">
        <v>792</v>
      </c>
      <c r="L14" s="3" t="s">
        <v>793</v>
      </c>
    </row>
    <row r="15" spans="1:12">
      <c r="A15" s="3">
        <v>8</v>
      </c>
      <c r="B15" s="3" t="s">
        <v>786</v>
      </c>
      <c r="C15" s="3" t="s">
        <v>747</v>
      </c>
      <c r="D15" s="3" t="s">
        <v>811</v>
      </c>
      <c r="E15" s="3" t="s">
        <v>812</v>
      </c>
      <c r="F15" s="3" t="s">
        <v>813</v>
      </c>
      <c r="G15" s="3" t="s">
        <v>116</v>
      </c>
      <c r="H15" s="5">
        <v>38524</v>
      </c>
      <c r="I15" s="3" t="s">
        <v>739</v>
      </c>
      <c r="J15" s="3" t="s">
        <v>791</v>
      </c>
      <c r="K15" s="3" t="s">
        <v>792</v>
      </c>
      <c r="L15" s="3" t="s">
        <v>793</v>
      </c>
    </row>
    <row r="16" spans="1:12">
      <c r="A16" s="3">
        <v>9</v>
      </c>
      <c r="B16" s="3" t="s">
        <v>786</v>
      </c>
      <c r="C16" s="3" t="s">
        <v>747</v>
      </c>
      <c r="D16" s="3" t="s">
        <v>814</v>
      </c>
      <c r="E16" s="3" t="s">
        <v>812</v>
      </c>
      <c r="F16" s="3" t="s">
        <v>815</v>
      </c>
      <c r="G16" s="3" t="s">
        <v>116</v>
      </c>
      <c r="H16" s="5">
        <v>70942</v>
      </c>
      <c r="I16" s="3" t="s">
        <v>739</v>
      </c>
      <c r="J16" s="3" t="s">
        <v>791</v>
      </c>
      <c r="K16" s="3" t="s">
        <v>792</v>
      </c>
      <c r="L16" s="3" t="s">
        <v>793</v>
      </c>
    </row>
    <row r="17" spans="1:12">
      <c r="A17" s="3">
        <v>10</v>
      </c>
      <c r="B17" s="3" t="s">
        <v>786</v>
      </c>
      <c r="C17" s="3" t="s">
        <v>747</v>
      </c>
      <c r="D17" s="3" t="s">
        <v>816</v>
      </c>
      <c r="E17" s="3" t="s">
        <v>812</v>
      </c>
      <c r="F17" s="3" t="s">
        <v>817</v>
      </c>
      <c r="G17" s="3" t="s">
        <v>116</v>
      </c>
      <c r="H17" s="5">
        <v>87267</v>
      </c>
      <c r="I17" s="3" t="s">
        <v>739</v>
      </c>
      <c r="J17" s="3" t="s">
        <v>791</v>
      </c>
      <c r="K17" s="3" t="s">
        <v>792</v>
      </c>
      <c r="L17" s="3" t="s">
        <v>793</v>
      </c>
    </row>
    <row r="18" spans="1:12">
      <c r="A18" s="3">
        <v>11</v>
      </c>
      <c r="B18" s="3" t="s">
        <v>786</v>
      </c>
      <c r="C18" s="3" t="s">
        <v>747</v>
      </c>
      <c r="D18" s="3" t="s">
        <v>818</v>
      </c>
      <c r="E18" s="3" t="s">
        <v>812</v>
      </c>
      <c r="F18" s="3" t="s">
        <v>819</v>
      </c>
      <c r="G18" s="3" t="s">
        <v>116</v>
      </c>
      <c r="H18" s="5">
        <v>121681</v>
      </c>
      <c r="I18" s="3" t="s">
        <v>739</v>
      </c>
      <c r="J18" s="3" t="s">
        <v>791</v>
      </c>
      <c r="K18" s="3" t="s">
        <v>792</v>
      </c>
      <c r="L18" s="3" t="s">
        <v>793</v>
      </c>
    </row>
    <row r="19" spans="1:12">
      <c r="A19" s="3">
        <v>12</v>
      </c>
      <c r="B19" s="3" t="s">
        <v>786</v>
      </c>
      <c r="C19" s="3" t="s">
        <v>747</v>
      </c>
      <c r="D19" s="3" t="s">
        <v>820</v>
      </c>
      <c r="E19" s="3" t="s">
        <v>812</v>
      </c>
      <c r="F19" s="3" t="s">
        <v>821</v>
      </c>
      <c r="G19" s="3" t="s">
        <v>116</v>
      </c>
      <c r="H19" s="5">
        <v>139533</v>
      </c>
      <c r="I19" s="3" t="s">
        <v>739</v>
      </c>
      <c r="J19" s="3" t="s">
        <v>791</v>
      </c>
      <c r="K19" s="3" t="s">
        <v>792</v>
      </c>
      <c r="L19" s="3" t="s">
        <v>793</v>
      </c>
    </row>
    <row r="20" spans="1:12">
      <c r="A20" s="3">
        <v>13</v>
      </c>
      <c r="B20" s="3" t="s">
        <v>786</v>
      </c>
      <c r="C20" s="3" t="s">
        <v>747</v>
      </c>
      <c r="D20" s="3" t="s">
        <v>822</v>
      </c>
      <c r="E20" s="3" t="s">
        <v>812</v>
      </c>
      <c r="F20" s="3" t="s">
        <v>823</v>
      </c>
      <c r="G20" s="3" t="s">
        <v>116</v>
      </c>
      <c r="H20" s="5">
        <v>84212</v>
      </c>
      <c r="I20" s="3" t="s">
        <v>739</v>
      </c>
      <c r="J20" s="3" t="s">
        <v>791</v>
      </c>
      <c r="K20" s="3" t="s">
        <v>792</v>
      </c>
      <c r="L20" s="3" t="s">
        <v>793</v>
      </c>
    </row>
    <row r="21" spans="1:12">
      <c r="A21" s="3">
        <v>14</v>
      </c>
      <c r="B21" s="3" t="s">
        <v>786</v>
      </c>
      <c r="C21" s="3" t="s">
        <v>824</v>
      </c>
      <c r="D21" s="3" t="s">
        <v>825</v>
      </c>
      <c r="E21" s="3" t="s">
        <v>826</v>
      </c>
      <c r="F21" s="3" t="s">
        <v>827</v>
      </c>
      <c r="G21" s="3" t="s">
        <v>738</v>
      </c>
      <c r="H21" s="5">
        <v>23474</v>
      </c>
      <c r="I21" s="3" t="s">
        <v>739</v>
      </c>
      <c r="J21" s="3" t="s">
        <v>791</v>
      </c>
      <c r="K21" s="3" t="s">
        <v>792</v>
      </c>
      <c r="L21" s="3" t="s">
        <v>793</v>
      </c>
    </row>
    <row r="22" spans="1:12">
      <c r="A22" s="3">
        <v>15</v>
      </c>
      <c r="B22" s="3" t="s">
        <v>786</v>
      </c>
      <c r="C22" s="3" t="s">
        <v>824</v>
      </c>
      <c r="D22" s="3" t="s">
        <v>828</v>
      </c>
      <c r="E22" s="3" t="s">
        <v>826</v>
      </c>
      <c r="F22" s="3" t="s">
        <v>829</v>
      </c>
      <c r="G22" s="3" t="s">
        <v>738</v>
      </c>
      <c r="H22" s="5">
        <v>26248</v>
      </c>
      <c r="I22" s="3" t="s">
        <v>739</v>
      </c>
      <c r="J22" s="3" t="s">
        <v>791</v>
      </c>
      <c r="K22" s="3" t="s">
        <v>792</v>
      </c>
      <c r="L22" s="3" t="s">
        <v>793</v>
      </c>
    </row>
    <row r="23" spans="1:12">
      <c r="A23" s="3">
        <v>16</v>
      </c>
      <c r="B23" s="3" t="s">
        <v>786</v>
      </c>
      <c r="C23" s="3" t="s">
        <v>824</v>
      </c>
      <c r="D23" s="3" t="s">
        <v>830</v>
      </c>
      <c r="E23" s="3" t="s">
        <v>826</v>
      </c>
      <c r="F23" s="3" t="s">
        <v>831</v>
      </c>
      <c r="G23" s="3" t="s">
        <v>738</v>
      </c>
      <c r="H23" s="5">
        <v>32239</v>
      </c>
      <c r="I23" s="3" t="s">
        <v>739</v>
      </c>
      <c r="J23" s="3" t="s">
        <v>791</v>
      </c>
      <c r="K23" s="3" t="s">
        <v>792</v>
      </c>
      <c r="L23" s="3" t="s">
        <v>793</v>
      </c>
    </row>
    <row r="24" spans="1:12">
      <c r="A24" s="3">
        <v>17</v>
      </c>
      <c r="B24" s="3" t="s">
        <v>786</v>
      </c>
      <c r="C24" s="3" t="s">
        <v>824</v>
      </c>
      <c r="D24" s="3" t="s">
        <v>832</v>
      </c>
      <c r="E24" s="3" t="s">
        <v>826</v>
      </c>
      <c r="F24" s="3" t="s">
        <v>833</v>
      </c>
      <c r="G24" s="3" t="s">
        <v>738</v>
      </c>
      <c r="H24" s="5">
        <v>38482</v>
      </c>
      <c r="I24" s="3" t="s">
        <v>739</v>
      </c>
      <c r="J24" s="3" t="s">
        <v>791</v>
      </c>
      <c r="K24" s="3" t="s">
        <v>792</v>
      </c>
      <c r="L24" s="3" t="s">
        <v>793</v>
      </c>
    </row>
    <row r="25" spans="1:12">
      <c r="A25" s="3">
        <v>18</v>
      </c>
      <c r="B25" s="3" t="s">
        <v>786</v>
      </c>
      <c r="C25" s="3" t="s">
        <v>824</v>
      </c>
      <c r="D25" s="3" t="s">
        <v>834</v>
      </c>
      <c r="E25" s="3" t="s">
        <v>826</v>
      </c>
      <c r="F25" s="3" t="s">
        <v>835</v>
      </c>
      <c r="G25" s="3" t="s">
        <v>738</v>
      </c>
      <c r="H25" s="5">
        <v>45279</v>
      </c>
      <c r="I25" s="3" t="s">
        <v>739</v>
      </c>
      <c r="J25" s="3" t="s">
        <v>791</v>
      </c>
      <c r="K25" s="3" t="s">
        <v>792</v>
      </c>
      <c r="L25" s="3" t="s">
        <v>793</v>
      </c>
    </row>
    <row r="26" spans="1:12">
      <c r="A26" s="3">
        <v>19</v>
      </c>
      <c r="B26" s="3" t="s">
        <v>786</v>
      </c>
      <c r="C26" s="3" t="s">
        <v>824</v>
      </c>
      <c r="D26" s="3" t="s">
        <v>836</v>
      </c>
      <c r="E26" s="3" t="s">
        <v>826</v>
      </c>
      <c r="F26" s="3" t="s">
        <v>837</v>
      </c>
      <c r="G26" s="3" t="s">
        <v>738</v>
      </c>
      <c r="H26" s="5">
        <v>53632</v>
      </c>
      <c r="I26" s="3" t="s">
        <v>739</v>
      </c>
      <c r="J26" s="3" t="s">
        <v>791</v>
      </c>
      <c r="K26" s="3" t="s">
        <v>792</v>
      </c>
      <c r="L26" s="3" t="s">
        <v>793</v>
      </c>
    </row>
    <row r="27" spans="1:12">
      <c r="A27" s="3">
        <v>20</v>
      </c>
      <c r="B27" s="3" t="s">
        <v>786</v>
      </c>
      <c r="C27" s="3" t="s">
        <v>824</v>
      </c>
      <c r="D27" s="3" t="s">
        <v>838</v>
      </c>
      <c r="E27" s="3" t="s">
        <v>826</v>
      </c>
      <c r="F27" s="3" t="s">
        <v>839</v>
      </c>
      <c r="G27" s="3" t="s">
        <v>738</v>
      </c>
      <c r="H27" s="5">
        <v>23776</v>
      </c>
      <c r="I27" s="3" t="s">
        <v>739</v>
      </c>
      <c r="J27" s="3" t="s">
        <v>791</v>
      </c>
      <c r="K27" s="3" t="s">
        <v>792</v>
      </c>
      <c r="L27" s="3" t="s">
        <v>793</v>
      </c>
    </row>
    <row r="28" spans="1:12">
      <c r="A28" s="3">
        <v>21</v>
      </c>
      <c r="B28" s="3" t="s">
        <v>786</v>
      </c>
      <c r="C28" s="3" t="s">
        <v>824</v>
      </c>
      <c r="D28" s="3" t="s">
        <v>840</v>
      </c>
      <c r="E28" s="3" t="s">
        <v>826</v>
      </c>
      <c r="F28" s="3" t="s">
        <v>841</v>
      </c>
      <c r="G28" s="3" t="s">
        <v>738</v>
      </c>
      <c r="H28" s="5">
        <v>26537</v>
      </c>
      <c r="I28" s="3" t="s">
        <v>739</v>
      </c>
      <c r="J28" s="3" t="s">
        <v>791</v>
      </c>
      <c r="K28" s="3" t="s">
        <v>792</v>
      </c>
      <c r="L28" s="3" t="s">
        <v>793</v>
      </c>
    </row>
    <row r="29" spans="1:12">
      <c r="A29" s="3">
        <v>22</v>
      </c>
      <c r="B29" s="3" t="s">
        <v>786</v>
      </c>
      <c r="C29" s="3" t="s">
        <v>824</v>
      </c>
      <c r="D29" s="3" t="s">
        <v>842</v>
      </c>
      <c r="E29" s="3" t="s">
        <v>826</v>
      </c>
      <c r="F29" s="3" t="s">
        <v>843</v>
      </c>
      <c r="G29" s="3" t="s">
        <v>738</v>
      </c>
      <c r="H29" s="5">
        <v>32866</v>
      </c>
      <c r="I29" s="3" t="s">
        <v>739</v>
      </c>
      <c r="J29" s="3" t="s">
        <v>791</v>
      </c>
      <c r="K29" s="3" t="s">
        <v>792</v>
      </c>
      <c r="L29" s="3" t="s">
        <v>793</v>
      </c>
    </row>
    <row r="30" spans="1:12">
      <c r="A30" s="3">
        <v>23</v>
      </c>
      <c r="B30" s="3" t="s">
        <v>786</v>
      </c>
      <c r="C30" s="3" t="s">
        <v>824</v>
      </c>
      <c r="D30" s="3" t="s">
        <v>844</v>
      </c>
      <c r="E30" s="3" t="s">
        <v>826</v>
      </c>
      <c r="F30" s="3" t="s">
        <v>845</v>
      </c>
      <c r="G30" s="3" t="s">
        <v>738</v>
      </c>
      <c r="H30" s="5">
        <v>40918</v>
      </c>
      <c r="I30" s="3" t="s">
        <v>739</v>
      </c>
      <c r="J30" s="3" t="s">
        <v>791</v>
      </c>
      <c r="K30" s="3" t="s">
        <v>792</v>
      </c>
      <c r="L30" s="3" t="s">
        <v>793</v>
      </c>
    </row>
    <row r="31" spans="1:12">
      <c r="A31" s="3">
        <v>24</v>
      </c>
      <c r="B31" s="3" t="s">
        <v>786</v>
      </c>
      <c r="C31" s="3" t="s">
        <v>824</v>
      </c>
      <c r="D31" s="3" t="s">
        <v>846</v>
      </c>
      <c r="E31" s="3" t="s">
        <v>826</v>
      </c>
      <c r="F31" s="3" t="s">
        <v>847</v>
      </c>
      <c r="G31" s="3" t="s">
        <v>738</v>
      </c>
      <c r="H31" s="5">
        <v>46911</v>
      </c>
      <c r="I31" s="3" t="s">
        <v>739</v>
      </c>
      <c r="J31" s="3" t="s">
        <v>791</v>
      </c>
      <c r="K31" s="3" t="s">
        <v>792</v>
      </c>
      <c r="L31" s="3" t="s">
        <v>793</v>
      </c>
    </row>
    <row r="32" spans="1:12">
      <c r="A32" s="3">
        <v>25</v>
      </c>
      <c r="B32" s="3" t="s">
        <v>786</v>
      </c>
      <c r="C32" s="3" t="s">
        <v>824</v>
      </c>
      <c r="D32" s="3" t="s">
        <v>848</v>
      </c>
      <c r="E32" s="3" t="s">
        <v>826</v>
      </c>
      <c r="F32" s="3" t="s">
        <v>849</v>
      </c>
      <c r="G32" s="3" t="s">
        <v>738</v>
      </c>
      <c r="H32" s="5">
        <v>53941</v>
      </c>
      <c r="I32" s="3" t="s">
        <v>739</v>
      </c>
      <c r="J32" s="3" t="s">
        <v>791</v>
      </c>
      <c r="K32" s="3" t="s">
        <v>792</v>
      </c>
      <c r="L32" s="3" t="s">
        <v>793</v>
      </c>
    </row>
    <row r="33" spans="1:12">
      <c r="A33" s="3">
        <v>26</v>
      </c>
      <c r="B33" s="3" t="s">
        <v>786</v>
      </c>
      <c r="C33" s="3" t="s">
        <v>824</v>
      </c>
      <c r="D33" s="3" t="s">
        <v>850</v>
      </c>
      <c r="E33" s="3" t="s">
        <v>826</v>
      </c>
      <c r="F33" s="3" t="s">
        <v>851</v>
      </c>
      <c r="G33" s="3" t="s">
        <v>738</v>
      </c>
      <c r="H33" s="5">
        <v>26447</v>
      </c>
      <c r="I33" s="3" t="s">
        <v>739</v>
      </c>
      <c r="J33" s="3" t="s">
        <v>791</v>
      </c>
      <c r="K33" s="3" t="s">
        <v>792</v>
      </c>
      <c r="L33" s="3" t="s">
        <v>793</v>
      </c>
    </row>
    <row r="34" spans="1:12">
      <c r="A34" s="3">
        <v>27</v>
      </c>
      <c r="B34" s="3" t="s">
        <v>786</v>
      </c>
      <c r="C34" s="3" t="s">
        <v>824</v>
      </c>
      <c r="D34" s="3" t="s">
        <v>852</v>
      </c>
      <c r="E34" s="3" t="s">
        <v>826</v>
      </c>
      <c r="F34" s="3" t="s">
        <v>853</v>
      </c>
      <c r="G34" s="3" t="s">
        <v>738</v>
      </c>
      <c r="H34" s="5">
        <v>28296</v>
      </c>
      <c r="I34" s="3" t="s">
        <v>739</v>
      </c>
      <c r="J34" s="3" t="s">
        <v>791</v>
      </c>
      <c r="K34" s="3" t="s">
        <v>792</v>
      </c>
      <c r="L34" s="3" t="s">
        <v>793</v>
      </c>
    </row>
    <row r="35" spans="1:12">
      <c r="A35" s="3">
        <v>28</v>
      </c>
      <c r="B35" s="3" t="s">
        <v>786</v>
      </c>
      <c r="C35" s="3" t="s">
        <v>824</v>
      </c>
      <c r="D35" s="3" t="s">
        <v>854</v>
      </c>
      <c r="E35" s="3" t="s">
        <v>826</v>
      </c>
      <c r="F35" s="3" t="s">
        <v>855</v>
      </c>
      <c r="G35" s="3" t="s">
        <v>738</v>
      </c>
      <c r="H35" s="5">
        <v>33370</v>
      </c>
      <c r="I35" s="3" t="s">
        <v>739</v>
      </c>
      <c r="J35" s="3" t="s">
        <v>791</v>
      </c>
      <c r="K35" s="3" t="s">
        <v>792</v>
      </c>
      <c r="L35" s="3" t="s">
        <v>793</v>
      </c>
    </row>
    <row r="36" spans="1:12">
      <c r="A36" s="3">
        <v>29</v>
      </c>
      <c r="B36" s="3" t="s">
        <v>786</v>
      </c>
      <c r="C36" s="3" t="s">
        <v>824</v>
      </c>
      <c r="D36" s="3" t="s">
        <v>856</v>
      </c>
      <c r="E36" s="3" t="s">
        <v>826</v>
      </c>
      <c r="F36" s="3" t="s">
        <v>857</v>
      </c>
      <c r="G36" s="3" t="s">
        <v>738</v>
      </c>
      <c r="H36" s="5">
        <v>42095</v>
      </c>
      <c r="I36" s="3" t="s">
        <v>739</v>
      </c>
      <c r="J36" s="3" t="s">
        <v>791</v>
      </c>
      <c r="K36" s="3" t="s">
        <v>792</v>
      </c>
      <c r="L36" s="3" t="s">
        <v>793</v>
      </c>
    </row>
    <row r="37" spans="1:12">
      <c r="A37" s="3">
        <v>30</v>
      </c>
      <c r="B37" s="3" t="s">
        <v>786</v>
      </c>
      <c r="C37" s="3" t="s">
        <v>824</v>
      </c>
      <c r="D37" s="3" t="s">
        <v>858</v>
      </c>
      <c r="E37" s="3" t="s">
        <v>826</v>
      </c>
      <c r="F37" s="3" t="s">
        <v>859</v>
      </c>
      <c r="G37" s="3" t="s">
        <v>738</v>
      </c>
      <c r="H37" s="5">
        <v>48747</v>
      </c>
      <c r="I37" s="3" t="s">
        <v>739</v>
      </c>
      <c r="J37" s="3" t="s">
        <v>791</v>
      </c>
      <c r="K37" s="3" t="s">
        <v>792</v>
      </c>
      <c r="L37" s="3" t="s">
        <v>793</v>
      </c>
    </row>
    <row r="38" spans="1:12">
      <c r="A38" s="3">
        <v>31</v>
      </c>
      <c r="B38" s="3" t="s">
        <v>786</v>
      </c>
      <c r="C38" s="3" t="s">
        <v>824</v>
      </c>
      <c r="D38" s="3" t="s">
        <v>860</v>
      </c>
      <c r="E38" s="3" t="s">
        <v>826</v>
      </c>
      <c r="F38" s="3" t="s">
        <v>861</v>
      </c>
      <c r="G38" s="3" t="s">
        <v>738</v>
      </c>
      <c r="H38" s="5">
        <v>54784</v>
      </c>
      <c r="I38" s="3" t="s">
        <v>739</v>
      </c>
      <c r="J38" s="3" t="s">
        <v>791</v>
      </c>
      <c r="K38" s="3" t="s">
        <v>792</v>
      </c>
      <c r="L38" s="3" t="s">
        <v>793</v>
      </c>
    </row>
    <row r="39" spans="1:12">
      <c r="A39" s="3">
        <v>32</v>
      </c>
      <c r="B39" s="3" t="s">
        <v>786</v>
      </c>
      <c r="C39" s="3" t="s">
        <v>824</v>
      </c>
      <c r="D39" s="3" t="s">
        <v>862</v>
      </c>
      <c r="E39" s="3" t="s">
        <v>826</v>
      </c>
      <c r="F39" s="3" t="s">
        <v>863</v>
      </c>
      <c r="G39" s="3" t="s">
        <v>738</v>
      </c>
      <c r="H39" s="5">
        <v>31512</v>
      </c>
      <c r="I39" s="3" t="s">
        <v>739</v>
      </c>
      <c r="J39" s="3" t="s">
        <v>791</v>
      </c>
      <c r="K39" s="3" t="s">
        <v>792</v>
      </c>
      <c r="L39" s="3" t="s">
        <v>793</v>
      </c>
    </row>
    <row r="40" spans="1:12">
      <c r="A40" s="3">
        <v>33</v>
      </c>
      <c r="B40" s="3" t="s">
        <v>786</v>
      </c>
      <c r="C40" s="3" t="s">
        <v>824</v>
      </c>
      <c r="D40" s="3" t="s">
        <v>864</v>
      </c>
      <c r="E40" s="3" t="s">
        <v>826</v>
      </c>
      <c r="F40" s="3" t="s">
        <v>865</v>
      </c>
      <c r="G40" s="3" t="s">
        <v>738</v>
      </c>
      <c r="H40" s="5">
        <v>37319</v>
      </c>
      <c r="I40" s="3" t="s">
        <v>739</v>
      </c>
      <c r="J40" s="3" t="s">
        <v>791</v>
      </c>
      <c r="K40" s="3" t="s">
        <v>792</v>
      </c>
      <c r="L40" s="3" t="s">
        <v>793</v>
      </c>
    </row>
    <row r="41" spans="1:12">
      <c r="A41" s="3">
        <v>34</v>
      </c>
      <c r="B41" s="3" t="s">
        <v>786</v>
      </c>
      <c r="C41" s="3" t="s">
        <v>824</v>
      </c>
      <c r="D41" s="3" t="s">
        <v>866</v>
      </c>
      <c r="E41" s="3" t="s">
        <v>826</v>
      </c>
      <c r="F41" s="3" t="s">
        <v>867</v>
      </c>
      <c r="G41" s="3" t="s">
        <v>738</v>
      </c>
      <c r="H41" s="5">
        <v>45820</v>
      </c>
      <c r="I41" s="3" t="s">
        <v>739</v>
      </c>
      <c r="J41" s="3" t="s">
        <v>791</v>
      </c>
      <c r="K41" s="3" t="s">
        <v>792</v>
      </c>
      <c r="L41" s="3" t="s">
        <v>793</v>
      </c>
    </row>
    <row r="42" spans="1:12">
      <c r="A42" s="3">
        <v>35</v>
      </c>
      <c r="B42" s="3" t="s">
        <v>786</v>
      </c>
      <c r="C42" s="3" t="s">
        <v>824</v>
      </c>
      <c r="D42" s="3" t="s">
        <v>868</v>
      </c>
      <c r="E42" s="3" t="s">
        <v>826</v>
      </c>
      <c r="F42" s="3" t="s">
        <v>869</v>
      </c>
      <c r="G42" s="3" t="s">
        <v>738</v>
      </c>
      <c r="H42" s="5">
        <v>53237</v>
      </c>
      <c r="I42" s="3" t="s">
        <v>739</v>
      </c>
      <c r="J42" s="3" t="s">
        <v>791</v>
      </c>
      <c r="K42" s="3" t="s">
        <v>792</v>
      </c>
      <c r="L42" s="3" t="s">
        <v>793</v>
      </c>
    </row>
    <row r="43" spans="1:12">
      <c r="A43" s="3">
        <v>36</v>
      </c>
      <c r="B43" s="3" t="s">
        <v>786</v>
      </c>
      <c r="C43" s="3" t="s">
        <v>824</v>
      </c>
      <c r="D43" s="3" t="s">
        <v>870</v>
      </c>
      <c r="E43" s="3" t="s">
        <v>826</v>
      </c>
      <c r="F43" s="3" t="s">
        <v>871</v>
      </c>
      <c r="G43" s="3" t="s">
        <v>738</v>
      </c>
      <c r="H43" s="5">
        <v>57024</v>
      </c>
      <c r="I43" s="3" t="s">
        <v>739</v>
      </c>
      <c r="J43" s="3" t="s">
        <v>791</v>
      </c>
      <c r="K43" s="3" t="s">
        <v>792</v>
      </c>
      <c r="L43" s="3" t="s">
        <v>793</v>
      </c>
    </row>
    <row r="44" spans="1:12">
      <c r="A44" s="3">
        <v>37</v>
      </c>
      <c r="B44" s="3" t="s">
        <v>786</v>
      </c>
      <c r="C44" s="3" t="s">
        <v>824</v>
      </c>
      <c r="D44" s="3" t="s">
        <v>872</v>
      </c>
      <c r="E44" s="3" t="s">
        <v>826</v>
      </c>
      <c r="F44" s="3" t="s">
        <v>873</v>
      </c>
      <c r="G44" s="3" t="s">
        <v>738</v>
      </c>
      <c r="H44" s="5">
        <v>26131</v>
      </c>
      <c r="I44" s="3" t="s">
        <v>739</v>
      </c>
      <c r="J44" s="3" t="s">
        <v>791</v>
      </c>
      <c r="K44" s="3" t="s">
        <v>792</v>
      </c>
      <c r="L44" s="3" t="s">
        <v>793</v>
      </c>
    </row>
    <row r="45" spans="1:12">
      <c r="A45" s="3">
        <v>38</v>
      </c>
      <c r="B45" s="3" t="s">
        <v>786</v>
      </c>
      <c r="C45" s="3" t="s">
        <v>824</v>
      </c>
      <c r="D45" s="3" t="s">
        <v>874</v>
      </c>
      <c r="E45" s="3" t="s">
        <v>826</v>
      </c>
      <c r="F45" s="3" t="s">
        <v>875</v>
      </c>
      <c r="G45" s="3" t="s">
        <v>738</v>
      </c>
      <c r="H45" s="5">
        <v>30386</v>
      </c>
      <c r="I45" s="3" t="s">
        <v>739</v>
      </c>
      <c r="J45" s="3" t="s">
        <v>791</v>
      </c>
      <c r="K45" s="3" t="s">
        <v>792</v>
      </c>
      <c r="L45" s="3" t="s">
        <v>793</v>
      </c>
    </row>
    <row r="46" spans="1:12">
      <c r="A46" s="3">
        <v>39</v>
      </c>
      <c r="B46" s="3" t="s">
        <v>786</v>
      </c>
      <c r="C46" s="3" t="s">
        <v>876</v>
      </c>
      <c r="D46" s="3" t="s">
        <v>877</v>
      </c>
      <c r="E46" s="3" t="s">
        <v>878</v>
      </c>
      <c r="F46" s="3" t="s">
        <v>879</v>
      </c>
      <c r="G46" s="3" t="s">
        <v>738</v>
      </c>
      <c r="H46" s="5">
        <v>8218</v>
      </c>
      <c r="I46" s="3" t="s">
        <v>739</v>
      </c>
      <c r="J46" s="3" t="s">
        <v>791</v>
      </c>
      <c r="K46" s="3" t="s">
        <v>792</v>
      </c>
      <c r="L46" s="3" t="s">
        <v>793</v>
      </c>
    </row>
    <row r="47" spans="1:12">
      <c r="A47" s="3">
        <v>40</v>
      </c>
      <c r="B47" s="3" t="s">
        <v>786</v>
      </c>
      <c r="C47" s="3" t="s">
        <v>876</v>
      </c>
      <c r="D47" s="3" t="s">
        <v>880</v>
      </c>
      <c r="E47" s="3" t="s">
        <v>878</v>
      </c>
      <c r="F47" s="3" t="s">
        <v>881</v>
      </c>
      <c r="G47" s="3" t="s">
        <v>738</v>
      </c>
      <c r="H47" s="5">
        <v>4869</v>
      </c>
      <c r="I47" s="3" t="s">
        <v>739</v>
      </c>
      <c r="J47" s="3" t="s">
        <v>791</v>
      </c>
      <c r="K47" s="3" t="s">
        <v>792</v>
      </c>
      <c r="L47" s="3" t="s">
        <v>793</v>
      </c>
    </row>
    <row r="48" spans="1:12">
      <c r="A48" s="3">
        <v>41</v>
      </c>
      <c r="B48" s="3" t="s">
        <v>786</v>
      </c>
      <c r="C48" s="3" t="s">
        <v>876</v>
      </c>
      <c r="D48" s="3" t="s">
        <v>882</v>
      </c>
      <c r="E48" s="3" t="s">
        <v>878</v>
      </c>
      <c r="F48" s="3" t="s">
        <v>883</v>
      </c>
      <c r="G48" s="3" t="s">
        <v>738</v>
      </c>
      <c r="H48" s="5">
        <v>6213</v>
      </c>
      <c r="I48" s="3" t="s">
        <v>739</v>
      </c>
      <c r="J48" s="3" t="s">
        <v>791</v>
      </c>
      <c r="K48" s="3" t="s">
        <v>792</v>
      </c>
      <c r="L48" s="3" t="s">
        <v>793</v>
      </c>
    </row>
    <row r="49" spans="1:12">
      <c r="A49" s="3">
        <v>42</v>
      </c>
      <c r="B49" s="3" t="s">
        <v>786</v>
      </c>
      <c r="C49" s="3" t="s">
        <v>876</v>
      </c>
      <c r="D49" s="3" t="s">
        <v>884</v>
      </c>
      <c r="E49" s="3" t="s">
        <v>878</v>
      </c>
      <c r="F49" s="3" t="s">
        <v>885</v>
      </c>
      <c r="G49" s="3" t="s">
        <v>886</v>
      </c>
      <c r="H49" s="5">
        <v>3188</v>
      </c>
      <c r="I49" s="3" t="s">
        <v>739</v>
      </c>
      <c r="J49" s="3" t="s">
        <v>791</v>
      </c>
      <c r="K49" s="3" t="s">
        <v>792</v>
      </c>
      <c r="L49" s="3" t="s">
        <v>793</v>
      </c>
    </row>
    <row r="50" spans="1:12">
      <c r="A50" s="3">
        <v>43</v>
      </c>
      <c r="B50" s="3" t="s">
        <v>786</v>
      </c>
      <c r="C50" s="3" t="s">
        <v>876</v>
      </c>
      <c r="D50" s="3" t="s">
        <v>887</v>
      </c>
      <c r="E50" s="3" t="s">
        <v>878</v>
      </c>
      <c r="F50" s="3" t="s">
        <v>888</v>
      </c>
      <c r="G50" s="3" t="s">
        <v>738</v>
      </c>
      <c r="H50" s="5">
        <v>4426</v>
      </c>
      <c r="I50" s="3" t="s">
        <v>739</v>
      </c>
      <c r="J50" s="3" t="s">
        <v>791</v>
      </c>
      <c r="K50" s="3" t="s">
        <v>792</v>
      </c>
      <c r="L50" s="3" t="s">
        <v>793</v>
      </c>
    </row>
    <row r="51" spans="1:12">
      <c r="A51" s="3">
        <v>44</v>
      </c>
      <c r="B51" s="3" t="s">
        <v>786</v>
      </c>
      <c r="C51" s="3" t="s">
        <v>876</v>
      </c>
      <c r="D51" s="3" t="s">
        <v>889</v>
      </c>
      <c r="E51" s="3" t="s">
        <v>878</v>
      </c>
      <c r="F51" s="3" t="s">
        <v>890</v>
      </c>
      <c r="G51" s="3" t="s">
        <v>738</v>
      </c>
      <c r="H51" s="5">
        <v>4678</v>
      </c>
      <c r="I51" s="3" t="s">
        <v>739</v>
      </c>
      <c r="J51" s="3" t="s">
        <v>791</v>
      </c>
      <c r="K51" s="3" t="s">
        <v>792</v>
      </c>
      <c r="L51" s="3" t="s">
        <v>793</v>
      </c>
    </row>
    <row r="52" spans="1:12">
      <c r="A52" s="3">
        <v>45</v>
      </c>
      <c r="B52" s="3" t="s">
        <v>786</v>
      </c>
      <c r="C52" s="3" t="s">
        <v>876</v>
      </c>
      <c r="D52" s="3" t="s">
        <v>891</v>
      </c>
      <c r="E52" s="3" t="s">
        <v>878</v>
      </c>
      <c r="F52" s="3" t="s">
        <v>892</v>
      </c>
      <c r="G52" s="3" t="s">
        <v>738</v>
      </c>
      <c r="H52" s="5">
        <v>3756</v>
      </c>
      <c r="I52" s="3" t="s">
        <v>739</v>
      </c>
      <c r="J52" s="3" t="s">
        <v>791</v>
      </c>
      <c r="K52" s="3" t="s">
        <v>792</v>
      </c>
      <c r="L52" s="3" t="s">
        <v>793</v>
      </c>
    </row>
    <row r="53" spans="1:12">
      <c r="A53" s="3">
        <v>46</v>
      </c>
      <c r="B53" s="3" t="s">
        <v>786</v>
      </c>
      <c r="C53" s="3" t="s">
        <v>876</v>
      </c>
      <c r="D53" s="3" t="s">
        <v>893</v>
      </c>
      <c r="E53" s="3" t="s">
        <v>878</v>
      </c>
      <c r="F53" s="3" t="s">
        <v>894</v>
      </c>
      <c r="G53" s="3" t="s">
        <v>738</v>
      </c>
      <c r="H53" s="5">
        <v>3855</v>
      </c>
      <c r="I53" s="3" t="s">
        <v>739</v>
      </c>
      <c r="J53" s="3" t="s">
        <v>791</v>
      </c>
      <c r="K53" s="3" t="s">
        <v>792</v>
      </c>
      <c r="L53" s="3" t="s">
        <v>793</v>
      </c>
    </row>
    <row r="54" spans="1:12">
      <c r="A54" s="3">
        <v>47</v>
      </c>
      <c r="B54" s="3" t="s">
        <v>786</v>
      </c>
      <c r="C54" s="3" t="s">
        <v>876</v>
      </c>
      <c r="D54" s="3" t="s">
        <v>895</v>
      </c>
      <c r="E54" s="3" t="s">
        <v>878</v>
      </c>
      <c r="F54" s="3" t="s">
        <v>896</v>
      </c>
      <c r="G54" s="3" t="s">
        <v>738</v>
      </c>
      <c r="H54" s="5">
        <v>6178</v>
      </c>
      <c r="I54" s="3" t="s">
        <v>739</v>
      </c>
      <c r="J54" s="3" t="s">
        <v>791</v>
      </c>
      <c r="K54" s="3" t="s">
        <v>792</v>
      </c>
      <c r="L54" s="3" t="s">
        <v>793</v>
      </c>
    </row>
    <row r="55" spans="1:12">
      <c r="A55" s="3">
        <v>48</v>
      </c>
      <c r="B55" s="3" t="s">
        <v>786</v>
      </c>
      <c r="C55" s="3" t="s">
        <v>756</v>
      </c>
      <c r="D55" s="3" t="s">
        <v>897</v>
      </c>
      <c r="E55" s="3" t="s">
        <v>757</v>
      </c>
      <c r="F55" s="3" t="s">
        <v>898</v>
      </c>
      <c r="G55" s="3" t="s">
        <v>738</v>
      </c>
      <c r="H55" s="5">
        <v>151869</v>
      </c>
      <c r="I55" s="3" t="s">
        <v>739</v>
      </c>
      <c r="J55" s="3" t="s">
        <v>791</v>
      </c>
      <c r="K55" s="3" t="s">
        <v>792</v>
      </c>
      <c r="L55" s="3" t="s">
        <v>793</v>
      </c>
    </row>
    <row r="56" spans="1:12">
      <c r="A56" s="3">
        <v>49</v>
      </c>
      <c r="B56" s="3" t="s">
        <v>786</v>
      </c>
      <c r="C56" s="3" t="s">
        <v>756</v>
      </c>
      <c r="D56" s="3" t="s">
        <v>899</v>
      </c>
      <c r="E56" s="3" t="s">
        <v>757</v>
      </c>
      <c r="F56" s="3" t="s">
        <v>900</v>
      </c>
      <c r="G56" s="3" t="s">
        <v>738</v>
      </c>
      <c r="H56" s="5">
        <v>186827</v>
      </c>
      <c r="I56" s="3" t="s">
        <v>739</v>
      </c>
      <c r="J56" s="3" t="s">
        <v>791</v>
      </c>
      <c r="K56" s="3" t="s">
        <v>792</v>
      </c>
      <c r="L56" s="3" t="s">
        <v>793</v>
      </c>
    </row>
    <row r="57" spans="1:12">
      <c r="A57" s="3">
        <v>50</v>
      </c>
      <c r="B57" s="3" t="s">
        <v>786</v>
      </c>
      <c r="C57" s="3" t="s">
        <v>756</v>
      </c>
      <c r="D57" s="3" t="s">
        <v>901</v>
      </c>
      <c r="E57" s="3" t="s">
        <v>757</v>
      </c>
      <c r="F57" s="3" t="s">
        <v>902</v>
      </c>
      <c r="G57" s="3" t="s">
        <v>738</v>
      </c>
      <c r="H57" s="5">
        <v>547</v>
      </c>
      <c r="I57" s="3" t="s">
        <v>739</v>
      </c>
      <c r="J57" s="3" t="s">
        <v>791</v>
      </c>
      <c r="K57" s="3" t="s">
        <v>792</v>
      </c>
      <c r="L57" s="3" t="s">
        <v>793</v>
      </c>
    </row>
    <row r="58" spans="1:12">
      <c r="A58" s="3">
        <v>51</v>
      </c>
      <c r="B58" s="3" t="s">
        <v>786</v>
      </c>
      <c r="C58" s="3" t="s">
        <v>756</v>
      </c>
      <c r="D58" s="3" t="s">
        <v>903</v>
      </c>
      <c r="E58" s="3" t="s">
        <v>757</v>
      </c>
      <c r="F58" s="3" t="s">
        <v>904</v>
      </c>
      <c r="G58" s="3" t="s">
        <v>738</v>
      </c>
      <c r="H58" s="5">
        <v>757</v>
      </c>
      <c r="I58" s="3" t="s">
        <v>739</v>
      </c>
      <c r="J58" s="3" t="s">
        <v>791</v>
      </c>
      <c r="K58" s="3" t="s">
        <v>792</v>
      </c>
      <c r="L58" s="3" t="s">
        <v>793</v>
      </c>
    </row>
    <row r="59" spans="1:12">
      <c r="A59" s="3">
        <v>52</v>
      </c>
      <c r="B59" s="3" t="s">
        <v>786</v>
      </c>
      <c r="C59" s="3" t="s">
        <v>756</v>
      </c>
      <c r="D59" s="3" t="s">
        <v>905</v>
      </c>
      <c r="E59" s="3" t="s">
        <v>757</v>
      </c>
      <c r="F59" s="3" t="s">
        <v>906</v>
      </c>
      <c r="G59" s="3" t="s">
        <v>738</v>
      </c>
      <c r="H59" s="5">
        <v>1070</v>
      </c>
      <c r="I59" s="3" t="s">
        <v>739</v>
      </c>
      <c r="J59" s="3" t="s">
        <v>791</v>
      </c>
      <c r="K59" s="3" t="s">
        <v>792</v>
      </c>
      <c r="L59" s="3" t="s">
        <v>793</v>
      </c>
    </row>
    <row r="60" spans="1:12">
      <c r="A60" s="3">
        <v>53</v>
      </c>
      <c r="B60" s="3" t="s">
        <v>786</v>
      </c>
      <c r="C60" s="3" t="s">
        <v>756</v>
      </c>
      <c r="D60" s="3" t="s">
        <v>907</v>
      </c>
      <c r="E60" s="3" t="s">
        <v>757</v>
      </c>
      <c r="F60" s="3" t="s">
        <v>908</v>
      </c>
      <c r="G60" s="3" t="s">
        <v>738</v>
      </c>
      <c r="H60" s="5">
        <v>1483</v>
      </c>
      <c r="I60" s="3" t="s">
        <v>739</v>
      </c>
      <c r="J60" s="3" t="s">
        <v>791</v>
      </c>
      <c r="K60" s="3" t="s">
        <v>792</v>
      </c>
      <c r="L60" s="3" t="s">
        <v>793</v>
      </c>
    </row>
    <row r="61" spans="1:12">
      <c r="A61" s="3">
        <v>54</v>
      </c>
      <c r="B61" s="3" t="s">
        <v>786</v>
      </c>
      <c r="C61" s="3" t="s">
        <v>756</v>
      </c>
      <c r="D61" s="3" t="s">
        <v>909</v>
      </c>
      <c r="E61" s="3" t="s">
        <v>757</v>
      </c>
      <c r="F61" s="3" t="s">
        <v>910</v>
      </c>
      <c r="G61" s="3" t="s">
        <v>738</v>
      </c>
      <c r="H61" s="5">
        <v>2422</v>
      </c>
      <c r="I61" s="3" t="s">
        <v>739</v>
      </c>
      <c r="J61" s="3" t="s">
        <v>791</v>
      </c>
      <c r="K61" s="3" t="s">
        <v>792</v>
      </c>
      <c r="L61" s="3" t="s">
        <v>793</v>
      </c>
    </row>
    <row r="62" spans="1:12">
      <c r="A62" s="3">
        <v>55</v>
      </c>
      <c r="B62" s="3" t="s">
        <v>786</v>
      </c>
      <c r="C62" s="3" t="s">
        <v>756</v>
      </c>
      <c r="D62" s="3" t="s">
        <v>911</v>
      </c>
      <c r="E62" s="3" t="s">
        <v>757</v>
      </c>
      <c r="F62" s="3" t="s">
        <v>912</v>
      </c>
      <c r="G62" s="3" t="s">
        <v>738</v>
      </c>
      <c r="H62" s="5">
        <v>3801</v>
      </c>
      <c r="I62" s="3" t="s">
        <v>739</v>
      </c>
      <c r="J62" s="3" t="s">
        <v>791</v>
      </c>
      <c r="K62" s="3" t="s">
        <v>792</v>
      </c>
      <c r="L62" s="3" t="s">
        <v>793</v>
      </c>
    </row>
    <row r="63" spans="1:12">
      <c r="A63" s="3">
        <v>56</v>
      </c>
      <c r="B63" s="3" t="s">
        <v>786</v>
      </c>
      <c r="C63" s="3" t="s">
        <v>756</v>
      </c>
      <c r="D63" s="3" t="s">
        <v>913</v>
      </c>
      <c r="E63" s="3" t="s">
        <v>757</v>
      </c>
      <c r="F63" s="3" t="s">
        <v>914</v>
      </c>
      <c r="G63" s="3" t="s">
        <v>738</v>
      </c>
      <c r="H63" s="5">
        <v>5764</v>
      </c>
      <c r="I63" s="3" t="s">
        <v>739</v>
      </c>
      <c r="J63" s="3" t="s">
        <v>791</v>
      </c>
      <c r="K63" s="3" t="s">
        <v>792</v>
      </c>
      <c r="L63" s="3" t="s">
        <v>793</v>
      </c>
    </row>
    <row r="64" spans="1:12">
      <c r="A64" s="3">
        <v>57</v>
      </c>
      <c r="B64" s="3" t="s">
        <v>786</v>
      </c>
      <c r="C64" s="3" t="s">
        <v>756</v>
      </c>
      <c r="D64" s="3" t="s">
        <v>915</v>
      </c>
      <c r="E64" s="3" t="s">
        <v>757</v>
      </c>
      <c r="F64" s="3" t="s">
        <v>916</v>
      </c>
      <c r="G64" s="3" t="s">
        <v>738</v>
      </c>
      <c r="H64" s="5">
        <v>7760</v>
      </c>
      <c r="I64" s="3" t="s">
        <v>739</v>
      </c>
      <c r="J64" s="3" t="s">
        <v>791</v>
      </c>
      <c r="K64" s="3" t="s">
        <v>792</v>
      </c>
      <c r="L64" s="3" t="s">
        <v>793</v>
      </c>
    </row>
    <row r="65" spans="1:12">
      <c r="A65" s="3">
        <v>58</v>
      </c>
      <c r="B65" s="3" t="s">
        <v>786</v>
      </c>
      <c r="C65" s="3" t="s">
        <v>756</v>
      </c>
      <c r="D65" s="3" t="s">
        <v>917</v>
      </c>
      <c r="E65" s="3" t="s">
        <v>757</v>
      </c>
      <c r="F65" s="3" t="s">
        <v>918</v>
      </c>
      <c r="G65" s="3" t="s">
        <v>738</v>
      </c>
      <c r="H65" s="5">
        <v>10515</v>
      </c>
      <c r="I65" s="3" t="s">
        <v>739</v>
      </c>
      <c r="J65" s="3" t="s">
        <v>791</v>
      </c>
      <c r="K65" s="3" t="s">
        <v>792</v>
      </c>
      <c r="L65" s="3" t="s">
        <v>793</v>
      </c>
    </row>
    <row r="66" spans="1:12">
      <c r="A66" s="3">
        <v>59</v>
      </c>
      <c r="B66" s="3" t="s">
        <v>786</v>
      </c>
      <c r="C66" s="3" t="s">
        <v>756</v>
      </c>
      <c r="D66" s="3" t="s">
        <v>919</v>
      </c>
      <c r="E66" s="3" t="s">
        <v>757</v>
      </c>
      <c r="F66" s="3" t="s">
        <v>920</v>
      </c>
      <c r="G66" s="3" t="s">
        <v>738</v>
      </c>
      <c r="H66" s="5">
        <v>14662</v>
      </c>
      <c r="I66" s="3" t="s">
        <v>739</v>
      </c>
      <c r="J66" s="3" t="s">
        <v>791</v>
      </c>
      <c r="K66" s="3" t="s">
        <v>792</v>
      </c>
      <c r="L66" s="3" t="s">
        <v>793</v>
      </c>
    </row>
    <row r="67" spans="1:12">
      <c r="A67" s="3">
        <v>60</v>
      </c>
      <c r="B67" s="3" t="s">
        <v>786</v>
      </c>
      <c r="C67" s="3" t="s">
        <v>756</v>
      </c>
      <c r="D67" s="3" t="s">
        <v>921</v>
      </c>
      <c r="E67" s="3" t="s">
        <v>757</v>
      </c>
      <c r="F67" s="3" t="s">
        <v>922</v>
      </c>
      <c r="G67" s="3" t="s">
        <v>738</v>
      </c>
      <c r="H67" s="5">
        <v>18247</v>
      </c>
      <c r="I67" s="3" t="s">
        <v>739</v>
      </c>
      <c r="J67" s="3" t="s">
        <v>791</v>
      </c>
      <c r="K67" s="3" t="s">
        <v>792</v>
      </c>
      <c r="L67" s="3" t="s">
        <v>793</v>
      </c>
    </row>
    <row r="68" spans="1:12">
      <c r="A68" s="3">
        <v>61</v>
      </c>
      <c r="B68" s="3" t="s">
        <v>786</v>
      </c>
      <c r="C68" s="3" t="s">
        <v>756</v>
      </c>
      <c r="D68" s="3" t="s">
        <v>923</v>
      </c>
      <c r="E68" s="3" t="s">
        <v>757</v>
      </c>
      <c r="F68" s="3" t="s">
        <v>924</v>
      </c>
      <c r="G68" s="3" t="s">
        <v>738</v>
      </c>
      <c r="H68" s="5">
        <v>22843</v>
      </c>
      <c r="I68" s="3" t="s">
        <v>739</v>
      </c>
      <c r="J68" s="3" t="s">
        <v>791</v>
      </c>
      <c r="K68" s="3" t="s">
        <v>792</v>
      </c>
      <c r="L68" s="3" t="s">
        <v>793</v>
      </c>
    </row>
    <row r="69" spans="1:12">
      <c r="A69" s="3">
        <v>62</v>
      </c>
      <c r="B69" s="3" t="s">
        <v>786</v>
      </c>
      <c r="C69" s="3" t="s">
        <v>756</v>
      </c>
      <c r="D69" s="3" t="s">
        <v>925</v>
      </c>
      <c r="E69" s="3" t="s">
        <v>757</v>
      </c>
      <c r="F69" s="3" t="s">
        <v>926</v>
      </c>
      <c r="G69" s="3" t="s">
        <v>738</v>
      </c>
      <c r="H69" s="5">
        <v>28151</v>
      </c>
      <c r="I69" s="3" t="s">
        <v>739</v>
      </c>
      <c r="J69" s="3" t="s">
        <v>791</v>
      </c>
      <c r="K69" s="3" t="s">
        <v>792</v>
      </c>
      <c r="L69" s="3" t="s">
        <v>793</v>
      </c>
    </row>
    <row r="70" spans="1:12">
      <c r="A70" s="3">
        <v>63</v>
      </c>
      <c r="B70" s="3" t="s">
        <v>786</v>
      </c>
      <c r="C70" s="3" t="s">
        <v>756</v>
      </c>
      <c r="D70" s="3" t="s">
        <v>927</v>
      </c>
      <c r="E70" s="3" t="s">
        <v>757</v>
      </c>
      <c r="F70" s="3" t="s">
        <v>928</v>
      </c>
      <c r="G70" s="3" t="s">
        <v>738</v>
      </c>
      <c r="H70" s="5">
        <v>34832</v>
      </c>
      <c r="I70" s="3" t="s">
        <v>739</v>
      </c>
      <c r="J70" s="3" t="s">
        <v>791</v>
      </c>
      <c r="K70" s="3" t="s">
        <v>792</v>
      </c>
      <c r="L70" s="3" t="s">
        <v>793</v>
      </c>
    </row>
    <row r="71" spans="1:12">
      <c r="A71" s="3">
        <v>64</v>
      </c>
      <c r="B71" s="3" t="s">
        <v>786</v>
      </c>
      <c r="C71" s="3" t="s">
        <v>756</v>
      </c>
      <c r="D71" s="3" t="s">
        <v>929</v>
      </c>
      <c r="E71" s="3" t="s">
        <v>757</v>
      </c>
      <c r="F71" s="3" t="s">
        <v>930</v>
      </c>
      <c r="G71" s="3" t="s">
        <v>738</v>
      </c>
      <c r="H71" s="5">
        <v>44891</v>
      </c>
      <c r="I71" s="3" t="s">
        <v>739</v>
      </c>
      <c r="J71" s="3" t="s">
        <v>791</v>
      </c>
      <c r="K71" s="3" t="s">
        <v>792</v>
      </c>
      <c r="L71" s="3" t="s">
        <v>793</v>
      </c>
    </row>
    <row r="72" spans="1:12">
      <c r="A72" s="3">
        <v>65</v>
      </c>
      <c r="B72" s="3" t="s">
        <v>786</v>
      </c>
      <c r="C72" s="3" t="s">
        <v>756</v>
      </c>
      <c r="D72" s="3" t="s">
        <v>931</v>
      </c>
      <c r="E72" s="3" t="s">
        <v>757</v>
      </c>
      <c r="F72" s="3" t="s">
        <v>932</v>
      </c>
      <c r="G72" s="3" t="s">
        <v>738</v>
      </c>
      <c r="H72" s="5">
        <v>57151</v>
      </c>
      <c r="I72" s="3" t="s">
        <v>739</v>
      </c>
      <c r="J72" s="3" t="s">
        <v>791</v>
      </c>
      <c r="K72" s="3" t="s">
        <v>792</v>
      </c>
      <c r="L72" s="3" t="s">
        <v>793</v>
      </c>
    </row>
    <row r="73" spans="1:12">
      <c r="A73" s="3">
        <v>66</v>
      </c>
      <c r="B73" s="3" t="s">
        <v>786</v>
      </c>
      <c r="C73" s="3" t="s">
        <v>756</v>
      </c>
      <c r="D73" s="3" t="s">
        <v>933</v>
      </c>
      <c r="E73" s="3" t="s">
        <v>757</v>
      </c>
      <c r="F73" s="3" t="s">
        <v>934</v>
      </c>
      <c r="G73" s="3" t="s">
        <v>738</v>
      </c>
      <c r="H73" s="5">
        <v>79774</v>
      </c>
      <c r="I73" s="3" t="s">
        <v>739</v>
      </c>
      <c r="J73" s="3" t="s">
        <v>791</v>
      </c>
      <c r="K73" s="3" t="s">
        <v>792</v>
      </c>
      <c r="L73" s="3" t="s">
        <v>793</v>
      </c>
    </row>
    <row r="74" spans="1:12">
      <c r="A74" s="3">
        <v>67</v>
      </c>
      <c r="B74" s="3" t="s">
        <v>786</v>
      </c>
      <c r="C74" s="3" t="s">
        <v>756</v>
      </c>
      <c r="D74" s="3" t="s">
        <v>935</v>
      </c>
      <c r="E74" s="3" t="s">
        <v>757</v>
      </c>
      <c r="F74" s="3" t="s">
        <v>936</v>
      </c>
      <c r="G74" s="3" t="s">
        <v>738</v>
      </c>
      <c r="H74" s="5">
        <v>98793</v>
      </c>
      <c r="I74" s="3" t="s">
        <v>739</v>
      </c>
      <c r="J74" s="3" t="s">
        <v>791</v>
      </c>
      <c r="K74" s="3" t="s">
        <v>792</v>
      </c>
      <c r="L74" s="3" t="s">
        <v>793</v>
      </c>
    </row>
    <row r="75" spans="1:12">
      <c r="A75" s="3">
        <v>68</v>
      </c>
      <c r="B75" s="3" t="s">
        <v>786</v>
      </c>
      <c r="C75" s="3" t="s">
        <v>756</v>
      </c>
      <c r="D75" s="3" t="s">
        <v>937</v>
      </c>
      <c r="E75" s="3" t="s">
        <v>757</v>
      </c>
      <c r="F75" s="3" t="s">
        <v>938</v>
      </c>
      <c r="G75" s="3" t="s">
        <v>738</v>
      </c>
      <c r="H75" s="5">
        <v>125951</v>
      </c>
      <c r="I75" s="3" t="s">
        <v>739</v>
      </c>
      <c r="J75" s="3" t="s">
        <v>791</v>
      </c>
      <c r="K75" s="3" t="s">
        <v>792</v>
      </c>
      <c r="L75" s="3" t="s">
        <v>793</v>
      </c>
    </row>
    <row r="76" spans="1:12">
      <c r="A76" s="3">
        <v>69</v>
      </c>
      <c r="B76" s="3" t="s">
        <v>786</v>
      </c>
      <c r="C76" s="3" t="s">
        <v>939</v>
      </c>
      <c r="D76" s="3" t="s">
        <v>940</v>
      </c>
      <c r="E76" s="3" t="s">
        <v>941</v>
      </c>
      <c r="F76" s="3" t="s">
        <v>942</v>
      </c>
      <c r="G76" s="3" t="s">
        <v>738</v>
      </c>
      <c r="H76" s="5">
        <v>1565</v>
      </c>
      <c r="I76" s="3" t="s">
        <v>739</v>
      </c>
      <c r="J76" s="3" t="s">
        <v>791</v>
      </c>
      <c r="K76" s="3" t="s">
        <v>792</v>
      </c>
      <c r="L76" s="3" t="s">
        <v>793</v>
      </c>
    </row>
    <row r="77" spans="1:12">
      <c r="A77" s="3">
        <v>70</v>
      </c>
      <c r="B77" s="3" t="s">
        <v>786</v>
      </c>
      <c r="C77" s="3" t="s">
        <v>939</v>
      </c>
      <c r="D77" s="3" t="s">
        <v>943</v>
      </c>
      <c r="E77" s="3" t="s">
        <v>941</v>
      </c>
      <c r="F77" s="3" t="s">
        <v>944</v>
      </c>
      <c r="G77" s="3" t="s">
        <v>738</v>
      </c>
      <c r="H77" s="5">
        <v>1636</v>
      </c>
      <c r="I77" s="3" t="s">
        <v>739</v>
      </c>
      <c r="J77" s="3" t="s">
        <v>791</v>
      </c>
      <c r="K77" s="3" t="s">
        <v>792</v>
      </c>
      <c r="L77" s="3" t="s">
        <v>793</v>
      </c>
    </row>
    <row r="78" spans="1:12">
      <c r="A78" s="3">
        <v>71</v>
      </c>
      <c r="B78" s="3" t="s">
        <v>786</v>
      </c>
      <c r="C78" s="3" t="s">
        <v>939</v>
      </c>
      <c r="D78" s="3" t="s">
        <v>945</v>
      </c>
      <c r="E78" s="3" t="s">
        <v>941</v>
      </c>
      <c r="F78" s="3" t="s">
        <v>946</v>
      </c>
      <c r="G78" s="3" t="s">
        <v>738</v>
      </c>
      <c r="H78" s="5">
        <v>2153</v>
      </c>
      <c r="I78" s="3" t="s">
        <v>739</v>
      </c>
      <c r="J78" s="3" t="s">
        <v>791</v>
      </c>
      <c r="K78" s="3" t="s">
        <v>792</v>
      </c>
      <c r="L78" s="3" t="s">
        <v>793</v>
      </c>
    </row>
    <row r="79" spans="1:12">
      <c r="A79" s="3">
        <v>72</v>
      </c>
      <c r="B79" s="3" t="s">
        <v>786</v>
      </c>
      <c r="C79" s="3" t="s">
        <v>939</v>
      </c>
      <c r="D79" s="3" t="s">
        <v>947</v>
      </c>
      <c r="E79" s="3" t="s">
        <v>941</v>
      </c>
      <c r="F79" s="3" t="s">
        <v>948</v>
      </c>
      <c r="G79" s="3" t="s">
        <v>738</v>
      </c>
      <c r="H79" s="5">
        <v>2610</v>
      </c>
      <c r="I79" s="3" t="s">
        <v>739</v>
      </c>
      <c r="J79" s="3" t="s">
        <v>791</v>
      </c>
      <c r="K79" s="3" t="s">
        <v>792</v>
      </c>
      <c r="L79" s="3" t="s">
        <v>793</v>
      </c>
    </row>
    <row r="80" spans="1:12">
      <c r="A80" s="3">
        <v>73</v>
      </c>
      <c r="B80" s="3" t="s">
        <v>786</v>
      </c>
      <c r="C80" s="3" t="s">
        <v>939</v>
      </c>
      <c r="D80" s="3" t="s">
        <v>949</v>
      </c>
      <c r="E80" s="3" t="s">
        <v>941</v>
      </c>
      <c r="F80" s="3" t="s">
        <v>950</v>
      </c>
      <c r="G80" s="3" t="s">
        <v>738</v>
      </c>
      <c r="H80" s="5">
        <v>1672</v>
      </c>
      <c r="I80" s="3" t="s">
        <v>739</v>
      </c>
      <c r="J80" s="3" t="s">
        <v>791</v>
      </c>
      <c r="K80" s="3" t="s">
        <v>792</v>
      </c>
      <c r="L80" s="3" t="s">
        <v>793</v>
      </c>
    </row>
    <row r="81" spans="1:12">
      <c r="A81" s="3">
        <v>74</v>
      </c>
      <c r="B81" s="3" t="s">
        <v>786</v>
      </c>
      <c r="C81" s="3" t="s">
        <v>939</v>
      </c>
      <c r="D81" s="3" t="s">
        <v>951</v>
      </c>
      <c r="E81" s="3" t="s">
        <v>941</v>
      </c>
      <c r="F81" s="3" t="s">
        <v>952</v>
      </c>
      <c r="G81" s="3" t="s">
        <v>738</v>
      </c>
      <c r="H81" s="5">
        <v>2006</v>
      </c>
      <c r="I81" s="3" t="s">
        <v>739</v>
      </c>
      <c r="J81" s="3" t="s">
        <v>791</v>
      </c>
      <c r="K81" s="3" t="s">
        <v>792</v>
      </c>
      <c r="L81" s="3" t="s">
        <v>793</v>
      </c>
    </row>
    <row r="82" spans="1:12">
      <c r="A82" s="3">
        <v>75</v>
      </c>
      <c r="B82" s="3" t="s">
        <v>786</v>
      </c>
      <c r="C82" s="3" t="s">
        <v>939</v>
      </c>
      <c r="D82" s="3" t="s">
        <v>953</v>
      </c>
      <c r="E82" s="3" t="s">
        <v>941</v>
      </c>
      <c r="F82" s="3" t="s">
        <v>954</v>
      </c>
      <c r="G82" s="3" t="s">
        <v>738</v>
      </c>
      <c r="H82" s="5">
        <v>2716</v>
      </c>
      <c r="I82" s="3" t="s">
        <v>739</v>
      </c>
      <c r="J82" s="3" t="s">
        <v>791</v>
      </c>
      <c r="K82" s="3" t="s">
        <v>792</v>
      </c>
      <c r="L82" s="3" t="s">
        <v>793</v>
      </c>
    </row>
    <row r="83" spans="1:12">
      <c r="A83" s="3">
        <v>76</v>
      </c>
      <c r="B83" s="3" t="s">
        <v>786</v>
      </c>
      <c r="C83" s="3" t="s">
        <v>939</v>
      </c>
      <c r="D83" s="3" t="s">
        <v>955</v>
      </c>
      <c r="E83" s="3" t="s">
        <v>941</v>
      </c>
      <c r="F83" s="3" t="s">
        <v>956</v>
      </c>
      <c r="G83" s="3" t="s">
        <v>738</v>
      </c>
      <c r="H83" s="5">
        <v>3367</v>
      </c>
      <c r="I83" s="3" t="s">
        <v>739</v>
      </c>
      <c r="J83" s="3" t="s">
        <v>791</v>
      </c>
      <c r="K83" s="3" t="s">
        <v>792</v>
      </c>
      <c r="L83" s="3" t="s">
        <v>793</v>
      </c>
    </row>
    <row r="84" spans="1:12">
      <c r="A84" s="3">
        <v>77</v>
      </c>
      <c r="B84" s="3" t="s">
        <v>786</v>
      </c>
      <c r="C84" s="3" t="s">
        <v>939</v>
      </c>
      <c r="D84" s="3" t="s">
        <v>957</v>
      </c>
      <c r="E84" s="3" t="s">
        <v>941</v>
      </c>
      <c r="F84" s="3" t="s">
        <v>958</v>
      </c>
      <c r="G84" s="3" t="s">
        <v>738</v>
      </c>
      <c r="H84" s="5">
        <v>1965</v>
      </c>
      <c r="I84" s="3" t="s">
        <v>739</v>
      </c>
      <c r="J84" s="3" t="s">
        <v>791</v>
      </c>
      <c r="K84" s="3" t="s">
        <v>792</v>
      </c>
      <c r="L84" s="3" t="s">
        <v>793</v>
      </c>
    </row>
    <row r="85" spans="1:12">
      <c r="A85" s="3">
        <v>78</v>
      </c>
      <c r="B85" s="3" t="s">
        <v>786</v>
      </c>
      <c r="C85" s="3" t="s">
        <v>939</v>
      </c>
      <c r="D85" s="3" t="s">
        <v>959</v>
      </c>
      <c r="E85" s="3" t="s">
        <v>941</v>
      </c>
      <c r="F85" s="3" t="s">
        <v>960</v>
      </c>
      <c r="G85" s="3" t="s">
        <v>738</v>
      </c>
      <c r="H85" s="5">
        <v>2411</v>
      </c>
      <c r="I85" s="3" t="s">
        <v>739</v>
      </c>
      <c r="J85" s="3" t="s">
        <v>791</v>
      </c>
      <c r="K85" s="3" t="s">
        <v>792</v>
      </c>
      <c r="L85" s="3" t="s">
        <v>793</v>
      </c>
    </row>
    <row r="86" spans="1:12">
      <c r="A86" s="3">
        <v>79</v>
      </c>
      <c r="B86" s="3" t="s">
        <v>786</v>
      </c>
      <c r="C86" s="3" t="s">
        <v>939</v>
      </c>
      <c r="D86" s="3" t="s">
        <v>961</v>
      </c>
      <c r="E86" s="3" t="s">
        <v>941</v>
      </c>
      <c r="F86" s="3" t="s">
        <v>962</v>
      </c>
      <c r="G86" s="3" t="s">
        <v>738</v>
      </c>
      <c r="H86" s="5">
        <v>3345</v>
      </c>
      <c r="I86" s="3" t="s">
        <v>739</v>
      </c>
      <c r="J86" s="3" t="s">
        <v>791</v>
      </c>
      <c r="K86" s="3" t="s">
        <v>792</v>
      </c>
      <c r="L86" s="3" t="s">
        <v>793</v>
      </c>
    </row>
    <row r="87" spans="1:12">
      <c r="A87" s="3">
        <v>80</v>
      </c>
      <c r="B87" s="3" t="s">
        <v>786</v>
      </c>
      <c r="C87" s="3" t="s">
        <v>939</v>
      </c>
      <c r="D87" s="3" t="s">
        <v>963</v>
      </c>
      <c r="E87" s="3" t="s">
        <v>941</v>
      </c>
      <c r="F87" s="3" t="s">
        <v>964</v>
      </c>
      <c r="G87" s="3" t="s">
        <v>738</v>
      </c>
      <c r="H87" s="5">
        <v>4181</v>
      </c>
      <c r="I87" s="3" t="s">
        <v>739</v>
      </c>
      <c r="J87" s="3" t="s">
        <v>791</v>
      </c>
      <c r="K87" s="3" t="s">
        <v>792</v>
      </c>
      <c r="L87" s="3" t="s">
        <v>793</v>
      </c>
    </row>
    <row r="88" spans="1:12">
      <c r="A88" s="3">
        <v>81</v>
      </c>
      <c r="B88" s="3" t="s">
        <v>786</v>
      </c>
      <c r="C88" s="3" t="s">
        <v>939</v>
      </c>
      <c r="D88" s="3" t="s">
        <v>965</v>
      </c>
      <c r="E88" s="3" t="s">
        <v>941</v>
      </c>
      <c r="F88" s="3" t="s">
        <v>966</v>
      </c>
      <c r="G88" s="3" t="s">
        <v>738</v>
      </c>
      <c r="H88" s="5">
        <v>2292</v>
      </c>
      <c r="I88" s="3" t="s">
        <v>739</v>
      </c>
      <c r="J88" s="3" t="s">
        <v>791</v>
      </c>
      <c r="K88" s="3" t="s">
        <v>792</v>
      </c>
      <c r="L88" s="3" t="s">
        <v>793</v>
      </c>
    </row>
    <row r="89" spans="1:12">
      <c r="A89" s="3">
        <v>82</v>
      </c>
      <c r="B89" s="3" t="s">
        <v>786</v>
      </c>
      <c r="C89" s="3" t="s">
        <v>939</v>
      </c>
      <c r="D89" s="3" t="s">
        <v>967</v>
      </c>
      <c r="E89" s="3" t="s">
        <v>941</v>
      </c>
      <c r="F89" s="3" t="s">
        <v>968</v>
      </c>
      <c r="G89" s="3" t="s">
        <v>738</v>
      </c>
      <c r="H89" s="5">
        <v>2813</v>
      </c>
      <c r="I89" s="3" t="s">
        <v>739</v>
      </c>
      <c r="J89" s="3" t="s">
        <v>791</v>
      </c>
      <c r="K89" s="3" t="s">
        <v>792</v>
      </c>
      <c r="L89" s="3" t="s">
        <v>793</v>
      </c>
    </row>
    <row r="90" spans="1:12">
      <c r="A90" s="3">
        <v>83</v>
      </c>
      <c r="B90" s="3" t="s">
        <v>786</v>
      </c>
      <c r="C90" s="3" t="s">
        <v>939</v>
      </c>
      <c r="D90" s="3" t="s">
        <v>969</v>
      </c>
      <c r="E90" s="3" t="s">
        <v>941</v>
      </c>
      <c r="F90" s="3" t="s">
        <v>970</v>
      </c>
      <c r="G90" s="3" t="s">
        <v>738</v>
      </c>
      <c r="H90" s="5">
        <v>3941</v>
      </c>
      <c r="I90" s="3" t="s">
        <v>739</v>
      </c>
      <c r="J90" s="3" t="s">
        <v>791</v>
      </c>
      <c r="K90" s="3" t="s">
        <v>792</v>
      </c>
      <c r="L90" s="3" t="s">
        <v>793</v>
      </c>
    </row>
    <row r="91" spans="1:12">
      <c r="A91" s="3">
        <v>84</v>
      </c>
      <c r="B91" s="3" t="s">
        <v>786</v>
      </c>
      <c r="C91" s="3" t="s">
        <v>939</v>
      </c>
      <c r="D91" s="3" t="s">
        <v>971</v>
      </c>
      <c r="E91" s="3" t="s">
        <v>941</v>
      </c>
      <c r="F91" s="3" t="s">
        <v>972</v>
      </c>
      <c r="G91" s="3" t="s">
        <v>738</v>
      </c>
      <c r="H91" s="5">
        <v>5112</v>
      </c>
      <c r="I91" s="3" t="s">
        <v>739</v>
      </c>
      <c r="J91" s="3" t="s">
        <v>791</v>
      </c>
      <c r="K91" s="3" t="s">
        <v>792</v>
      </c>
      <c r="L91" s="3" t="s">
        <v>793</v>
      </c>
    </row>
    <row r="92" spans="1:12">
      <c r="A92" s="3">
        <v>85</v>
      </c>
      <c r="B92" s="3" t="s">
        <v>786</v>
      </c>
      <c r="C92" s="3" t="s">
        <v>939</v>
      </c>
      <c r="D92" s="3" t="s">
        <v>973</v>
      </c>
      <c r="E92" s="3" t="s">
        <v>941</v>
      </c>
      <c r="F92" s="3" t="s">
        <v>974</v>
      </c>
      <c r="G92" s="3" t="s">
        <v>738</v>
      </c>
      <c r="H92" s="5">
        <v>2590</v>
      </c>
      <c r="I92" s="3" t="s">
        <v>739</v>
      </c>
      <c r="J92" s="3" t="s">
        <v>791</v>
      </c>
      <c r="K92" s="3" t="s">
        <v>792</v>
      </c>
      <c r="L92" s="3" t="s">
        <v>793</v>
      </c>
    </row>
    <row r="93" spans="1:12">
      <c r="A93" s="3">
        <v>86</v>
      </c>
      <c r="B93" s="3" t="s">
        <v>786</v>
      </c>
      <c r="C93" s="3" t="s">
        <v>939</v>
      </c>
      <c r="D93" s="3" t="s">
        <v>975</v>
      </c>
      <c r="E93" s="3" t="s">
        <v>941</v>
      </c>
      <c r="F93" s="3" t="s">
        <v>976</v>
      </c>
      <c r="G93" s="3" t="s">
        <v>738</v>
      </c>
      <c r="H93" s="5">
        <v>3264</v>
      </c>
      <c r="I93" s="3" t="s">
        <v>739</v>
      </c>
      <c r="J93" s="3" t="s">
        <v>791</v>
      </c>
      <c r="K93" s="3" t="s">
        <v>792</v>
      </c>
      <c r="L93" s="3" t="s">
        <v>793</v>
      </c>
    </row>
    <row r="94" spans="1:12">
      <c r="A94" s="3">
        <v>87</v>
      </c>
      <c r="B94" s="3" t="s">
        <v>786</v>
      </c>
      <c r="C94" s="3" t="s">
        <v>939</v>
      </c>
      <c r="D94" s="3" t="s">
        <v>977</v>
      </c>
      <c r="E94" s="3" t="s">
        <v>941</v>
      </c>
      <c r="F94" s="3" t="s">
        <v>978</v>
      </c>
      <c r="G94" s="3" t="s">
        <v>738</v>
      </c>
      <c r="H94" s="5">
        <v>4681</v>
      </c>
      <c r="I94" s="3" t="s">
        <v>739</v>
      </c>
      <c r="J94" s="3" t="s">
        <v>791</v>
      </c>
      <c r="K94" s="3" t="s">
        <v>792</v>
      </c>
      <c r="L94" s="3" t="s">
        <v>793</v>
      </c>
    </row>
    <row r="95" spans="1:12">
      <c r="A95" s="3">
        <v>88</v>
      </c>
      <c r="B95" s="3" t="s">
        <v>786</v>
      </c>
      <c r="C95" s="3" t="s">
        <v>939</v>
      </c>
      <c r="D95" s="3" t="s">
        <v>979</v>
      </c>
      <c r="E95" s="3" t="s">
        <v>941</v>
      </c>
      <c r="F95" s="3" t="s">
        <v>980</v>
      </c>
      <c r="G95" s="3" t="s">
        <v>738</v>
      </c>
      <c r="H95" s="5">
        <v>5969</v>
      </c>
      <c r="I95" s="3" t="s">
        <v>739</v>
      </c>
      <c r="J95" s="3" t="s">
        <v>791</v>
      </c>
      <c r="K95" s="3" t="s">
        <v>792</v>
      </c>
      <c r="L95" s="3" t="s">
        <v>793</v>
      </c>
    </row>
    <row r="96" spans="1:12">
      <c r="A96" s="3">
        <v>89</v>
      </c>
      <c r="B96" s="3" t="s">
        <v>786</v>
      </c>
      <c r="C96" s="3" t="s">
        <v>939</v>
      </c>
      <c r="D96" s="3" t="s">
        <v>981</v>
      </c>
      <c r="E96" s="3" t="s">
        <v>941</v>
      </c>
      <c r="F96" s="3" t="s">
        <v>982</v>
      </c>
      <c r="G96" s="3" t="s">
        <v>738</v>
      </c>
      <c r="H96" s="5">
        <v>2799</v>
      </c>
      <c r="I96" s="3" t="s">
        <v>739</v>
      </c>
      <c r="J96" s="3" t="s">
        <v>791</v>
      </c>
      <c r="K96" s="3" t="s">
        <v>792</v>
      </c>
      <c r="L96" s="3" t="s">
        <v>793</v>
      </c>
    </row>
    <row r="97" spans="1:12">
      <c r="A97" s="3">
        <v>90</v>
      </c>
      <c r="B97" s="3" t="s">
        <v>786</v>
      </c>
      <c r="C97" s="3" t="s">
        <v>939</v>
      </c>
      <c r="D97" s="3" t="s">
        <v>983</v>
      </c>
      <c r="E97" s="3" t="s">
        <v>941</v>
      </c>
      <c r="F97" s="3" t="s">
        <v>984</v>
      </c>
      <c r="G97" s="3" t="s">
        <v>738</v>
      </c>
      <c r="H97" s="5">
        <v>3577</v>
      </c>
      <c r="I97" s="3" t="s">
        <v>739</v>
      </c>
      <c r="J97" s="3" t="s">
        <v>791</v>
      </c>
      <c r="K97" s="3" t="s">
        <v>792</v>
      </c>
      <c r="L97" s="3" t="s">
        <v>793</v>
      </c>
    </row>
    <row r="98" spans="1:12">
      <c r="A98" s="3">
        <v>91</v>
      </c>
      <c r="B98" s="3" t="s">
        <v>786</v>
      </c>
      <c r="C98" s="3" t="s">
        <v>939</v>
      </c>
      <c r="D98" s="3" t="s">
        <v>985</v>
      </c>
      <c r="E98" s="3" t="s">
        <v>941</v>
      </c>
      <c r="F98" s="3" t="s">
        <v>986</v>
      </c>
      <c r="G98" s="3" t="s">
        <v>738</v>
      </c>
      <c r="H98" s="5">
        <v>5175</v>
      </c>
      <c r="I98" s="3" t="s">
        <v>739</v>
      </c>
      <c r="J98" s="3" t="s">
        <v>791</v>
      </c>
      <c r="K98" s="3" t="s">
        <v>792</v>
      </c>
      <c r="L98" s="3" t="s">
        <v>793</v>
      </c>
    </row>
    <row r="99" spans="1:12">
      <c r="A99" s="3">
        <v>92</v>
      </c>
      <c r="B99" s="3" t="s">
        <v>786</v>
      </c>
      <c r="C99" s="3" t="s">
        <v>939</v>
      </c>
      <c r="D99" s="3" t="s">
        <v>987</v>
      </c>
      <c r="E99" s="3" t="s">
        <v>941</v>
      </c>
      <c r="F99" s="3" t="s">
        <v>988</v>
      </c>
      <c r="G99" s="3" t="s">
        <v>738</v>
      </c>
      <c r="H99" s="5">
        <v>6657</v>
      </c>
      <c r="I99" s="3" t="s">
        <v>739</v>
      </c>
      <c r="J99" s="3" t="s">
        <v>791</v>
      </c>
      <c r="K99" s="3" t="s">
        <v>792</v>
      </c>
      <c r="L99" s="3" t="s">
        <v>793</v>
      </c>
    </row>
    <row r="100" spans="1:12">
      <c r="A100" s="3">
        <v>93</v>
      </c>
      <c r="B100" s="3" t="s">
        <v>786</v>
      </c>
      <c r="C100" s="3" t="s">
        <v>939</v>
      </c>
      <c r="D100" s="3" t="s">
        <v>989</v>
      </c>
      <c r="E100" s="3" t="s">
        <v>941</v>
      </c>
      <c r="F100" s="3" t="s">
        <v>990</v>
      </c>
      <c r="G100" s="3" t="s">
        <v>738</v>
      </c>
      <c r="H100" s="5">
        <v>3073</v>
      </c>
      <c r="I100" s="3" t="s">
        <v>739</v>
      </c>
      <c r="J100" s="3" t="s">
        <v>791</v>
      </c>
      <c r="K100" s="3" t="s">
        <v>792</v>
      </c>
      <c r="L100" s="3" t="s">
        <v>793</v>
      </c>
    </row>
    <row r="101" spans="1:12">
      <c r="A101" s="3">
        <v>94</v>
      </c>
      <c r="B101" s="3" t="s">
        <v>786</v>
      </c>
      <c r="C101" s="3" t="s">
        <v>939</v>
      </c>
      <c r="D101" s="3" t="s">
        <v>991</v>
      </c>
      <c r="E101" s="3" t="s">
        <v>941</v>
      </c>
      <c r="F101" s="3" t="s">
        <v>992</v>
      </c>
      <c r="G101" s="3" t="s">
        <v>738</v>
      </c>
      <c r="H101" s="5">
        <v>4009</v>
      </c>
      <c r="I101" s="3" t="s">
        <v>739</v>
      </c>
      <c r="J101" s="3" t="s">
        <v>791</v>
      </c>
      <c r="K101" s="3" t="s">
        <v>792</v>
      </c>
      <c r="L101" s="3" t="s">
        <v>793</v>
      </c>
    </row>
    <row r="102" spans="1:12">
      <c r="A102" s="3">
        <v>95</v>
      </c>
      <c r="B102" s="3" t="s">
        <v>786</v>
      </c>
      <c r="C102" s="3" t="s">
        <v>939</v>
      </c>
      <c r="D102" s="3" t="s">
        <v>993</v>
      </c>
      <c r="E102" s="3" t="s">
        <v>941</v>
      </c>
      <c r="F102" s="3" t="s">
        <v>994</v>
      </c>
      <c r="G102" s="3" t="s">
        <v>738</v>
      </c>
      <c r="H102" s="5">
        <v>5827</v>
      </c>
      <c r="I102" s="3" t="s">
        <v>739</v>
      </c>
      <c r="J102" s="3" t="s">
        <v>791</v>
      </c>
      <c r="K102" s="3" t="s">
        <v>792</v>
      </c>
      <c r="L102" s="3" t="s">
        <v>793</v>
      </c>
    </row>
    <row r="103" spans="1:12">
      <c r="A103" s="3">
        <v>96</v>
      </c>
      <c r="B103" s="3" t="s">
        <v>786</v>
      </c>
      <c r="C103" s="3" t="s">
        <v>939</v>
      </c>
      <c r="D103" s="3" t="s">
        <v>995</v>
      </c>
      <c r="E103" s="3" t="s">
        <v>941</v>
      </c>
      <c r="F103" s="3" t="s">
        <v>996</v>
      </c>
      <c r="G103" s="3" t="s">
        <v>738</v>
      </c>
      <c r="H103" s="5">
        <v>7525</v>
      </c>
      <c r="I103" s="3" t="s">
        <v>739</v>
      </c>
      <c r="J103" s="3" t="s">
        <v>791</v>
      </c>
      <c r="K103" s="3" t="s">
        <v>792</v>
      </c>
      <c r="L103" s="3" t="s">
        <v>793</v>
      </c>
    </row>
    <row r="104" spans="1:12">
      <c r="A104" s="3">
        <v>97</v>
      </c>
      <c r="B104" s="3" t="s">
        <v>786</v>
      </c>
      <c r="C104" s="3" t="s">
        <v>997</v>
      </c>
      <c r="D104" s="3" t="s">
        <v>998</v>
      </c>
      <c r="E104" s="3" t="s">
        <v>999</v>
      </c>
      <c r="F104" s="3" t="s">
        <v>1000</v>
      </c>
      <c r="G104" s="3" t="s">
        <v>116</v>
      </c>
      <c r="H104" s="5">
        <v>8544</v>
      </c>
      <c r="I104" s="3" t="s">
        <v>739</v>
      </c>
      <c r="J104" s="3" t="s">
        <v>791</v>
      </c>
      <c r="K104" s="3" t="s">
        <v>792</v>
      </c>
      <c r="L104" s="3" t="s">
        <v>793</v>
      </c>
    </row>
    <row r="105" spans="1:12">
      <c r="A105" s="3">
        <v>98</v>
      </c>
      <c r="B105" s="3" t="s">
        <v>786</v>
      </c>
      <c r="C105" s="3" t="s">
        <v>997</v>
      </c>
      <c r="D105" s="3" t="s">
        <v>1001</v>
      </c>
      <c r="E105" s="3" t="s">
        <v>999</v>
      </c>
      <c r="F105" s="3" t="s">
        <v>1002</v>
      </c>
      <c r="G105" s="3" t="s">
        <v>116</v>
      </c>
      <c r="H105" s="5">
        <v>5123</v>
      </c>
      <c r="I105" s="3" t="s">
        <v>739</v>
      </c>
      <c r="J105" s="3" t="s">
        <v>791</v>
      </c>
      <c r="K105" s="3" t="s">
        <v>792</v>
      </c>
      <c r="L105" s="3" t="s">
        <v>793</v>
      </c>
    </row>
    <row r="106" spans="1:12">
      <c r="A106" s="3">
        <v>99</v>
      </c>
      <c r="B106" s="3" t="s">
        <v>786</v>
      </c>
      <c r="C106" s="3" t="s">
        <v>997</v>
      </c>
      <c r="D106" s="3" t="s">
        <v>1003</v>
      </c>
      <c r="E106" s="3" t="s">
        <v>999</v>
      </c>
      <c r="F106" s="3" t="s">
        <v>1004</v>
      </c>
      <c r="G106" s="3" t="s">
        <v>116</v>
      </c>
      <c r="H106" s="5">
        <v>10329</v>
      </c>
      <c r="I106" s="3" t="s">
        <v>739</v>
      </c>
      <c r="J106" s="3" t="s">
        <v>791</v>
      </c>
      <c r="K106" s="3" t="s">
        <v>792</v>
      </c>
      <c r="L106" s="3" t="s">
        <v>793</v>
      </c>
    </row>
    <row r="107" spans="1:12">
      <c r="A107" s="3">
        <v>100</v>
      </c>
      <c r="B107" s="3" t="s">
        <v>786</v>
      </c>
      <c r="C107" s="3" t="s">
        <v>997</v>
      </c>
      <c r="D107" s="3" t="s">
        <v>1005</v>
      </c>
      <c r="E107" s="3" t="s">
        <v>999</v>
      </c>
      <c r="F107" s="3" t="s">
        <v>1006</v>
      </c>
      <c r="G107" s="3" t="s">
        <v>116</v>
      </c>
      <c r="H107" s="5">
        <v>9246</v>
      </c>
      <c r="I107" s="3" t="s">
        <v>739</v>
      </c>
      <c r="J107" s="3" t="s">
        <v>791</v>
      </c>
      <c r="K107" s="3" t="s">
        <v>792</v>
      </c>
      <c r="L107" s="3" t="s">
        <v>793</v>
      </c>
    </row>
    <row r="108" spans="1:12">
      <c r="A108" s="3">
        <v>101</v>
      </c>
      <c r="B108" s="3" t="s">
        <v>786</v>
      </c>
      <c r="C108" s="3" t="s">
        <v>997</v>
      </c>
      <c r="D108" s="3" t="s">
        <v>1007</v>
      </c>
      <c r="E108" s="3" t="s">
        <v>999</v>
      </c>
      <c r="F108" s="3" t="s">
        <v>1008</v>
      </c>
      <c r="G108" s="3" t="s">
        <v>116</v>
      </c>
      <c r="H108" s="5">
        <v>6795</v>
      </c>
      <c r="I108" s="3" t="s">
        <v>739</v>
      </c>
      <c r="J108" s="3" t="s">
        <v>791</v>
      </c>
      <c r="K108" s="3" t="s">
        <v>792</v>
      </c>
      <c r="L108" s="3" t="s">
        <v>793</v>
      </c>
    </row>
    <row r="109" spans="1:12">
      <c r="A109" s="3">
        <v>102</v>
      </c>
      <c r="B109" s="3" t="s">
        <v>786</v>
      </c>
      <c r="C109" s="3" t="s">
        <v>997</v>
      </c>
      <c r="D109" s="3" t="s">
        <v>1009</v>
      </c>
      <c r="E109" s="3" t="s">
        <v>999</v>
      </c>
      <c r="F109" s="3" t="s">
        <v>1010</v>
      </c>
      <c r="G109" s="3" t="s">
        <v>116</v>
      </c>
      <c r="H109" s="5">
        <v>7402</v>
      </c>
      <c r="I109" s="3" t="s">
        <v>739</v>
      </c>
      <c r="J109" s="3" t="s">
        <v>791</v>
      </c>
      <c r="K109" s="3" t="s">
        <v>792</v>
      </c>
      <c r="L109" s="3" t="s">
        <v>793</v>
      </c>
    </row>
    <row r="110" spans="1:12">
      <c r="A110" s="3">
        <v>103</v>
      </c>
      <c r="B110" s="3" t="s">
        <v>786</v>
      </c>
      <c r="C110" s="3" t="s">
        <v>1011</v>
      </c>
      <c r="D110" s="3" t="s">
        <v>1012</v>
      </c>
      <c r="E110" s="3" t="s">
        <v>1013</v>
      </c>
      <c r="F110" s="3" t="s">
        <v>1014</v>
      </c>
      <c r="G110" s="3" t="s">
        <v>116</v>
      </c>
      <c r="H110" s="5">
        <v>843</v>
      </c>
      <c r="I110" s="3" t="s">
        <v>739</v>
      </c>
      <c r="J110" s="3" t="s">
        <v>791</v>
      </c>
      <c r="K110" s="3" t="s">
        <v>792</v>
      </c>
      <c r="L110" s="3" t="s">
        <v>793</v>
      </c>
    </row>
    <row r="111" spans="1:12">
      <c r="A111" s="3">
        <v>104</v>
      </c>
      <c r="B111" s="3" t="s">
        <v>786</v>
      </c>
      <c r="C111" s="3" t="s">
        <v>1011</v>
      </c>
      <c r="D111" s="3" t="s">
        <v>1015</v>
      </c>
      <c r="E111" s="3" t="s">
        <v>1013</v>
      </c>
      <c r="F111" s="3" t="s">
        <v>1016</v>
      </c>
      <c r="G111" s="3" t="s">
        <v>116</v>
      </c>
      <c r="H111" s="5">
        <v>1196</v>
      </c>
      <c r="I111" s="3" t="s">
        <v>739</v>
      </c>
      <c r="J111" s="3" t="s">
        <v>791</v>
      </c>
      <c r="K111" s="3" t="s">
        <v>792</v>
      </c>
      <c r="L111" s="3" t="s">
        <v>793</v>
      </c>
    </row>
    <row r="112" spans="1:12">
      <c r="A112" s="3">
        <v>105</v>
      </c>
      <c r="B112" s="3" t="s">
        <v>786</v>
      </c>
      <c r="C112" s="3" t="s">
        <v>1011</v>
      </c>
      <c r="D112" s="3" t="s">
        <v>1017</v>
      </c>
      <c r="E112" s="3" t="s">
        <v>1013</v>
      </c>
      <c r="F112" s="3" t="s">
        <v>1018</v>
      </c>
      <c r="G112" s="3" t="s">
        <v>116</v>
      </c>
      <c r="H112" s="5">
        <v>3310</v>
      </c>
      <c r="I112" s="3" t="s">
        <v>739</v>
      </c>
      <c r="J112" s="3" t="s">
        <v>791</v>
      </c>
      <c r="K112" s="3" t="s">
        <v>792</v>
      </c>
      <c r="L112" s="3" t="s">
        <v>793</v>
      </c>
    </row>
    <row r="113" spans="1:12">
      <c r="A113" s="3">
        <v>106</v>
      </c>
      <c r="B113" s="3" t="s">
        <v>786</v>
      </c>
      <c r="C113" s="3" t="s">
        <v>1011</v>
      </c>
      <c r="D113" s="3" t="s">
        <v>1019</v>
      </c>
      <c r="E113" s="3" t="s">
        <v>1013</v>
      </c>
      <c r="F113" s="3" t="s">
        <v>1020</v>
      </c>
      <c r="G113" s="3" t="s">
        <v>116</v>
      </c>
      <c r="H113" s="5">
        <v>3873</v>
      </c>
      <c r="I113" s="3" t="s">
        <v>739</v>
      </c>
      <c r="J113" s="3" t="s">
        <v>791</v>
      </c>
      <c r="K113" s="3" t="s">
        <v>792</v>
      </c>
      <c r="L113" s="3" t="s">
        <v>793</v>
      </c>
    </row>
    <row r="114" spans="1:12">
      <c r="A114" s="3">
        <v>107</v>
      </c>
      <c r="B114" s="3" t="s">
        <v>786</v>
      </c>
      <c r="C114" s="3" t="s">
        <v>787</v>
      </c>
      <c r="D114" s="3" t="s">
        <v>1021</v>
      </c>
      <c r="E114" s="3" t="s">
        <v>1022</v>
      </c>
      <c r="F114" s="3" t="s">
        <v>1023</v>
      </c>
      <c r="G114" s="3" t="s">
        <v>116</v>
      </c>
      <c r="H114" s="5">
        <v>3381</v>
      </c>
      <c r="I114" s="3" t="s">
        <v>739</v>
      </c>
      <c r="J114" s="3" t="s">
        <v>791</v>
      </c>
      <c r="K114" s="3" t="s">
        <v>792</v>
      </c>
      <c r="L114" s="3" t="s">
        <v>793</v>
      </c>
    </row>
    <row r="115" spans="1:12">
      <c r="A115" s="3">
        <v>108</v>
      </c>
      <c r="B115" s="3" t="s">
        <v>786</v>
      </c>
      <c r="C115" s="3" t="s">
        <v>787</v>
      </c>
      <c r="D115" s="3" t="s">
        <v>1024</v>
      </c>
      <c r="E115" s="3" t="s">
        <v>1022</v>
      </c>
      <c r="F115" s="3" t="s">
        <v>1025</v>
      </c>
      <c r="G115" s="3" t="s">
        <v>116</v>
      </c>
      <c r="H115" s="5">
        <v>5118</v>
      </c>
      <c r="I115" s="3" t="s">
        <v>739</v>
      </c>
      <c r="J115" s="3" t="s">
        <v>791</v>
      </c>
      <c r="K115" s="3" t="s">
        <v>792</v>
      </c>
      <c r="L115" s="3" t="s">
        <v>793</v>
      </c>
    </row>
    <row r="116" spans="1:12">
      <c r="A116" s="3">
        <v>109</v>
      </c>
      <c r="B116" s="3" t="s">
        <v>786</v>
      </c>
      <c r="C116" s="3" t="s">
        <v>787</v>
      </c>
      <c r="D116" s="3" t="s">
        <v>1026</v>
      </c>
      <c r="E116" s="3" t="s">
        <v>1022</v>
      </c>
      <c r="F116" s="3" t="s">
        <v>1027</v>
      </c>
      <c r="G116" s="3" t="s">
        <v>116</v>
      </c>
      <c r="H116" s="5">
        <v>8712</v>
      </c>
      <c r="I116" s="3" t="s">
        <v>739</v>
      </c>
      <c r="J116" s="3" t="s">
        <v>791</v>
      </c>
      <c r="K116" s="3" t="s">
        <v>792</v>
      </c>
      <c r="L116" s="3" t="s">
        <v>793</v>
      </c>
    </row>
    <row r="117" spans="1:12">
      <c r="A117" s="3">
        <v>110</v>
      </c>
      <c r="B117" s="3" t="s">
        <v>786</v>
      </c>
      <c r="C117" s="3" t="s">
        <v>787</v>
      </c>
      <c r="D117" s="3" t="s">
        <v>1028</v>
      </c>
      <c r="E117" s="3" t="s">
        <v>1022</v>
      </c>
      <c r="F117" s="3" t="s">
        <v>1029</v>
      </c>
      <c r="G117" s="3" t="s">
        <v>116</v>
      </c>
      <c r="H117" s="5">
        <v>10252</v>
      </c>
      <c r="I117" s="3" t="s">
        <v>739</v>
      </c>
      <c r="J117" s="3" t="s">
        <v>791</v>
      </c>
      <c r="K117" s="3" t="s">
        <v>792</v>
      </c>
      <c r="L117" s="3" t="s">
        <v>793</v>
      </c>
    </row>
    <row r="118" spans="1:12">
      <c r="A118" s="3">
        <v>111</v>
      </c>
      <c r="B118" s="3" t="s">
        <v>786</v>
      </c>
      <c r="C118" s="3" t="s">
        <v>787</v>
      </c>
      <c r="D118" s="3" t="s">
        <v>1030</v>
      </c>
      <c r="E118" s="3" t="s">
        <v>1022</v>
      </c>
      <c r="F118" s="3" t="s">
        <v>1031</v>
      </c>
      <c r="G118" s="3" t="s">
        <v>116</v>
      </c>
      <c r="H118" s="5">
        <v>15045</v>
      </c>
      <c r="I118" s="3" t="s">
        <v>739</v>
      </c>
      <c r="J118" s="3" t="s">
        <v>791</v>
      </c>
      <c r="K118" s="3" t="s">
        <v>792</v>
      </c>
      <c r="L118" s="3" t="s">
        <v>793</v>
      </c>
    </row>
    <row r="119" spans="1:12">
      <c r="A119" s="3">
        <v>112</v>
      </c>
      <c r="B119" s="3" t="s">
        <v>786</v>
      </c>
      <c r="C119" s="3" t="s">
        <v>1032</v>
      </c>
      <c r="D119" s="3" t="s">
        <v>1033</v>
      </c>
      <c r="E119" s="3" t="s">
        <v>1034</v>
      </c>
      <c r="F119" s="3" t="s">
        <v>1035</v>
      </c>
      <c r="G119" s="3" t="s">
        <v>116</v>
      </c>
      <c r="H119" s="5">
        <v>3416</v>
      </c>
      <c r="I119" s="3" t="s">
        <v>739</v>
      </c>
      <c r="J119" s="3" t="s">
        <v>791</v>
      </c>
      <c r="K119" s="3" t="s">
        <v>792</v>
      </c>
      <c r="L119" s="3" t="s">
        <v>793</v>
      </c>
    </row>
    <row r="120" spans="1:12">
      <c r="A120" s="3">
        <v>113</v>
      </c>
      <c r="B120" s="3" t="s">
        <v>786</v>
      </c>
      <c r="C120" s="3" t="s">
        <v>1032</v>
      </c>
      <c r="D120" s="3" t="s">
        <v>1036</v>
      </c>
      <c r="E120" s="3" t="s">
        <v>1034</v>
      </c>
      <c r="F120" s="3" t="s">
        <v>1037</v>
      </c>
      <c r="G120" s="3" t="s">
        <v>116</v>
      </c>
      <c r="H120" s="5">
        <v>4778</v>
      </c>
      <c r="I120" s="3" t="s">
        <v>739</v>
      </c>
      <c r="J120" s="3" t="s">
        <v>791</v>
      </c>
      <c r="K120" s="3" t="s">
        <v>792</v>
      </c>
      <c r="L120" s="3" t="s">
        <v>793</v>
      </c>
    </row>
    <row r="121" spans="1:12">
      <c r="A121" s="3">
        <v>114</v>
      </c>
      <c r="B121" s="3" t="s">
        <v>786</v>
      </c>
      <c r="C121" s="3" t="s">
        <v>1032</v>
      </c>
      <c r="D121" s="3" t="s">
        <v>1038</v>
      </c>
      <c r="E121" s="3" t="s">
        <v>1034</v>
      </c>
      <c r="F121" s="3" t="s">
        <v>1039</v>
      </c>
      <c r="G121" s="3" t="s">
        <v>116</v>
      </c>
      <c r="H121" s="5">
        <v>6356</v>
      </c>
      <c r="I121" s="3" t="s">
        <v>739</v>
      </c>
      <c r="J121" s="3" t="s">
        <v>791</v>
      </c>
      <c r="K121" s="3" t="s">
        <v>792</v>
      </c>
      <c r="L121" s="3" t="s">
        <v>793</v>
      </c>
    </row>
    <row r="122" spans="1:12">
      <c r="A122" s="3">
        <v>115</v>
      </c>
      <c r="B122" s="3" t="s">
        <v>786</v>
      </c>
      <c r="C122" s="3" t="s">
        <v>1032</v>
      </c>
      <c r="D122" s="3" t="s">
        <v>1040</v>
      </c>
      <c r="E122" s="3" t="s">
        <v>1034</v>
      </c>
      <c r="F122" s="3" t="s">
        <v>1041</v>
      </c>
      <c r="G122" s="3" t="s">
        <v>116</v>
      </c>
      <c r="H122" s="5">
        <v>1600</v>
      </c>
      <c r="I122" s="3" t="s">
        <v>739</v>
      </c>
      <c r="J122" s="3" t="s">
        <v>791</v>
      </c>
      <c r="K122" s="3" t="s">
        <v>792</v>
      </c>
      <c r="L122" s="3" t="s">
        <v>793</v>
      </c>
    </row>
    <row r="123" spans="1:12">
      <c r="A123" s="3">
        <v>116</v>
      </c>
      <c r="B123" s="3" t="s">
        <v>786</v>
      </c>
      <c r="C123" s="3" t="s">
        <v>1032</v>
      </c>
      <c r="D123" s="3" t="s">
        <v>1042</v>
      </c>
      <c r="E123" s="3" t="s">
        <v>1034</v>
      </c>
      <c r="F123" s="3" t="s">
        <v>1043</v>
      </c>
      <c r="G123" s="3" t="s">
        <v>116</v>
      </c>
      <c r="H123" s="5">
        <v>2399</v>
      </c>
      <c r="I123" s="3" t="s">
        <v>739</v>
      </c>
      <c r="J123" s="3" t="s">
        <v>791</v>
      </c>
      <c r="K123" s="3" t="s">
        <v>792</v>
      </c>
      <c r="L123" s="3" t="s">
        <v>793</v>
      </c>
    </row>
    <row r="124" spans="1:12">
      <c r="A124" s="3">
        <v>117</v>
      </c>
      <c r="B124" s="3" t="s">
        <v>786</v>
      </c>
      <c r="C124" s="3" t="s">
        <v>1032</v>
      </c>
      <c r="D124" s="3" t="s">
        <v>1044</v>
      </c>
      <c r="E124" s="3" t="s">
        <v>1034</v>
      </c>
      <c r="F124" s="3" t="s">
        <v>1045</v>
      </c>
      <c r="G124" s="3" t="s">
        <v>116</v>
      </c>
      <c r="H124" s="5">
        <v>3286</v>
      </c>
      <c r="I124" s="3" t="s">
        <v>739</v>
      </c>
      <c r="J124" s="3" t="s">
        <v>791</v>
      </c>
      <c r="K124" s="3" t="s">
        <v>792</v>
      </c>
      <c r="L124" s="3" t="s">
        <v>793</v>
      </c>
    </row>
    <row r="125" spans="1:12">
      <c r="A125" s="3">
        <v>118</v>
      </c>
      <c r="B125" s="3" t="s">
        <v>786</v>
      </c>
      <c r="C125" s="3" t="s">
        <v>1046</v>
      </c>
      <c r="D125" s="3" t="s">
        <v>1047</v>
      </c>
      <c r="E125" s="3" t="s">
        <v>1034</v>
      </c>
      <c r="F125" s="3" t="s">
        <v>1048</v>
      </c>
      <c r="G125" s="3" t="s">
        <v>116</v>
      </c>
      <c r="H125" s="5">
        <v>4599</v>
      </c>
      <c r="I125" s="3" t="s">
        <v>739</v>
      </c>
      <c r="J125" s="3" t="s">
        <v>791</v>
      </c>
      <c r="K125" s="3" t="s">
        <v>792</v>
      </c>
      <c r="L125" s="3" t="s">
        <v>793</v>
      </c>
    </row>
    <row r="126" spans="1:12">
      <c r="A126" s="3">
        <v>119</v>
      </c>
      <c r="B126" s="3" t="s">
        <v>786</v>
      </c>
      <c r="C126" s="3" t="s">
        <v>1046</v>
      </c>
      <c r="D126" s="3" t="s">
        <v>1049</v>
      </c>
      <c r="E126" s="3" t="s">
        <v>1034</v>
      </c>
      <c r="F126" s="3" t="s">
        <v>1050</v>
      </c>
      <c r="G126" s="3" t="s">
        <v>116</v>
      </c>
      <c r="H126" s="5">
        <v>6437</v>
      </c>
      <c r="I126" s="3" t="s">
        <v>739</v>
      </c>
      <c r="J126" s="3" t="s">
        <v>791</v>
      </c>
      <c r="K126" s="3" t="s">
        <v>792</v>
      </c>
      <c r="L126" s="3" t="s">
        <v>793</v>
      </c>
    </row>
    <row r="127" spans="1:12">
      <c r="A127" s="3">
        <v>120</v>
      </c>
      <c r="B127" s="3" t="s">
        <v>786</v>
      </c>
      <c r="C127" s="3" t="s">
        <v>1046</v>
      </c>
      <c r="D127" s="3" t="s">
        <v>1051</v>
      </c>
      <c r="E127" s="3" t="s">
        <v>1034</v>
      </c>
      <c r="F127" s="3" t="s">
        <v>1052</v>
      </c>
      <c r="G127" s="3" t="s">
        <v>116</v>
      </c>
      <c r="H127" s="5">
        <v>8555</v>
      </c>
      <c r="I127" s="3" t="s">
        <v>739</v>
      </c>
      <c r="J127" s="3" t="s">
        <v>791</v>
      </c>
      <c r="K127" s="3" t="s">
        <v>792</v>
      </c>
      <c r="L127" s="3" t="s">
        <v>793</v>
      </c>
    </row>
    <row r="128" spans="1:12">
      <c r="A128" s="3">
        <v>121</v>
      </c>
      <c r="B128" s="3" t="s">
        <v>786</v>
      </c>
      <c r="C128" s="3" t="s">
        <v>1032</v>
      </c>
      <c r="D128" s="3" t="s">
        <v>1053</v>
      </c>
      <c r="E128" s="3" t="s">
        <v>1034</v>
      </c>
      <c r="F128" s="3" t="s">
        <v>1054</v>
      </c>
      <c r="G128" s="3" t="s">
        <v>116</v>
      </c>
      <c r="H128" s="5">
        <v>1759</v>
      </c>
      <c r="I128" s="3" t="s">
        <v>739</v>
      </c>
      <c r="J128" s="3" t="s">
        <v>791</v>
      </c>
      <c r="K128" s="3" t="s">
        <v>792</v>
      </c>
      <c r="L128" s="3" t="s">
        <v>793</v>
      </c>
    </row>
    <row r="129" spans="1:12">
      <c r="A129" s="3">
        <v>122</v>
      </c>
      <c r="B129" s="3" t="s">
        <v>786</v>
      </c>
      <c r="C129" s="3" t="s">
        <v>1032</v>
      </c>
      <c r="D129" s="3" t="s">
        <v>1055</v>
      </c>
      <c r="E129" s="3" t="s">
        <v>1034</v>
      </c>
      <c r="F129" s="3" t="s">
        <v>1056</v>
      </c>
      <c r="G129" s="3" t="s">
        <v>116</v>
      </c>
      <c r="H129" s="5">
        <v>2640</v>
      </c>
      <c r="I129" s="3" t="s">
        <v>739</v>
      </c>
      <c r="J129" s="3" t="s">
        <v>791</v>
      </c>
      <c r="K129" s="3" t="s">
        <v>792</v>
      </c>
      <c r="L129" s="3" t="s">
        <v>793</v>
      </c>
    </row>
    <row r="130" spans="1:12">
      <c r="A130" s="3">
        <v>123</v>
      </c>
      <c r="B130" s="3" t="s">
        <v>786</v>
      </c>
      <c r="C130" s="3" t="s">
        <v>1032</v>
      </c>
      <c r="D130" s="3" t="s">
        <v>1057</v>
      </c>
      <c r="E130" s="3" t="s">
        <v>1034</v>
      </c>
      <c r="F130" s="3" t="s">
        <v>1058</v>
      </c>
      <c r="G130" s="3" t="s">
        <v>116</v>
      </c>
      <c r="H130" s="5">
        <v>3614</v>
      </c>
      <c r="I130" s="3" t="s">
        <v>739</v>
      </c>
      <c r="J130" s="3" t="s">
        <v>791</v>
      </c>
      <c r="K130" s="3" t="s">
        <v>792</v>
      </c>
      <c r="L130" s="3" t="s">
        <v>793</v>
      </c>
    </row>
    <row r="131" spans="1:12">
      <c r="A131" s="3">
        <v>124</v>
      </c>
      <c r="B131" s="3" t="s">
        <v>786</v>
      </c>
      <c r="C131" s="3" t="s">
        <v>1032</v>
      </c>
      <c r="D131" s="3" t="s">
        <v>1059</v>
      </c>
      <c r="E131" s="3" t="s">
        <v>1034</v>
      </c>
      <c r="F131" s="3" t="s">
        <v>1060</v>
      </c>
      <c r="G131" s="3" t="s">
        <v>116</v>
      </c>
      <c r="H131" s="5">
        <v>1930</v>
      </c>
      <c r="I131" s="3" t="s">
        <v>739</v>
      </c>
      <c r="J131" s="3" t="s">
        <v>791</v>
      </c>
      <c r="K131" s="3" t="s">
        <v>792</v>
      </c>
      <c r="L131" s="3" t="s">
        <v>793</v>
      </c>
    </row>
    <row r="132" spans="1:12">
      <c r="A132" s="3">
        <v>125</v>
      </c>
      <c r="B132" s="3" t="s">
        <v>786</v>
      </c>
      <c r="C132" s="3" t="s">
        <v>1032</v>
      </c>
      <c r="D132" s="3" t="s">
        <v>1061</v>
      </c>
      <c r="E132" s="3" t="s">
        <v>1034</v>
      </c>
      <c r="F132" s="3" t="s">
        <v>1062</v>
      </c>
      <c r="G132" s="3" t="s">
        <v>116</v>
      </c>
      <c r="H132" s="5">
        <v>3062</v>
      </c>
      <c r="I132" s="3" t="s">
        <v>739</v>
      </c>
      <c r="J132" s="3" t="s">
        <v>791</v>
      </c>
      <c r="K132" s="3" t="s">
        <v>792</v>
      </c>
      <c r="L132" s="3" t="s">
        <v>793</v>
      </c>
    </row>
    <row r="133" spans="1:12">
      <c r="A133" s="3">
        <v>126</v>
      </c>
      <c r="B133" s="3" t="s">
        <v>786</v>
      </c>
      <c r="C133" s="3" t="s">
        <v>1032</v>
      </c>
      <c r="D133" s="3" t="s">
        <v>1063</v>
      </c>
      <c r="E133" s="3" t="s">
        <v>1034</v>
      </c>
      <c r="F133" s="3" t="s">
        <v>1064</v>
      </c>
      <c r="G133" s="3" t="s">
        <v>116</v>
      </c>
      <c r="H133" s="5">
        <v>4270</v>
      </c>
      <c r="I133" s="3" t="s">
        <v>739</v>
      </c>
      <c r="J133" s="3" t="s">
        <v>791</v>
      </c>
      <c r="K133" s="3" t="s">
        <v>792</v>
      </c>
      <c r="L133" s="3" t="s">
        <v>793</v>
      </c>
    </row>
    <row r="134" spans="1:12">
      <c r="A134" s="3">
        <v>127</v>
      </c>
      <c r="B134" s="3" t="s">
        <v>786</v>
      </c>
      <c r="C134" s="3" t="s">
        <v>997</v>
      </c>
      <c r="D134" s="3" t="s">
        <v>1065</v>
      </c>
      <c r="E134" s="3" t="s">
        <v>999</v>
      </c>
      <c r="F134" s="3" t="s">
        <v>1066</v>
      </c>
      <c r="G134" s="3" t="s">
        <v>116</v>
      </c>
      <c r="H134" s="5">
        <v>4560</v>
      </c>
      <c r="I134" s="3" t="s">
        <v>739</v>
      </c>
      <c r="J134" s="3" t="s">
        <v>791</v>
      </c>
      <c r="K134" s="3" t="s">
        <v>792</v>
      </c>
      <c r="L134" s="3" t="s">
        <v>793</v>
      </c>
    </row>
    <row r="135" spans="1:12">
      <c r="A135" s="3">
        <v>128</v>
      </c>
      <c r="B135" s="3" t="s">
        <v>786</v>
      </c>
      <c r="C135" s="3" t="s">
        <v>997</v>
      </c>
      <c r="D135" s="3" t="s">
        <v>1067</v>
      </c>
      <c r="E135" s="3" t="s">
        <v>999</v>
      </c>
      <c r="F135" s="3" t="s">
        <v>1068</v>
      </c>
      <c r="G135" s="3" t="s">
        <v>116</v>
      </c>
      <c r="H135" s="5">
        <v>8199</v>
      </c>
      <c r="I135" s="3" t="s">
        <v>739</v>
      </c>
      <c r="J135" s="3" t="s">
        <v>791</v>
      </c>
      <c r="K135" s="3" t="s">
        <v>792</v>
      </c>
      <c r="L135" s="3" t="s">
        <v>793</v>
      </c>
    </row>
    <row r="136" spans="1:12">
      <c r="A136" s="3">
        <v>129</v>
      </c>
      <c r="B136" s="3" t="s">
        <v>786</v>
      </c>
      <c r="C136" s="3" t="s">
        <v>824</v>
      </c>
      <c r="D136" s="3" t="s">
        <v>1069</v>
      </c>
      <c r="E136" s="3" t="s">
        <v>826</v>
      </c>
      <c r="F136" s="3" t="s">
        <v>1070</v>
      </c>
      <c r="G136" s="3" t="s">
        <v>738</v>
      </c>
      <c r="H136" s="5">
        <v>38117</v>
      </c>
      <c r="I136" s="3" t="s">
        <v>739</v>
      </c>
      <c r="J136" s="3" t="s">
        <v>791</v>
      </c>
      <c r="K136" s="3" t="s">
        <v>792</v>
      </c>
      <c r="L136" s="3" t="s">
        <v>793</v>
      </c>
    </row>
    <row r="137" spans="1:12">
      <c r="A137" s="3">
        <v>130</v>
      </c>
      <c r="B137" s="3" t="s">
        <v>786</v>
      </c>
      <c r="C137" s="3" t="s">
        <v>824</v>
      </c>
      <c r="D137" s="3" t="s">
        <v>1071</v>
      </c>
      <c r="E137" s="3" t="s">
        <v>826</v>
      </c>
      <c r="F137" s="3" t="s">
        <v>1072</v>
      </c>
      <c r="G137" s="3" t="s">
        <v>738</v>
      </c>
      <c r="H137" s="5">
        <v>49573</v>
      </c>
      <c r="I137" s="3" t="s">
        <v>739</v>
      </c>
      <c r="J137" s="3" t="s">
        <v>791</v>
      </c>
      <c r="K137" s="3" t="s">
        <v>792</v>
      </c>
      <c r="L137" s="3" t="s">
        <v>793</v>
      </c>
    </row>
    <row r="138" spans="1:12">
      <c r="A138" s="3">
        <v>131</v>
      </c>
      <c r="B138" s="3" t="s">
        <v>786</v>
      </c>
      <c r="C138" s="3" t="s">
        <v>824</v>
      </c>
      <c r="D138" s="3" t="s">
        <v>1073</v>
      </c>
      <c r="E138" s="3" t="s">
        <v>826</v>
      </c>
      <c r="F138" s="3" t="s">
        <v>1074</v>
      </c>
      <c r="G138" s="3" t="s">
        <v>738</v>
      </c>
      <c r="H138" s="5">
        <v>16995</v>
      </c>
      <c r="I138" s="3" t="s">
        <v>739</v>
      </c>
      <c r="J138" s="3" t="s">
        <v>791</v>
      </c>
      <c r="K138" s="3" t="s">
        <v>792</v>
      </c>
      <c r="L138" s="3" t="s">
        <v>793</v>
      </c>
    </row>
    <row r="139" spans="1:12">
      <c r="A139" s="3">
        <v>132</v>
      </c>
      <c r="B139" s="3" t="s">
        <v>786</v>
      </c>
      <c r="C139" s="3" t="s">
        <v>824</v>
      </c>
      <c r="D139" s="3" t="s">
        <v>1075</v>
      </c>
      <c r="E139" s="3" t="s">
        <v>826</v>
      </c>
      <c r="F139" s="3" t="s">
        <v>1076</v>
      </c>
      <c r="G139" s="3" t="s">
        <v>738</v>
      </c>
      <c r="H139" s="5">
        <v>19856</v>
      </c>
      <c r="I139" s="3" t="s">
        <v>739</v>
      </c>
      <c r="J139" s="3" t="s">
        <v>791</v>
      </c>
      <c r="K139" s="3" t="s">
        <v>792</v>
      </c>
      <c r="L139" s="3" t="s">
        <v>793</v>
      </c>
    </row>
    <row r="140" spans="1:12">
      <c r="A140" s="3">
        <v>133</v>
      </c>
      <c r="B140" s="3" t="s">
        <v>786</v>
      </c>
      <c r="C140" s="3" t="s">
        <v>824</v>
      </c>
      <c r="D140" s="3" t="s">
        <v>1077</v>
      </c>
      <c r="E140" s="3" t="s">
        <v>826</v>
      </c>
      <c r="F140" s="3" t="s">
        <v>1078</v>
      </c>
      <c r="G140" s="3" t="s">
        <v>738</v>
      </c>
      <c r="H140" s="5">
        <v>23991</v>
      </c>
      <c r="I140" s="3" t="s">
        <v>739</v>
      </c>
      <c r="J140" s="3" t="s">
        <v>791</v>
      </c>
      <c r="K140" s="3" t="s">
        <v>792</v>
      </c>
      <c r="L140" s="3" t="s">
        <v>793</v>
      </c>
    </row>
    <row r="141" spans="1:12">
      <c r="A141" s="3">
        <v>134</v>
      </c>
      <c r="B141" s="3" t="s">
        <v>786</v>
      </c>
      <c r="C141" s="3" t="s">
        <v>824</v>
      </c>
      <c r="D141" s="3" t="s">
        <v>1079</v>
      </c>
      <c r="E141" s="3" t="s">
        <v>826</v>
      </c>
      <c r="F141" s="3" t="s">
        <v>1080</v>
      </c>
      <c r="G141" s="3" t="s">
        <v>738</v>
      </c>
      <c r="H141" s="5">
        <v>28314</v>
      </c>
      <c r="I141" s="3" t="s">
        <v>739</v>
      </c>
      <c r="J141" s="3" t="s">
        <v>791</v>
      </c>
      <c r="K141" s="3" t="s">
        <v>792</v>
      </c>
      <c r="L141" s="3" t="s">
        <v>793</v>
      </c>
    </row>
    <row r="142" spans="1:12">
      <c r="A142" s="3">
        <v>135</v>
      </c>
      <c r="B142" s="3" t="s">
        <v>786</v>
      </c>
      <c r="C142" s="3" t="s">
        <v>824</v>
      </c>
      <c r="D142" s="3" t="s">
        <v>1081</v>
      </c>
      <c r="E142" s="3" t="s">
        <v>826</v>
      </c>
      <c r="F142" s="3" t="s">
        <v>1082</v>
      </c>
      <c r="G142" s="3" t="s">
        <v>738</v>
      </c>
      <c r="H142" s="5">
        <v>34883</v>
      </c>
      <c r="I142" s="3" t="s">
        <v>739</v>
      </c>
      <c r="J142" s="3" t="s">
        <v>791</v>
      </c>
      <c r="K142" s="3" t="s">
        <v>792</v>
      </c>
      <c r="L142" s="3" t="s">
        <v>793</v>
      </c>
    </row>
    <row r="143" spans="1:12">
      <c r="A143" s="3">
        <v>136</v>
      </c>
      <c r="B143" s="3" t="s">
        <v>786</v>
      </c>
      <c r="C143" s="3" t="s">
        <v>824</v>
      </c>
      <c r="D143" s="3" t="s">
        <v>1083</v>
      </c>
      <c r="E143" s="3" t="s">
        <v>826</v>
      </c>
      <c r="F143" s="3" t="s">
        <v>1084</v>
      </c>
      <c r="G143" s="3" t="s">
        <v>738</v>
      </c>
      <c r="H143" s="5">
        <v>39521</v>
      </c>
      <c r="I143" s="3" t="s">
        <v>739</v>
      </c>
      <c r="J143" s="3" t="s">
        <v>791</v>
      </c>
      <c r="K143" s="3" t="s">
        <v>792</v>
      </c>
      <c r="L143" s="3" t="s">
        <v>793</v>
      </c>
    </row>
    <row r="144" spans="1:12">
      <c r="A144" s="3">
        <v>137</v>
      </c>
      <c r="B144" s="3" t="s">
        <v>786</v>
      </c>
      <c r="C144" s="3" t="s">
        <v>824</v>
      </c>
      <c r="D144" s="3" t="s">
        <v>1085</v>
      </c>
      <c r="E144" s="3" t="s">
        <v>826</v>
      </c>
      <c r="F144" s="3" t="s">
        <v>1086</v>
      </c>
      <c r="G144" s="3" t="s">
        <v>738</v>
      </c>
      <c r="H144" s="5">
        <v>18467</v>
      </c>
      <c r="I144" s="3" t="s">
        <v>739</v>
      </c>
      <c r="J144" s="3" t="s">
        <v>791</v>
      </c>
      <c r="K144" s="3" t="s">
        <v>792</v>
      </c>
      <c r="L144" s="3" t="s">
        <v>793</v>
      </c>
    </row>
    <row r="145" spans="1:12">
      <c r="A145" s="3">
        <v>138</v>
      </c>
      <c r="B145" s="3" t="s">
        <v>786</v>
      </c>
      <c r="C145" s="3" t="s">
        <v>824</v>
      </c>
      <c r="D145" s="3" t="s">
        <v>1087</v>
      </c>
      <c r="E145" s="3" t="s">
        <v>826</v>
      </c>
      <c r="F145" s="3" t="s">
        <v>1088</v>
      </c>
      <c r="G145" s="3" t="s">
        <v>738</v>
      </c>
      <c r="H145" s="5">
        <v>20803</v>
      </c>
      <c r="I145" s="3" t="s">
        <v>739</v>
      </c>
      <c r="J145" s="3" t="s">
        <v>791</v>
      </c>
      <c r="K145" s="3" t="s">
        <v>792</v>
      </c>
      <c r="L145" s="3" t="s">
        <v>793</v>
      </c>
    </row>
    <row r="146" spans="1:12">
      <c r="A146" s="3">
        <v>139</v>
      </c>
      <c r="B146" s="3" t="s">
        <v>786</v>
      </c>
      <c r="C146" s="3" t="s">
        <v>824</v>
      </c>
      <c r="D146" s="3" t="s">
        <v>1089</v>
      </c>
      <c r="E146" s="3" t="s">
        <v>826</v>
      </c>
      <c r="F146" s="3" t="s">
        <v>1090</v>
      </c>
      <c r="G146" s="3" t="s">
        <v>738</v>
      </c>
      <c r="H146" s="5">
        <v>26623</v>
      </c>
      <c r="I146" s="3" t="s">
        <v>739</v>
      </c>
      <c r="J146" s="3" t="s">
        <v>791</v>
      </c>
      <c r="K146" s="3" t="s">
        <v>792</v>
      </c>
      <c r="L146" s="3" t="s">
        <v>793</v>
      </c>
    </row>
    <row r="147" spans="1:12">
      <c r="A147" s="3">
        <v>140</v>
      </c>
      <c r="B147" s="3" t="s">
        <v>786</v>
      </c>
      <c r="C147" s="3" t="s">
        <v>824</v>
      </c>
      <c r="D147" s="3" t="s">
        <v>1091</v>
      </c>
      <c r="E147" s="3" t="s">
        <v>826</v>
      </c>
      <c r="F147" s="3" t="s">
        <v>1092</v>
      </c>
      <c r="G147" s="3" t="s">
        <v>738</v>
      </c>
      <c r="H147" s="5">
        <v>30153</v>
      </c>
      <c r="I147" s="3" t="s">
        <v>739</v>
      </c>
      <c r="J147" s="3" t="s">
        <v>791</v>
      </c>
      <c r="K147" s="3" t="s">
        <v>792</v>
      </c>
      <c r="L147" s="3" t="s">
        <v>793</v>
      </c>
    </row>
    <row r="148" spans="1:12">
      <c r="A148" s="3">
        <v>141</v>
      </c>
      <c r="B148" s="3" t="s">
        <v>786</v>
      </c>
      <c r="C148" s="3" t="s">
        <v>824</v>
      </c>
      <c r="D148" s="3" t="s">
        <v>1093</v>
      </c>
      <c r="E148" s="3" t="s">
        <v>826</v>
      </c>
      <c r="F148" s="3" t="s">
        <v>1094</v>
      </c>
      <c r="G148" s="3" t="s">
        <v>738</v>
      </c>
      <c r="H148" s="5">
        <v>35912</v>
      </c>
      <c r="I148" s="3" t="s">
        <v>739</v>
      </c>
      <c r="J148" s="3" t="s">
        <v>791</v>
      </c>
      <c r="K148" s="3" t="s">
        <v>792</v>
      </c>
      <c r="L148" s="3" t="s">
        <v>793</v>
      </c>
    </row>
    <row r="149" spans="1:12">
      <c r="A149" s="3">
        <v>142</v>
      </c>
      <c r="B149" s="3" t="s">
        <v>786</v>
      </c>
      <c r="C149" s="3" t="s">
        <v>824</v>
      </c>
      <c r="D149" s="3" t="s">
        <v>1095</v>
      </c>
      <c r="E149" s="3" t="s">
        <v>826</v>
      </c>
      <c r="F149" s="3" t="s">
        <v>1096</v>
      </c>
      <c r="G149" s="3" t="s">
        <v>738</v>
      </c>
      <c r="H149" s="5">
        <v>41689</v>
      </c>
      <c r="I149" s="3" t="s">
        <v>739</v>
      </c>
      <c r="J149" s="3" t="s">
        <v>791</v>
      </c>
      <c r="K149" s="3" t="s">
        <v>792</v>
      </c>
      <c r="L149" s="3" t="s">
        <v>793</v>
      </c>
    </row>
    <row r="150" spans="1:12">
      <c r="A150" s="3">
        <v>143</v>
      </c>
      <c r="B150" s="3" t="s">
        <v>786</v>
      </c>
      <c r="C150" s="3" t="s">
        <v>824</v>
      </c>
      <c r="D150" s="3" t="s">
        <v>1097</v>
      </c>
      <c r="E150" s="3" t="s">
        <v>826</v>
      </c>
      <c r="F150" s="3" t="s">
        <v>1098</v>
      </c>
      <c r="G150" s="3" t="s">
        <v>738</v>
      </c>
      <c r="H150" s="5">
        <v>20900</v>
      </c>
      <c r="I150" s="3" t="s">
        <v>739</v>
      </c>
      <c r="J150" s="3" t="s">
        <v>791</v>
      </c>
      <c r="K150" s="3" t="s">
        <v>792</v>
      </c>
      <c r="L150" s="3" t="s">
        <v>793</v>
      </c>
    </row>
    <row r="151" spans="1:12">
      <c r="A151" s="3">
        <v>144</v>
      </c>
      <c r="B151" s="3" t="s">
        <v>786</v>
      </c>
      <c r="C151" s="3" t="s">
        <v>824</v>
      </c>
      <c r="D151" s="3" t="s">
        <v>1099</v>
      </c>
      <c r="E151" s="3" t="s">
        <v>826</v>
      </c>
      <c r="F151" s="3" t="s">
        <v>1100</v>
      </c>
      <c r="G151" s="3" t="s">
        <v>738</v>
      </c>
      <c r="H151" s="5">
        <v>23046</v>
      </c>
      <c r="I151" s="3" t="s">
        <v>739</v>
      </c>
      <c r="J151" s="3" t="s">
        <v>791</v>
      </c>
      <c r="K151" s="3" t="s">
        <v>792</v>
      </c>
      <c r="L151" s="3" t="s">
        <v>793</v>
      </c>
    </row>
    <row r="152" spans="1:12">
      <c r="A152" s="3">
        <v>145</v>
      </c>
      <c r="B152" s="3" t="s">
        <v>786</v>
      </c>
      <c r="C152" s="3" t="s">
        <v>824</v>
      </c>
      <c r="D152" s="3" t="s">
        <v>1101</v>
      </c>
      <c r="E152" s="3" t="s">
        <v>826</v>
      </c>
      <c r="F152" s="3" t="s">
        <v>1102</v>
      </c>
      <c r="G152" s="3" t="s">
        <v>738</v>
      </c>
      <c r="H152" s="5">
        <v>27175</v>
      </c>
      <c r="I152" s="3" t="s">
        <v>739</v>
      </c>
      <c r="J152" s="3" t="s">
        <v>791</v>
      </c>
      <c r="K152" s="3" t="s">
        <v>792</v>
      </c>
      <c r="L152" s="3" t="s">
        <v>793</v>
      </c>
    </row>
    <row r="153" spans="1:12">
      <c r="A153" s="3">
        <v>146</v>
      </c>
      <c r="B153" s="3" t="s">
        <v>786</v>
      </c>
      <c r="C153" s="3" t="s">
        <v>824</v>
      </c>
      <c r="D153" s="3" t="s">
        <v>1103</v>
      </c>
      <c r="E153" s="3" t="s">
        <v>826</v>
      </c>
      <c r="F153" s="3" t="s">
        <v>1104</v>
      </c>
      <c r="G153" s="3" t="s">
        <v>738</v>
      </c>
      <c r="H153" s="5">
        <v>32251</v>
      </c>
      <c r="I153" s="3" t="s">
        <v>739</v>
      </c>
      <c r="J153" s="3" t="s">
        <v>791</v>
      </c>
      <c r="K153" s="3" t="s">
        <v>792</v>
      </c>
      <c r="L153" s="3" t="s">
        <v>793</v>
      </c>
    </row>
    <row r="154" spans="1:12">
      <c r="A154" s="3">
        <v>147</v>
      </c>
      <c r="B154" s="3" t="s">
        <v>786</v>
      </c>
      <c r="C154" s="3" t="s">
        <v>824</v>
      </c>
      <c r="D154" s="3" t="s">
        <v>1105</v>
      </c>
      <c r="E154" s="3" t="s">
        <v>826</v>
      </c>
      <c r="F154" s="3" t="s">
        <v>1106</v>
      </c>
      <c r="G154" s="3" t="s">
        <v>738</v>
      </c>
      <c r="H154" s="5">
        <v>36532</v>
      </c>
      <c r="I154" s="3" t="s">
        <v>739</v>
      </c>
      <c r="J154" s="3" t="s">
        <v>791</v>
      </c>
      <c r="K154" s="3" t="s">
        <v>792</v>
      </c>
      <c r="L154" s="3" t="s">
        <v>793</v>
      </c>
    </row>
    <row r="155" spans="1:12">
      <c r="A155" s="3">
        <v>148</v>
      </c>
      <c r="B155" s="3" t="s">
        <v>786</v>
      </c>
      <c r="C155" s="3" t="s">
        <v>824</v>
      </c>
      <c r="D155" s="3" t="s">
        <v>1107</v>
      </c>
      <c r="E155" s="3" t="s">
        <v>826</v>
      </c>
      <c r="F155" s="3" t="s">
        <v>1108</v>
      </c>
      <c r="G155" s="3" t="s">
        <v>738</v>
      </c>
      <c r="H155" s="5">
        <v>43774</v>
      </c>
      <c r="I155" s="3" t="s">
        <v>739</v>
      </c>
      <c r="J155" s="3" t="s">
        <v>791</v>
      </c>
      <c r="K155" s="3" t="s">
        <v>792</v>
      </c>
      <c r="L155" s="3" t="s">
        <v>793</v>
      </c>
    </row>
    <row r="156" spans="1:12">
      <c r="A156" s="3">
        <v>149</v>
      </c>
      <c r="B156" s="3" t="s">
        <v>786</v>
      </c>
      <c r="C156" s="3" t="s">
        <v>824</v>
      </c>
      <c r="D156" s="3" t="s">
        <v>1109</v>
      </c>
      <c r="E156" s="3" t="s">
        <v>826</v>
      </c>
      <c r="F156" s="3" t="s">
        <v>1110</v>
      </c>
      <c r="G156" s="3" t="s">
        <v>738</v>
      </c>
      <c r="H156" s="5">
        <v>24639</v>
      </c>
      <c r="I156" s="3" t="s">
        <v>739</v>
      </c>
      <c r="J156" s="3" t="s">
        <v>791</v>
      </c>
      <c r="K156" s="3" t="s">
        <v>792</v>
      </c>
      <c r="L156" s="3" t="s">
        <v>793</v>
      </c>
    </row>
    <row r="157" spans="1:12">
      <c r="A157" s="3">
        <v>150</v>
      </c>
      <c r="B157" s="3" t="s">
        <v>786</v>
      </c>
      <c r="C157" s="3" t="s">
        <v>824</v>
      </c>
      <c r="D157" s="3" t="s">
        <v>1111</v>
      </c>
      <c r="E157" s="3" t="s">
        <v>826</v>
      </c>
      <c r="F157" s="3" t="s">
        <v>1112</v>
      </c>
      <c r="G157" s="3" t="s">
        <v>738</v>
      </c>
      <c r="H157" s="5">
        <v>29473</v>
      </c>
      <c r="I157" s="3" t="s">
        <v>739</v>
      </c>
      <c r="J157" s="3" t="s">
        <v>791</v>
      </c>
      <c r="K157" s="3" t="s">
        <v>792</v>
      </c>
      <c r="L157" s="3" t="s">
        <v>793</v>
      </c>
    </row>
    <row r="158" spans="1:12">
      <c r="A158" s="3">
        <v>151</v>
      </c>
      <c r="B158" s="3" t="s">
        <v>786</v>
      </c>
      <c r="C158" s="3" t="s">
        <v>824</v>
      </c>
      <c r="D158" s="3" t="s">
        <v>1113</v>
      </c>
      <c r="E158" s="3" t="s">
        <v>826</v>
      </c>
      <c r="F158" s="3" t="s">
        <v>1114</v>
      </c>
      <c r="G158" s="3" t="s">
        <v>738</v>
      </c>
      <c r="H158" s="5">
        <v>33643</v>
      </c>
      <c r="I158" s="3" t="s">
        <v>739</v>
      </c>
      <c r="J158" s="3" t="s">
        <v>791</v>
      </c>
      <c r="K158" s="3" t="s">
        <v>792</v>
      </c>
      <c r="L158" s="3" t="s">
        <v>793</v>
      </c>
    </row>
    <row r="159" spans="1:12">
      <c r="A159" s="3">
        <v>152</v>
      </c>
      <c r="B159" s="3" t="s">
        <v>786</v>
      </c>
      <c r="C159" s="3" t="s">
        <v>824</v>
      </c>
      <c r="D159" s="3" t="s">
        <v>1115</v>
      </c>
      <c r="E159" s="3" t="s">
        <v>826</v>
      </c>
      <c r="F159" s="3" t="s">
        <v>1116</v>
      </c>
      <c r="G159" s="3" t="s">
        <v>738</v>
      </c>
      <c r="H159" s="5">
        <v>38117</v>
      </c>
      <c r="I159" s="3" t="s">
        <v>739</v>
      </c>
      <c r="J159" s="3" t="s">
        <v>791</v>
      </c>
      <c r="K159" s="3" t="s">
        <v>792</v>
      </c>
      <c r="L159" s="3" t="s">
        <v>793</v>
      </c>
    </row>
    <row r="160" spans="1:12">
      <c r="A160" s="3">
        <v>153</v>
      </c>
      <c r="B160" s="3" t="s">
        <v>786</v>
      </c>
      <c r="C160" s="3" t="s">
        <v>824</v>
      </c>
      <c r="D160" s="3" t="s">
        <v>1117</v>
      </c>
      <c r="E160" s="3" t="s">
        <v>826</v>
      </c>
      <c r="F160" s="3" t="s">
        <v>1118</v>
      </c>
      <c r="G160" s="3" t="s">
        <v>738</v>
      </c>
      <c r="H160" s="5">
        <v>49573</v>
      </c>
      <c r="I160" s="3" t="s">
        <v>739</v>
      </c>
      <c r="J160" s="3" t="s">
        <v>791</v>
      </c>
      <c r="K160" s="3" t="s">
        <v>792</v>
      </c>
      <c r="L160" s="3" t="s">
        <v>793</v>
      </c>
    </row>
    <row r="161" spans="1:12">
      <c r="A161" s="3">
        <v>154</v>
      </c>
      <c r="B161" s="3" t="s">
        <v>786</v>
      </c>
      <c r="C161" s="3" t="s">
        <v>1119</v>
      </c>
      <c r="D161" s="3" t="s">
        <v>1120</v>
      </c>
      <c r="E161" s="3" t="s">
        <v>1121</v>
      </c>
      <c r="F161" s="3" t="s">
        <v>1122</v>
      </c>
      <c r="G161" s="3" t="s">
        <v>738</v>
      </c>
      <c r="H161" s="5">
        <v>4687</v>
      </c>
      <c r="I161" s="3" t="s">
        <v>739</v>
      </c>
      <c r="J161" s="3" t="s">
        <v>791</v>
      </c>
      <c r="K161" s="3" t="s">
        <v>792</v>
      </c>
      <c r="L161" s="3" t="s">
        <v>793</v>
      </c>
    </row>
    <row r="162" spans="1:12">
      <c r="A162" s="3">
        <v>155</v>
      </c>
      <c r="B162" s="3" t="s">
        <v>786</v>
      </c>
      <c r="C162" s="3" t="s">
        <v>1119</v>
      </c>
      <c r="D162" s="3" t="s">
        <v>1123</v>
      </c>
      <c r="E162" s="3" t="s">
        <v>1124</v>
      </c>
      <c r="F162" s="3" t="s">
        <v>1125</v>
      </c>
      <c r="G162" s="3" t="s">
        <v>738</v>
      </c>
      <c r="H162" s="5">
        <v>271</v>
      </c>
      <c r="I162" s="3" t="s">
        <v>739</v>
      </c>
      <c r="J162" s="3" t="s">
        <v>791</v>
      </c>
      <c r="K162" s="3" t="s">
        <v>792</v>
      </c>
      <c r="L162" s="3" t="s">
        <v>793</v>
      </c>
    </row>
    <row r="163" spans="1:12">
      <c r="A163" s="3">
        <v>156</v>
      </c>
      <c r="B163" s="3" t="s">
        <v>786</v>
      </c>
      <c r="C163" s="3" t="s">
        <v>1119</v>
      </c>
      <c r="D163" s="3" t="s">
        <v>1126</v>
      </c>
      <c r="E163" s="3" t="s">
        <v>1124</v>
      </c>
      <c r="F163" s="3" t="s">
        <v>1127</v>
      </c>
      <c r="G163" s="3" t="s">
        <v>738</v>
      </c>
      <c r="H163" s="5">
        <v>456</v>
      </c>
      <c r="I163" s="3" t="s">
        <v>739</v>
      </c>
      <c r="J163" s="3" t="s">
        <v>791</v>
      </c>
      <c r="K163" s="3" t="s">
        <v>792</v>
      </c>
      <c r="L163" s="3" t="s">
        <v>793</v>
      </c>
    </row>
    <row r="164" spans="1:12">
      <c r="A164" s="3">
        <v>157</v>
      </c>
      <c r="B164" s="3" t="s">
        <v>786</v>
      </c>
      <c r="C164" s="3" t="s">
        <v>1119</v>
      </c>
      <c r="D164" s="3" t="s">
        <v>1128</v>
      </c>
      <c r="E164" s="3" t="s">
        <v>1124</v>
      </c>
      <c r="F164" s="3" t="s">
        <v>1129</v>
      </c>
      <c r="G164" s="3" t="s">
        <v>738</v>
      </c>
      <c r="H164" s="5">
        <v>733</v>
      </c>
      <c r="I164" s="3" t="s">
        <v>739</v>
      </c>
      <c r="J164" s="3" t="s">
        <v>791</v>
      </c>
      <c r="K164" s="3" t="s">
        <v>792</v>
      </c>
      <c r="L164" s="3" t="s">
        <v>793</v>
      </c>
    </row>
    <row r="165" spans="1:12">
      <c r="A165" s="3">
        <v>158</v>
      </c>
      <c r="B165" s="3" t="s">
        <v>786</v>
      </c>
      <c r="C165" s="3" t="s">
        <v>1119</v>
      </c>
      <c r="D165" s="3" t="s">
        <v>1130</v>
      </c>
      <c r="E165" s="3" t="s">
        <v>1124</v>
      </c>
      <c r="F165" s="3" t="s">
        <v>1131</v>
      </c>
      <c r="G165" s="3" t="s">
        <v>738</v>
      </c>
      <c r="H165" s="5">
        <v>1095</v>
      </c>
      <c r="I165" s="3" t="s">
        <v>739</v>
      </c>
      <c r="J165" s="3" t="s">
        <v>791</v>
      </c>
      <c r="K165" s="3" t="s">
        <v>792</v>
      </c>
      <c r="L165" s="3" t="s">
        <v>793</v>
      </c>
    </row>
    <row r="166" spans="1:12">
      <c r="A166" s="3">
        <v>159</v>
      </c>
      <c r="B166" s="3" t="s">
        <v>786</v>
      </c>
      <c r="C166" s="3" t="s">
        <v>1119</v>
      </c>
      <c r="D166" s="3" t="s">
        <v>1132</v>
      </c>
      <c r="E166" s="3" t="s">
        <v>1124</v>
      </c>
      <c r="F166" s="3" t="s">
        <v>1133</v>
      </c>
      <c r="G166" s="3" t="s">
        <v>738</v>
      </c>
      <c r="H166" s="5">
        <v>1851</v>
      </c>
      <c r="I166" s="3" t="s">
        <v>739</v>
      </c>
      <c r="J166" s="3" t="s">
        <v>791</v>
      </c>
      <c r="K166" s="3" t="s">
        <v>792</v>
      </c>
      <c r="L166" s="3" t="s">
        <v>793</v>
      </c>
    </row>
    <row r="167" spans="1:12">
      <c r="A167" s="3">
        <v>160</v>
      </c>
      <c r="B167" s="3" t="s">
        <v>786</v>
      </c>
      <c r="C167" s="3" t="s">
        <v>1119</v>
      </c>
      <c r="D167" s="3" t="s">
        <v>1134</v>
      </c>
      <c r="E167" s="3" t="s">
        <v>1124</v>
      </c>
      <c r="F167" s="3" t="s">
        <v>1135</v>
      </c>
      <c r="G167" s="3" t="s">
        <v>738</v>
      </c>
      <c r="H167" s="5">
        <v>2906</v>
      </c>
      <c r="I167" s="3" t="s">
        <v>739</v>
      </c>
      <c r="J167" s="3" t="s">
        <v>791</v>
      </c>
      <c r="K167" s="3" t="s">
        <v>792</v>
      </c>
      <c r="L167" s="3" t="s">
        <v>793</v>
      </c>
    </row>
    <row r="168" spans="1:12">
      <c r="A168" s="3">
        <v>161</v>
      </c>
      <c r="B168" s="3" t="s">
        <v>786</v>
      </c>
      <c r="C168" s="3" t="s">
        <v>1119</v>
      </c>
      <c r="D168" s="3" t="s">
        <v>1136</v>
      </c>
      <c r="E168" s="3" t="s">
        <v>1124</v>
      </c>
      <c r="F168" s="3" t="s">
        <v>1137</v>
      </c>
      <c r="G168" s="3" t="s">
        <v>738</v>
      </c>
      <c r="H168" s="5">
        <v>4428</v>
      </c>
      <c r="I168" s="3" t="s">
        <v>739</v>
      </c>
      <c r="J168" s="3" t="s">
        <v>791</v>
      </c>
      <c r="K168" s="3" t="s">
        <v>792</v>
      </c>
      <c r="L168" s="3" t="s">
        <v>793</v>
      </c>
    </row>
    <row r="169" spans="1:12">
      <c r="A169" s="3">
        <v>162</v>
      </c>
      <c r="B169" s="3" t="s">
        <v>786</v>
      </c>
      <c r="C169" s="3" t="s">
        <v>1119</v>
      </c>
      <c r="D169" s="3" t="s">
        <v>1138</v>
      </c>
      <c r="E169" s="3" t="s">
        <v>1124</v>
      </c>
      <c r="F169" s="3" t="s">
        <v>1139</v>
      </c>
      <c r="G169" s="3" t="s">
        <v>738</v>
      </c>
      <c r="H169" s="5">
        <v>6345</v>
      </c>
      <c r="I169" s="3" t="s">
        <v>739</v>
      </c>
      <c r="J169" s="3" t="s">
        <v>791</v>
      </c>
      <c r="K169" s="3" t="s">
        <v>792</v>
      </c>
      <c r="L169" s="3" t="s">
        <v>793</v>
      </c>
    </row>
    <row r="170" spans="1:12">
      <c r="A170" s="3">
        <v>163</v>
      </c>
      <c r="B170" s="3" t="s">
        <v>786</v>
      </c>
      <c r="C170" s="3" t="s">
        <v>1119</v>
      </c>
      <c r="D170" s="3" t="s">
        <v>1140</v>
      </c>
      <c r="E170" s="3" t="s">
        <v>1124</v>
      </c>
      <c r="F170" s="3" t="s">
        <v>1141</v>
      </c>
      <c r="G170" s="3" t="s">
        <v>738</v>
      </c>
      <c r="H170" s="5">
        <v>8985</v>
      </c>
      <c r="I170" s="3" t="s">
        <v>739</v>
      </c>
      <c r="J170" s="3" t="s">
        <v>791</v>
      </c>
      <c r="K170" s="3" t="s">
        <v>792</v>
      </c>
      <c r="L170" s="3" t="s">
        <v>793</v>
      </c>
    </row>
    <row r="171" spans="1:12">
      <c r="A171" s="3">
        <v>164</v>
      </c>
      <c r="B171" s="3" t="s">
        <v>786</v>
      </c>
      <c r="C171" s="3" t="s">
        <v>1119</v>
      </c>
      <c r="D171" s="3" t="s">
        <v>1142</v>
      </c>
      <c r="E171" s="3" t="s">
        <v>1124</v>
      </c>
      <c r="F171" s="3" t="s">
        <v>1143</v>
      </c>
      <c r="G171" s="3" t="s">
        <v>738</v>
      </c>
      <c r="H171" s="5">
        <v>12343</v>
      </c>
      <c r="I171" s="3" t="s">
        <v>739</v>
      </c>
      <c r="J171" s="3" t="s">
        <v>791</v>
      </c>
      <c r="K171" s="3" t="s">
        <v>792</v>
      </c>
      <c r="L171" s="3" t="s">
        <v>793</v>
      </c>
    </row>
    <row r="172" spans="1:12">
      <c r="A172" s="3">
        <v>165</v>
      </c>
      <c r="B172" s="3" t="s">
        <v>786</v>
      </c>
      <c r="C172" s="3" t="s">
        <v>1119</v>
      </c>
      <c r="D172" s="3" t="s">
        <v>1144</v>
      </c>
      <c r="E172" s="3" t="s">
        <v>1124</v>
      </c>
      <c r="F172" s="3" t="s">
        <v>1145</v>
      </c>
      <c r="G172" s="3" t="s">
        <v>738</v>
      </c>
      <c r="H172" s="5">
        <v>16988</v>
      </c>
      <c r="I172" s="3" t="s">
        <v>739</v>
      </c>
      <c r="J172" s="3" t="s">
        <v>791</v>
      </c>
      <c r="K172" s="3" t="s">
        <v>792</v>
      </c>
      <c r="L172" s="3" t="s">
        <v>793</v>
      </c>
    </row>
    <row r="173" spans="1:12">
      <c r="A173" s="3">
        <v>166</v>
      </c>
      <c r="B173" s="3" t="s">
        <v>786</v>
      </c>
      <c r="C173" s="3" t="s">
        <v>1119</v>
      </c>
      <c r="D173" s="3" t="s">
        <v>1146</v>
      </c>
      <c r="E173" s="3" t="s">
        <v>1124</v>
      </c>
      <c r="F173" s="3" t="s">
        <v>1147</v>
      </c>
      <c r="G173" s="3" t="s">
        <v>738</v>
      </c>
      <c r="H173" s="5">
        <v>22946</v>
      </c>
      <c r="I173" s="3" t="s">
        <v>739</v>
      </c>
      <c r="J173" s="3" t="s">
        <v>791</v>
      </c>
      <c r="K173" s="3" t="s">
        <v>792</v>
      </c>
      <c r="L173" s="3" t="s">
        <v>793</v>
      </c>
    </row>
    <row r="174" spans="1:12">
      <c r="A174" s="3">
        <v>167</v>
      </c>
      <c r="B174" s="3" t="s">
        <v>786</v>
      </c>
      <c r="C174" s="3" t="s">
        <v>1119</v>
      </c>
      <c r="D174" s="3" t="s">
        <v>1148</v>
      </c>
      <c r="E174" s="3" t="s">
        <v>1124</v>
      </c>
      <c r="F174" s="3" t="s">
        <v>1149</v>
      </c>
      <c r="G174" s="3" t="s">
        <v>738</v>
      </c>
      <c r="H174" s="5">
        <v>28641</v>
      </c>
      <c r="I174" s="3" t="s">
        <v>739</v>
      </c>
      <c r="J174" s="3" t="s">
        <v>791</v>
      </c>
      <c r="K174" s="3" t="s">
        <v>792</v>
      </c>
      <c r="L174" s="3" t="s">
        <v>793</v>
      </c>
    </row>
    <row r="175" spans="1:12">
      <c r="A175" s="3">
        <v>168</v>
      </c>
      <c r="B175" s="3" t="s">
        <v>786</v>
      </c>
      <c r="C175" s="3" t="s">
        <v>1119</v>
      </c>
      <c r="D175" s="3" t="s">
        <v>1150</v>
      </c>
      <c r="E175" s="3" t="s">
        <v>1124</v>
      </c>
      <c r="F175" s="3" t="s">
        <v>1151</v>
      </c>
      <c r="G175" s="3" t="s">
        <v>738</v>
      </c>
      <c r="H175" s="5">
        <v>35652</v>
      </c>
      <c r="I175" s="3" t="s">
        <v>739</v>
      </c>
      <c r="J175" s="3" t="s">
        <v>791</v>
      </c>
      <c r="K175" s="3" t="s">
        <v>792</v>
      </c>
      <c r="L175" s="3" t="s">
        <v>793</v>
      </c>
    </row>
    <row r="176" spans="1:12">
      <c r="A176" s="3">
        <v>169</v>
      </c>
      <c r="B176" s="3" t="s">
        <v>786</v>
      </c>
      <c r="C176" s="3" t="s">
        <v>1119</v>
      </c>
      <c r="D176" s="3" t="s">
        <v>1152</v>
      </c>
      <c r="E176" s="3" t="s">
        <v>1124</v>
      </c>
      <c r="F176" s="3" t="s">
        <v>1153</v>
      </c>
      <c r="G176" s="3" t="s">
        <v>738</v>
      </c>
      <c r="H176" s="5">
        <v>47310</v>
      </c>
      <c r="I176" s="3" t="s">
        <v>739</v>
      </c>
      <c r="J176" s="3" t="s">
        <v>791</v>
      </c>
      <c r="K176" s="3" t="s">
        <v>792</v>
      </c>
      <c r="L176" s="3" t="s">
        <v>793</v>
      </c>
    </row>
    <row r="177" spans="1:12">
      <c r="A177" s="3">
        <v>170</v>
      </c>
      <c r="B177" s="3" t="s">
        <v>786</v>
      </c>
      <c r="C177" s="3" t="s">
        <v>756</v>
      </c>
      <c r="D177" s="3" t="s">
        <v>1154</v>
      </c>
      <c r="E177" s="3" t="s">
        <v>757</v>
      </c>
      <c r="F177" s="3" t="s">
        <v>1155</v>
      </c>
      <c r="G177" s="3" t="s">
        <v>738</v>
      </c>
      <c r="H177" s="5">
        <v>41840</v>
      </c>
      <c r="I177" s="3" t="s">
        <v>739</v>
      </c>
      <c r="J177" s="3" t="s">
        <v>791</v>
      </c>
      <c r="K177" s="3" t="s">
        <v>792</v>
      </c>
      <c r="L177" s="3" t="s">
        <v>793</v>
      </c>
    </row>
    <row r="178" spans="1:12">
      <c r="A178" s="3">
        <v>171</v>
      </c>
      <c r="B178" s="3" t="s">
        <v>786</v>
      </c>
      <c r="C178" s="3" t="s">
        <v>756</v>
      </c>
      <c r="D178" s="3" t="s">
        <v>1156</v>
      </c>
      <c r="E178" s="3" t="s">
        <v>757</v>
      </c>
      <c r="F178" s="3" t="s">
        <v>1157</v>
      </c>
      <c r="G178" s="3" t="s">
        <v>738</v>
      </c>
      <c r="H178" s="5">
        <v>55557</v>
      </c>
      <c r="I178" s="3" t="s">
        <v>739</v>
      </c>
      <c r="J178" s="3" t="s">
        <v>791</v>
      </c>
      <c r="K178" s="3" t="s">
        <v>792</v>
      </c>
      <c r="L178" s="3" t="s">
        <v>793</v>
      </c>
    </row>
    <row r="179" spans="1:12">
      <c r="A179" s="3">
        <v>172</v>
      </c>
      <c r="B179" s="3" t="s">
        <v>786</v>
      </c>
      <c r="C179" s="3" t="s">
        <v>756</v>
      </c>
      <c r="D179" s="3" t="s">
        <v>1158</v>
      </c>
      <c r="E179" s="3" t="s">
        <v>757</v>
      </c>
      <c r="F179" s="3" t="s">
        <v>1159</v>
      </c>
      <c r="G179" s="3" t="s">
        <v>738</v>
      </c>
      <c r="H179" s="5">
        <v>71384</v>
      </c>
      <c r="I179" s="3" t="s">
        <v>739</v>
      </c>
      <c r="J179" s="3" t="s">
        <v>791</v>
      </c>
      <c r="K179" s="3" t="s">
        <v>792</v>
      </c>
      <c r="L179" s="3" t="s">
        <v>793</v>
      </c>
    </row>
    <row r="180" spans="1:12">
      <c r="A180" s="3">
        <v>173</v>
      </c>
      <c r="B180" s="3" t="s">
        <v>786</v>
      </c>
      <c r="C180" s="3" t="s">
        <v>756</v>
      </c>
      <c r="D180" s="3" t="s">
        <v>1160</v>
      </c>
      <c r="E180" s="3" t="s">
        <v>757</v>
      </c>
      <c r="F180" s="3" t="s">
        <v>1161</v>
      </c>
      <c r="G180" s="3" t="s">
        <v>738</v>
      </c>
      <c r="H180" s="5">
        <v>85437</v>
      </c>
      <c r="I180" s="3" t="s">
        <v>739</v>
      </c>
      <c r="J180" s="3" t="s">
        <v>791</v>
      </c>
      <c r="K180" s="3" t="s">
        <v>792</v>
      </c>
      <c r="L180" s="3" t="s">
        <v>793</v>
      </c>
    </row>
    <row r="181" spans="1:12">
      <c r="A181" s="3">
        <v>174</v>
      </c>
      <c r="B181" s="3" t="s">
        <v>786</v>
      </c>
      <c r="C181" s="3" t="s">
        <v>756</v>
      </c>
      <c r="D181" s="3" t="s">
        <v>1162</v>
      </c>
      <c r="E181" s="3" t="s">
        <v>757</v>
      </c>
      <c r="F181" s="3" t="s">
        <v>1163</v>
      </c>
      <c r="G181" s="3" t="s">
        <v>738</v>
      </c>
      <c r="H181" s="5">
        <v>100607</v>
      </c>
      <c r="I181" s="3" t="s">
        <v>739</v>
      </c>
      <c r="J181" s="3" t="s">
        <v>791</v>
      </c>
      <c r="K181" s="3" t="s">
        <v>792</v>
      </c>
      <c r="L181" s="3" t="s">
        <v>793</v>
      </c>
    </row>
    <row r="182" spans="1:12">
      <c r="A182" s="3">
        <v>175</v>
      </c>
      <c r="B182" s="3" t="s">
        <v>786</v>
      </c>
      <c r="C182" s="3" t="s">
        <v>756</v>
      </c>
      <c r="D182" s="3" t="s">
        <v>1164</v>
      </c>
      <c r="E182" s="3" t="s">
        <v>757</v>
      </c>
      <c r="F182" s="3" t="s">
        <v>1165</v>
      </c>
      <c r="G182" s="3" t="s">
        <v>738</v>
      </c>
      <c r="H182" s="5">
        <v>121816</v>
      </c>
      <c r="I182" s="3" t="s">
        <v>739</v>
      </c>
      <c r="J182" s="3" t="s">
        <v>791</v>
      </c>
      <c r="K182" s="3" t="s">
        <v>792</v>
      </c>
      <c r="L182" s="3" t="s">
        <v>793</v>
      </c>
    </row>
    <row r="183" spans="1:12">
      <c r="A183" s="3">
        <v>176</v>
      </c>
      <c r="B183" s="3" t="s">
        <v>786</v>
      </c>
      <c r="C183" s="3" t="s">
        <v>756</v>
      </c>
      <c r="D183" s="3" t="s">
        <v>1166</v>
      </c>
      <c r="E183" s="3" t="s">
        <v>757</v>
      </c>
      <c r="F183" s="3" t="s">
        <v>1167</v>
      </c>
      <c r="G183" s="3" t="s">
        <v>738</v>
      </c>
      <c r="H183" s="5">
        <v>20760</v>
      </c>
      <c r="I183" s="3" t="s">
        <v>739</v>
      </c>
      <c r="J183" s="3" t="s">
        <v>791</v>
      </c>
      <c r="K183" s="3" t="s">
        <v>792</v>
      </c>
      <c r="L183" s="3" t="s">
        <v>793</v>
      </c>
    </row>
    <row r="184" spans="1:12">
      <c r="A184" s="3">
        <v>177</v>
      </c>
      <c r="B184" s="3" t="s">
        <v>786</v>
      </c>
      <c r="C184" s="3" t="s">
        <v>756</v>
      </c>
      <c r="D184" s="3" t="s">
        <v>1168</v>
      </c>
      <c r="E184" s="3" t="s">
        <v>757</v>
      </c>
      <c r="F184" s="3" t="s">
        <v>1169</v>
      </c>
      <c r="G184" s="3" t="s">
        <v>738</v>
      </c>
      <c r="H184" s="5">
        <v>34825</v>
      </c>
      <c r="I184" s="3" t="s">
        <v>739</v>
      </c>
      <c r="J184" s="3" t="s">
        <v>791</v>
      </c>
      <c r="K184" s="3" t="s">
        <v>792</v>
      </c>
      <c r="L184" s="3" t="s">
        <v>793</v>
      </c>
    </row>
    <row r="185" spans="1:12">
      <c r="A185" s="3">
        <v>178</v>
      </c>
      <c r="B185" s="3" t="s">
        <v>786</v>
      </c>
      <c r="C185" s="3" t="s">
        <v>756</v>
      </c>
      <c r="D185" s="3" t="s">
        <v>1170</v>
      </c>
      <c r="E185" s="3" t="s">
        <v>757</v>
      </c>
      <c r="F185" s="3" t="s">
        <v>1171</v>
      </c>
      <c r="G185" s="3" t="s">
        <v>738</v>
      </c>
      <c r="H185" s="5">
        <v>46532</v>
      </c>
      <c r="I185" s="3" t="s">
        <v>739</v>
      </c>
      <c r="J185" s="3" t="s">
        <v>791</v>
      </c>
      <c r="K185" s="3" t="s">
        <v>792</v>
      </c>
      <c r="L185" s="3" t="s">
        <v>793</v>
      </c>
    </row>
    <row r="186" spans="1:12">
      <c r="A186" s="3">
        <v>179</v>
      </c>
      <c r="B186" s="3" t="s">
        <v>786</v>
      </c>
      <c r="C186" s="3" t="s">
        <v>756</v>
      </c>
      <c r="D186" s="3" t="s">
        <v>1172</v>
      </c>
      <c r="E186" s="3" t="s">
        <v>757</v>
      </c>
      <c r="F186" s="3" t="s">
        <v>1173</v>
      </c>
      <c r="G186" s="3" t="s">
        <v>738</v>
      </c>
      <c r="H186" s="5">
        <v>67270</v>
      </c>
      <c r="I186" s="3" t="s">
        <v>739</v>
      </c>
      <c r="J186" s="3" t="s">
        <v>791</v>
      </c>
      <c r="K186" s="3" t="s">
        <v>792</v>
      </c>
      <c r="L186" s="3" t="s">
        <v>793</v>
      </c>
    </row>
    <row r="187" spans="1:12">
      <c r="A187" s="3">
        <v>180</v>
      </c>
      <c r="B187" s="3" t="s">
        <v>786</v>
      </c>
      <c r="C187" s="3" t="s">
        <v>756</v>
      </c>
      <c r="D187" s="3" t="s">
        <v>1174</v>
      </c>
      <c r="E187" s="3" t="s">
        <v>757</v>
      </c>
      <c r="F187" s="3" t="s">
        <v>1175</v>
      </c>
      <c r="G187" s="3" t="s">
        <v>738</v>
      </c>
      <c r="H187" s="5">
        <v>82425</v>
      </c>
      <c r="I187" s="3" t="s">
        <v>739</v>
      </c>
      <c r="J187" s="3" t="s">
        <v>791</v>
      </c>
      <c r="K187" s="3" t="s">
        <v>792</v>
      </c>
      <c r="L187" s="3" t="s">
        <v>793</v>
      </c>
    </row>
    <row r="188" spans="1:12">
      <c r="A188" s="3">
        <v>181</v>
      </c>
      <c r="B188" s="3" t="s">
        <v>786</v>
      </c>
      <c r="C188" s="3" t="s">
        <v>756</v>
      </c>
      <c r="D188" s="3" t="s">
        <v>1176</v>
      </c>
      <c r="E188" s="3" t="s">
        <v>757</v>
      </c>
      <c r="F188" s="3" t="s">
        <v>1177</v>
      </c>
      <c r="G188" s="3" t="s">
        <v>738</v>
      </c>
      <c r="H188" s="5">
        <v>100323</v>
      </c>
      <c r="I188" s="3" t="s">
        <v>739</v>
      </c>
      <c r="J188" s="3" t="s">
        <v>791</v>
      </c>
      <c r="K188" s="3" t="s">
        <v>792</v>
      </c>
      <c r="L188" s="3" t="s">
        <v>793</v>
      </c>
    </row>
    <row r="189" spans="1:12">
      <c r="A189" s="3">
        <v>182</v>
      </c>
      <c r="B189" s="3" t="s">
        <v>786</v>
      </c>
      <c r="C189" s="3" t="s">
        <v>756</v>
      </c>
      <c r="D189" s="3" t="s">
        <v>1178</v>
      </c>
      <c r="E189" s="3" t="s">
        <v>757</v>
      </c>
      <c r="F189" s="3" t="s">
        <v>1179</v>
      </c>
      <c r="G189" s="3" t="s">
        <v>738</v>
      </c>
      <c r="H189" s="5">
        <v>19276</v>
      </c>
      <c r="I189" s="3" t="s">
        <v>739</v>
      </c>
      <c r="J189" s="3" t="s">
        <v>791</v>
      </c>
      <c r="K189" s="3" t="s">
        <v>792</v>
      </c>
      <c r="L189" s="3" t="s">
        <v>793</v>
      </c>
    </row>
    <row r="190" spans="1:12">
      <c r="A190" s="3">
        <v>183</v>
      </c>
      <c r="B190" s="3" t="s">
        <v>786</v>
      </c>
      <c r="C190" s="3" t="s">
        <v>756</v>
      </c>
      <c r="D190" s="3" t="s">
        <v>1180</v>
      </c>
      <c r="E190" s="3" t="s">
        <v>757</v>
      </c>
      <c r="F190" s="3" t="s">
        <v>1181</v>
      </c>
      <c r="G190" s="3" t="s">
        <v>738</v>
      </c>
      <c r="H190" s="5">
        <v>32116</v>
      </c>
      <c r="I190" s="3" t="s">
        <v>739</v>
      </c>
      <c r="J190" s="3" t="s">
        <v>791</v>
      </c>
      <c r="K190" s="3" t="s">
        <v>792</v>
      </c>
      <c r="L190" s="3" t="s">
        <v>793</v>
      </c>
    </row>
    <row r="191" spans="1:12">
      <c r="A191" s="3">
        <v>184</v>
      </c>
      <c r="B191" s="3" t="s">
        <v>786</v>
      </c>
      <c r="C191" s="3" t="s">
        <v>756</v>
      </c>
      <c r="D191" s="3" t="s">
        <v>1182</v>
      </c>
      <c r="E191" s="3" t="s">
        <v>757</v>
      </c>
      <c r="F191" s="3" t="s">
        <v>1183</v>
      </c>
      <c r="G191" s="3" t="s">
        <v>738</v>
      </c>
      <c r="H191" s="5">
        <v>43504</v>
      </c>
      <c r="I191" s="3" t="s">
        <v>739</v>
      </c>
      <c r="J191" s="3" t="s">
        <v>791</v>
      </c>
      <c r="K191" s="3" t="s">
        <v>792</v>
      </c>
      <c r="L191" s="3" t="s">
        <v>793</v>
      </c>
    </row>
    <row r="192" spans="1:12">
      <c r="A192" s="3">
        <v>185</v>
      </c>
      <c r="B192" s="3" t="s">
        <v>786</v>
      </c>
      <c r="C192" s="3" t="s">
        <v>756</v>
      </c>
      <c r="D192" s="3" t="s">
        <v>1184</v>
      </c>
      <c r="E192" s="3" t="s">
        <v>757</v>
      </c>
      <c r="F192" s="3" t="s">
        <v>1185</v>
      </c>
      <c r="G192" s="3" t="s">
        <v>738</v>
      </c>
      <c r="H192" s="5">
        <v>68570</v>
      </c>
      <c r="I192" s="3" t="s">
        <v>739</v>
      </c>
      <c r="J192" s="3" t="s">
        <v>791</v>
      </c>
      <c r="K192" s="3" t="s">
        <v>792</v>
      </c>
      <c r="L192" s="3" t="s">
        <v>793</v>
      </c>
    </row>
    <row r="193" spans="1:12">
      <c r="A193" s="3">
        <v>186</v>
      </c>
      <c r="B193" s="3" t="s">
        <v>786</v>
      </c>
      <c r="C193" s="3" t="s">
        <v>756</v>
      </c>
      <c r="D193" s="3" t="s">
        <v>1186</v>
      </c>
      <c r="E193" s="3" t="s">
        <v>757</v>
      </c>
      <c r="F193" s="3" t="s">
        <v>1187</v>
      </c>
      <c r="G193" s="3" t="s">
        <v>738</v>
      </c>
      <c r="H193" s="5">
        <v>84538</v>
      </c>
      <c r="I193" s="3" t="s">
        <v>739</v>
      </c>
      <c r="J193" s="3" t="s">
        <v>791</v>
      </c>
      <c r="K193" s="3" t="s">
        <v>792</v>
      </c>
      <c r="L193" s="3" t="s">
        <v>793</v>
      </c>
    </row>
    <row r="194" spans="1:12">
      <c r="A194" s="3">
        <v>187</v>
      </c>
      <c r="B194" s="3" t="s">
        <v>786</v>
      </c>
      <c r="C194" s="3" t="s">
        <v>756</v>
      </c>
      <c r="D194" s="3" t="s">
        <v>1188</v>
      </c>
      <c r="E194" s="3" t="s">
        <v>757</v>
      </c>
      <c r="F194" s="3" t="s">
        <v>1189</v>
      </c>
      <c r="G194" s="3" t="s">
        <v>738</v>
      </c>
      <c r="H194" s="5">
        <v>99510</v>
      </c>
      <c r="I194" s="3" t="s">
        <v>739</v>
      </c>
      <c r="J194" s="3" t="s">
        <v>791</v>
      </c>
      <c r="K194" s="3" t="s">
        <v>792</v>
      </c>
      <c r="L194" s="3" t="s">
        <v>793</v>
      </c>
    </row>
    <row r="195" spans="1:12">
      <c r="A195" s="3">
        <v>188</v>
      </c>
      <c r="B195" s="3" t="s">
        <v>786</v>
      </c>
      <c r="C195" s="3" t="s">
        <v>756</v>
      </c>
      <c r="D195" s="3" t="s">
        <v>1190</v>
      </c>
      <c r="E195" s="3" t="s">
        <v>757</v>
      </c>
      <c r="F195" s="3" t="s">
        <v>1191</v>
      </c>
      <c r="G195" s="3" t="s">
        <v>738</v>
      </c>
      <c r="H195" s="5">
        <v>9139</v>
      </c>
      <c r="I195" s="3" t="s">
        <v>739</v>
      </c>
      <c r="J195" s="3" t="s">
        <v>791</v>
      </c>
      <c r="K195" s="3" t="s">
        <v>792</v>
      </c>
      <c r="L195" s="3" t="s">
        <v>793</v>
      </c>
    </row>
    <row r="196" spans="1:12">
      <c r="A196" s="3">
        <v>189</v>
      </c>
      <c r="B196" s="3" t="s">
        <v>786</v>
      </c>
      <c r="C196" s="3" t="s">
        <v>756</v>
      </c>
      <c r="D196" s="3" t="s">
        <v>1192</v>
      </c>
      <c r="E196" s="3" t="s">
        <v>757</v>
      </c>
      <c r="F196" s="3" t="s">
        <v>1193</v>
      </c>
      <c r="G196" s="3" t="s">
        <v>738</v>
      </c>
      <c r="H196" s="5">
        <v>9741</v>
      </c>
      <c r="I196" s="3" t="s">
        <v>739</v>
      </c>
      <c r="J196" s="3" t="s">
        <v>791</v>
      </c>
      <c r="K196" s="3" t="s">
        <v>792</v>
      </c>
      <c r="L196" s="3" t="s">
        <v>793</v>
      </c>
    </row>
    <row r="197" spans="1:12">
      <c r="A197" s="3">
        <v>190</v>
      </c>
      <c r="B197" s="3" t="s">
        <v>786</v>
      </c>
      <c r="C197" s="3" t="s">
        <v>756</v>
      </c>
      <c r="D197" s="3" t="s">
        <v>1194</v>
      </c>
      <c r="E197" s="3" t="s">
        <v>757</v>
      </c>
      <c r="F197" s="3" t="s">
        <v>1195</v>
      </c>
      <c r="G197" s="3" t="s">
        <v>738</v>
      </c>
      <c r="H197" s="5">
        <v>13861</v>
      </c>
      <c r="I197" s="3" t="s">
        <v>739</v>
      </c>
      <c r="J197" s="3" t="s">
        <v>791</v>
      </c>
      <c r="K197" s="3" t="s">
        <v>792</v>
      </c>
      <c r="L197" s="3" t="s">
        <v>793</v>
      </c>
    </row>
    <row r="198" spans="1:12">
      <c r="A198" s="3">
        <v>191</v>
      </c>
      <c r="B198" s="3" t="s">
        <v>786</v>
      </c>
      <c r="C198" s="3" t="s">
        <v>756</v>
      </c>
      <c r="D198" s="3" t="s">
        <v>1196</v>
      </c>
      <c r="E198" s="3" t="s">
        <v>757</v>
      </c>
      <c r="F198" s="3" t="s">
        <v>1197</v>
      </c>
      <c r="G198" s="3" t="s">
        <v>738</v>
      </c>
      <c r="H198" s="5">
        <v>18684</v>
      </c>
      <c r="I198" s="3" t="s">
        <v>739</v>
      </c>
      <c r="J198" s="3" t="s">
        <v>791</v>
      </c>
      <c r="K198" s="3" t="s">
        <v>792</v>
      </c>
      <c r="L198" s="3" t="s">
        <v>793</v>
      </c>
    </row>
    <row r="199" spans="1:12">
      <c r="A199" s="3">
        <v>192</v>
      </c>
      <c r="B199" s="3" t="s">
        <v>786</v>
      </c>
      <c r="C199" s="3" t="s">
        <v>756</v>
      </c>
      <c r="D199" s="3" t="s">
        <v>1198</v>
      </c>
      <c r="E199" s="3" t="s">
        <v>757</v>
      </c>
      <c r="F199" s="3" t="s">
        <v>1199</v>
      </c>
      <c r="G199" s="3" t="s">
        <v>738</v>
      </c>
      <c r="H199" s="5">
        <v>22117</v>
      </c>
      <c r="I199" s="3" t="s">
        <v>739</v>
      </c>
      <c r="J199" s="3" t="s">
        <v>791</v>
      </c>
      <c r="K199" s="3" t="s">
        <v>792</v>
      </c>
      <c r="L199" s="3" t="s">
        <v>793</v>
      </c>
    </row>
    <row r="200" spans="1:12">
      <c r="A200" s="3">
        <v>193</v>
      </c>
      <c r="B200" s="3" t="s">
        <v>786</v>
      </c>
      <c r="C200" s="3" t="s">
        <v>756</v>
      </c>
      <c r="D200" s="3" t="s">
        <v>1200</v>
      </c>
      <c r="E200" s="3" t="s">
        <v>757</v>
      </c>
      <c r="F200" s="3" t="s">
        <v>1201</v>
      </c>
      <c r="G200" s="3" t="s">
        <v>738</v>
      </c>
      <c r="H200" s="5">
        <v>26955</v>
      </c>
      <c r="I200" s="3" t="s">
        <v>739</v>
      </c>
      <c r="J200" s="3" t="s">
        <v>791</v>
      </c>
      <c r="K200" s="3" t="s">
        <v>792</v>
      </c>
      <c r="L200" s="3" t="s">
        <v>793</v>
      </c>
    </row>
    <row r="201" spans="1:12">
      <c r="A201" s="3">
        <v>194</v>
      </c>
      <c r="B201" s="3" t="s">
        <v>786</v>
      </c>
      <c r="C201" s="3" t="s">
        <v>756</v>
      </c>
      <c r="D201" s="3" t="s">
        <v>1202</v>
      </c>
      <c r="E201" s="3" t="s">
        <v>757</v>
      </c>
      <c r="F201" s="3" t="s">
        <v>1203</v>
      </c>
      <c r="G201" s="3" t="s">
        <v>738</v>
      </c>
      <c r="H201" s="5">
        <v>31443</v>
      </c>
      <c r="I201" s="3" t="s">
        <v>739</v>
      </c>
      <c r="J201" s="3" t="s">
        <v>791</v>
      </c>
      <c r="K201" s="3" t="s">
        <v>792</v>
      </c>
      <c r="L201" s="3" t="s">
        <v>793</v>
      </c>
    </row>
    <row r="202" spans="1:12">
      <c r="A202" s="3">
        <v>195</v>
      </c>
      <c r="B202" s="3" t="s">
        <v>786</v>
      </c>
      <c r="C202" s="3" t="s">
        <v>756</v>
      </c>
      <c r="D202" s="3" t="s">
        <v>1204</v>
      </c>
      <c r="E202" s="3" t="s">
        <v>757</v>
      </c>
      <c r="F202" s="3" t="s">
        <v>1205</v>
      </c>
      <c r="G202" s="3" t="s">
        <v>738</v>
      </c>
      <c r="H202" s="5">
        <v>38134</v>
      </c>
      <c r="I202" s="3" t="s">
        <v>739</v>
      </c>
      <c r="J202" s="3" t="s">
        <v>791</v>
      </c>
      <c r="K202" s="3" t="s">
        <v>792</v>
      </c>
      <c r="L202" s="3" t="s">
        <v>793</v>
      </c>
    </row>
    <row r="203" spans="1:12">
      <c r="A203" s="3">
        <v>196</v>
      </c>
      <c r="B203" s="3" t="s">
        <v>786</v>
      </c>
      <c r="C203" s="3" t="s">
        <v>756</v>
      </c>
      <c r="D203" s="3" t="s">
        <v>1206</v>
      </c>
      <c r="E203" s="3" t="s">
        <v>757</v>
      </c>
      <c r="F203" s="3" t="s">
        <v>1207</v>
      </c>
      <c r="G203" s="3" t="s">
        <v>738</v>
      </c>
      <c r="H203" s="5">
        <v>47715</v>
      </c>
      <c r="I203" s="3" t="s">
        <v>739</v>
      </c>
      <c r="J203" s="3" t="s">
        <v>791</v>
      </c>
      <c r="K203" s="3" t="s">
        <v>792</v>
      </c>
      <c r="L203" s="3" t="s">
        <v>793</v>
      </c>
    </row>
    <row r="204" spans="1:12">
      <c r="A204" s="3">
        <v>197</v>
      </c>
      <c r="B204" s="3" t="s">
        <v>786</v>
      </c>
      <c r="C204" s="3" t="s">
        <v>756</v>
      </c>
      <c r="D204" s="3" t="s">
        <v>1208</v>
      </c>
      <c r="E204" s="3" t="s">
        <v>757</v>
      </c>
      <c r="F204" s="3" t="s">
        <v>1209</v>
      </c>
      <c r="G204" s="3" t="s">
        <v>738</v>
      </c>
      <c r="H204" s="5">
        <v>59485</v>
      </c>
      <c r="I204" s="3" t="s">
        <v>739</v>
      </c>
      <c r="J204" s="3" t="s">
        <v>791</v>
      </c>
      <c r="K204" s="3" t="s">
        <v>792</v>
      </c>
      <c r="L204" s="3" t="s">
        <v>793</v>
      </c>
    </row>
    <row r="205" spans="1:12">
      <c r="A205" s="3">
        <v>198</v>
      </c>
      <c r="B205" s="3" t="s">
        <v>786</v>
      </c>
      <c r="C205" s="3" t="s">
        <v>756</v>
      </c>
      <c r="D205" s="3" t="s">
        <v>1210</v>
      </c>
      <c r="E205" s="3" t="s">
        <v>757</v>
      </c>
      <c r="F205" s="3" t="s">
        <v>1211</v>
      </c>
      <c r="G205" s="3" t="s">
        <v>738</v>
      </c>
      <c r="H205" s="5">
        <v>86713</v>
      </c>
      <c r="I205" s="3" t="s">
        <v>739</v>
      </c>
      <c r="J205" s="3" t="s">
        <v>791</v>
      </c>
      <c r="K205" s="3" t="s">
        <v>792</v>
      </c>
      <c r="L205" s="3" t="s">
        <v>793</v>
      </c>
    </row>
    <row r="206" spans="1:12">
      <c r="A206" s="3">
        <v>199</v>
      </c>
      <c r="B206" s="3" t="s">
        <v>786</v>
      </c>
      <c r="C206" s="3" t="s">
        <v>756</v>
      </c>
      <c r="D206" s="3" t="s">
        <v>1212</v>
      </c>
      <c r="E206" s="3" t="s">
        <v>757</v>
      </c>
      <c r="F206" s="3" t="s">
        <v>1213</v>
      </c>
      <c r="G206" s="3" t="s">
        <v>738</v>
      </c>
      <c r="H206" s="5">
        <v>108272</v>
      </c>
      <c r="I206" s="3" t="s">
        <v>739</v>
      </c>
      <c r="J206" s="3" t="s">
        <v>791</v>
      </c>
      <c r="K206" s="3" t="s">
        <v>792</v>
      </c>
      <c r="L206" s="3" t="s">
        <v>793</v>
      </c>
    </row>
    <row r="207" spans="1:12">
      <c r="A207" s="3">
        <v>200</v>
      </c>
      <c r="B207" s="3" t="s">
        <v>786</v>
      </c>
      <c r="C207" s="3" t="s">
        <v>756</v>
      </c>
      <c r="D207" s="3" t="s">
        <v>1214</v>
      </c>
      <c r="E207" s="3" t="s">
        <v>757</v>
      </c>
      <c r="F207" s="3" t="s">
        <v>1215</v>
      </c>
      <c r="G207" s="3" t="s">
        <v>738</v>
      </c>
      <c r="H207" s="5">
        <v>143406</v>
      </c>
      <c r="I207" s="3" t="s">
        <v>739</v>
      </c>
      <c r="J207" s="3" t="s">
        <v>791</v>
      </c>
      <c r="K207" s="3" t="s">
        <v>792</v>
      </c>
      <c r="L207" s="3" t="s">
        <v>793</v>
      </c>
    </row>
    <row r="208" spans="1:12">
      <c r="A208" s="3">
        <v>201</v>
      </c>
      <c r="B208" s="3" t="s">
        <v>786</v>
      </c>
      <c r="C208" s="3" t="s">
        <v>756</v>
      </c>
      <c r="D208" s="3" t="s">
        <v>1216</v>
      </c>
      <c r="E208" s="3" t="s">
        <v>757</v>
      </c>
      <c r="F208" s="3" t="s">
        <v>1217</v>
      </c>
      <c r="G208" s="3" t="s">
        <v>738</v>
      </c>
      <c r="H208" s="5">
        <v>28726</v>
      </c>
      <c r="I208" s="3" t="s">
        <v>739</v>
      </c>
      <c r="J208" s="3" t="s">
        <v>791</v>
      </c>
      <c r="K208" s="3" t="s">
        <v>792</v>
      </c>
      <c r="L208" s="3" t="s">
        <v>793</v>
      </c>
    </row>
    <row r="209" spans="1:12">
      <c r="A209" s="3">
        <v>202</v>
      </c>
      <c r="B209" s="3" t="s">
        <v>786</v>
      </c>
      <c r="C209" s="3" t="s">
        <v>756</v>
      </c>
      <c r="D209" s="3" t="s">
        <v>1218</v>
      </c>
      <c r="E209" s="3" t="s">
        <v>757</v>
      </c>
      <c r="F209" s="3" t="s">
        <v>1219</v>
      </c>
      <c r="G209" s="3" t="s">
        <v>738</v>
      </c>
      <c r="H209" s="5">
        <v>33612</v>
      </c>
      <c r="I209" s="3" t="s">
        <v>739</v>
      </c>
      <c r="J209" s="3" t="s">
        <v>791</v>
      </c>
      <c r="K209" s="3" t="s">
        <v>792</v>
      </c>
      <c r="L209" s="3" t="s">
        <v>793</v>
      </c>
    </row>
    <row r="210" spans="1:12">
      <c r="A210" s="3">
        <v>203</v>
      </c>
      <c r="B210" s="3" t="s">
        <v>786</v>
      </c>
      <c r="C210" s="3" t="s">
        <v>1220</v>
      </c>
      <c r="D210" s="3" t="s">
        <v>1221</v>
      </c>
      <c r="E210" s="3" t="s">
        <v>1222</v>
      </c>
      <c r="F210" s="3" t="s">
        <v>1223</v>
      </c>
      <c r="G210" s="3" t="s">
        <v>738</v>
      </c>
      <c r="H210" s="5">
        <v>2743</v>
      </c>
      <c r="I210" s="3" t="s">
        <v>739</v>
      </c>
      <c r="J210" s="3" t="s">
        <v>791</v>
      </c>
      <c r="K210" s="3" t="s">
        <v>792</v>
      </c>
      <c r="L210" s="3" t="s">
        <v>793</v>
      </c>
    </row>
    <row r="211" spans="1:12">
      <c r="A211" s="3">
        <v>204</v>
      </c>
      <c r="B211" s="3" t="s">
        <v>786</v>
      </c>
      <c r="C211" s="3" t="s">
        <v>1220</v>
      </c>
      <c r="D211" s="3" t="s">
        <v>1224</v>
      </c>
      <c r="E211" s="3" t="s">
        <v>1222</v>
      </c>
      <c r="F211" s="3" t="s">
        <v>1225</v>
      </c>
      <c r="G211" s="3" t="s">
        <v>738</v>
      </c>
      <c r="H211" s="5">
        <v>3201</v>
      </c>
      <c r="I211" s="3" t="s">
        <v>739</v>
      </c>
      <c r="J211" s="3" t="s">
        <v>791</v>
      </c>
      <c r="K211" s="3" t="s">
        <v>792</v>
      </c>
      <c r="L211" s="3" t="s">
        <v>793</v>
      </c>
    </row>
    <row r="212" spans="1:12">
      <c r="A212" s="3">
        <v>205</v>
      </c>
      <c r="B212" s="3" t="s">
        <v>786</v>
      </c>
      <c r="C212" s="3" t="s">
        <v>1220</v>
      </c>
      <c r="D212" s="3" t="s">
        <v>1226</v>
      </c>
      <c r="E212" s="3" t="s">
        <v>1222</v>
      </c>
      <c r="F212" s="3" t="s">
        <v>1227</v>
      </c>
      <c r="G212" s="3" t="s">
        <v>738</v>
      </c>
      <c r="H212" s="5">
        <v>3581</v>
      </c>
      <c r="I212" s="3" t="s">
        <v>739</v>
      </c>
      <c r="J212" s="3" t="s">
        <v>791</v>
      </c>
      <c r="K212" s="3" t="s">
        <v>792</v>
      </c>
      <c r="L212" s="3" t="s">
        <v>793</v>
      </c>
    </row>
    <row r="213" spans="1:12">
      <c r="A213" s="3">
        <v>206</v>
      </c>
      <c r="B213" s="3" t="s">
        <v>786</v>
      </c>
      <c r="C213" s="3" t="s">
        <v>1220</v>
      </c>
      <c r="D213" s="3" t="s">
        <v>1228</v>
      </c>
      <c r="E213" s="3" t="s">
        <v>1222</v>
      </c>
      <c r="F213" s="3" t="s">
        <v>1229</v>
      </c>
      <c r="G213" s="3" t="s">
        <v>738</v>
      </c>
      <c r="H213" s="5">
        <v>5224</v>
      </c>
      <c r="I213" s="3" t="s">
        <v>739</v>
      </c>
      <c r="J213" s="3" t="s">
        <v>791</v>
      </c>
      <c r="K213" s="3" t="s">
        <v>792</v>
      </c>
      <c r="L213" s="3" t="s">
        <v>793</v>
      </c>
    </row>
    <row r="214" spans="1:12">
      <c r="A214" s="3">
        <v>207</v>
      </c>
      <c r="B214" s="3" t="s">
        <v>786</v>
      </c>
      <c r="C214" s="3" t="s">
        <v>1220</v>
      </c>
      <c r="D214" s="3" t="s">
        <v>1230</v>
      </c>
      <c r="E214" s="3" t="s">
        <v>1222</v>
      </c>
      <c r="F214" s="3" t="s">
        <v>1231</v>
      </c>
      <c r="G214" s="3" t="s">
        <v>738</v>
      </c>
      <c r="H214" s="5">
        <v>8847</v>
      </c>
      <c r="I214" s="3" t="s">
        <v>739</v>
      </c>
      <c r="J214" s="3" t="s">
        <v>791</v>
      </c>
      <c r="K214" s="3" t="s">
        <v>792</v>
      </c>
      <c r="L214" s="3" t="s">
        <v>793</v>
      </c>
    </row>
    <row r="215" spans="1:12">
      <c r="A215" s="3">
        <v>208</v>
      </c>
      <c r="B215" s="3" t="s">
        <v>786</v>
      </c>
      <c r="C215" s="3" t="s">
        <v>1220</v>
      </c>
      <c r="D215" s="3" t="s">
        <v>1232</v>
      </c>
      <c r="E215" s="3" t="s">
        <v>1222</v>
      </c>
      <c r="F215" s="3" t="s">
        <v>1233</v>
      </c>
      <c r="G215" s="3" t="s">
        <v>738</v>
      </c>
      <c r="H215" s="5">
        <v>11545</v>
      </c>
      <c r="I215" s="3" t="s">
        <v>739</v>
      </c>
      <c r="J215" s="3" t="s">
        <v>791</v>
      </c>
      <c r="K215" s="3" t="s">
        <v>792</v>
      </c>
      <c r="L215" s="3" t="s">
        <v>793</v>
      </c>
    </row>
    <row r="216" spans="1:12">
      <c r="A216" s="3">
        <v>209</v>
      </c>
      <c r="B216" s="3" t="s">
        <v>786</v>
      </c>
      <c r="C216" s="3" t="s">
        <v>1220</v>
      </c>
      <c r="D216" s="3" t="s">
        <v>1234</v>
      </c>
      <c r="E216" s="3" t="s">
        <v>1222</v>
      </c>
      <c r="F216" s="3" t="s">
        <v>1235</v>
      </c>
      <c r="G216" s="3" t="s">
        <v>738</v>
      </c>
      <c r="H216" s="5">
        <v>15431</v>
      </c>
      <c r="I216" s="3" t="s">
        <v>739</v>
      </c>
      <c r="J216" s="3" t="s">
        <v>791</v>
      </c>
      <c r="K216" s="3" t="s">
        <v>792</v>
      </c>
      <c r="L216" s="3" t="s">
        <v>793</v>
      </c>
    </row>
    <row r="217" spans="1:12">
      <c r="A217" s="3">
        <v>210</v>
      </c>
      <c r="B217" s="3" t="s">
        <v>786</v>
      </c>
      <c r="C217" s="3" t="s">
        <v>1220</v>
      </c>
      <c r="D217" s="3" t="s">
        <v>1236</v>
      </c>
      <c r="E217" s="3" t="s">
        <v>1222</v>
      </c>
      <c r="F217" s="3" t="s">
        <v>1237</v>
      </c>
      <c r="G217" s="3" t="s">
        <v>738</v>
      </c>
      <c r="H217" s="5">
        <v>1808</v>
      </c>
      <c r="I217" s="3" t="s">
        <v>739</v>
      </c>
      <c r="J217" s="3" t="s">
        <v>791</v>
      </c>
      <c r="K217" s="3" t="s">
        <v>792</v>
      </c>
      <c r="L217" s="3" t="s">
        <v>793</v>
      </c>
    </row>
    <row r="218" spans="1:12">
      <c r="A218" s="3">
        <v>211</v>
      </c>
      <c r="B218" s="3" t="s">
        <v>786</v>
      </c>
      <c r="C218" s="3" t="s">
        <v>1220</v>
      </c>
      <c r="D218" s="3" t="s">
        <v>1238</v>
      </c>
      <c r="E218" s="3" t="s">
        <v>1222</v>
      </c>
      <c r="F218" s="3" t="s">
        <v>1239</v>
      </c>
      <c r="G218" s="3" t="s">
        <v>738</v>
      </c>
      <c r="H218" s="5">
        <v>2414</v>
      </c>
      <c r="I218" s="3" t="s">
        <v>739</v>
      </c>
      <c r="J218" s="3" t="s">
        <v>791</v>
      </c>
      <c r="K218" s="3" t="s">
        <v>792</v>
      </c>
      <c r="L218" s="3" t="s">
        <v>793</v>
      </c>
    </row>
    <row r="219" spans="1:12">
      <c r="A219" s="3">
        <v>212</v>
      </c>
      <c r="B219" s="3" t="s">
        <v>786</v>
      </c>
      <c r="C219" s="3" t="s">
        <v>1220</v>
      </c>
      <c r="D219" s="3" t="s">
        <v>1240</v>
      </c>
      <c r="E219" s="3" t="s">
        <v>1222</v>
      </c>
      <c r="F219" s="3" t="s">
        <v>1241</v>
      </c>
      <c r="G219" s="3" t="s">
        <v>738</v>
      </c>
      <c r="H219" s="5">
        <v>3050</v>
      </c>
      <c r="I219" s="3" t="s">
        <v>739</v>
      </c>
      <c r="J219" s="3" t="s">
        <v>791</v>
      </c>
      <c r="K219" s="3" t="s">
        <v>792</v>
      </c>
      <c r="L219" s="3" t="s">
        <v>793</v>
      </c>
    </row>
    <row r="220" spans="1:12">
      <c r="A220" s="3">
        <v>213</v>
      </c>
      <c r="B220" s="3" t="s">
        <v>786</v>
      </c>
      <c r="C220" s="3" t="s">
        <v>1220</v>
      </c>
      <c r="D220" s="3" t="s">
        <v>1242</v>
      </c>
      <c r="E220" s="3" t="s">
        <v>1222</v>
      </c>
      <c r="F220" s="3" t="s">
        <v>1243</v>
      </c>
      <c r="G220" s="3" t="s">
        <v>738</v>
      </c>
      <c r="H220" s="5">
        <v>3612</v>
      </c>
      <c r="I220" s="3" t="s">
        <v>739</v>
      </c>
      <c r="J220" s="3" t="s">
        <v>791</v>
      </c>
      <c r="K220" s="3" t="s">
        <v>792</v>
      </c>
      <c r="L220" s="3" t="s">
        <v>793</v>
      </c>
    </row>
    <row r="221" spans="1:12">
      <c r="A221" s="3">
        <v>214</v>
      </c>
      <c r="B221" s="3" t="s">
        <v>786</v>
      </c>
      <c r="C221" s="3" t="s">
        <v>1220</v>
      </c>
      <c r="D221" s="3" t="s">
        <v>1244</v>
      </c>
      <c r="E221" s="3" t="s">
        <v>1222</v>
      </c>
      <c r="F221" s="3" t="s">
        <v>1245</v>
      </c>
      <c r="G221" s="3" t="s">
        <v>738</v>
      </c>
      <c r="H221" s="5">
        <v>4239</v>
      </c>
      <c r="I221" s="3" t="s">
        <v>739</v>
      </c>
      <c r="J221" s="3" t="s">
        <v>791</v>
      </c>
      <c r="K221" s="3" t="s">
        <v>792</v>
      </c>
      <c r="L221" s="3" t="s">
        <v>793</v>
      </c>
    </row>
    <row r="222" spans="1:12">
      <c r="A222" s="3">
        <v>215</v>
      </c>
      <c r="B222" s="3" t="s">
        <v>786</v>
      </c>
      <c r="C222" s="3" t="s">
        <v>1220</v>
      </c>
      <c r="D222" s="3" t="s">
        <v>1246</v>
      </c>
      <c r="E222" s="3" t="s">
        <v>1222</v>
      </c>
      <c r="F222" s="3" t="s">
        <v>1247</v>
      </c>
      <c r="G222" s="3" t="s">
        <v>738</v>
      </c>
      <c r="H222" s="5">
        <v>4891</v>
      </c>
      <c r="I222" s="3" t="s">
        <v>739</v>
      </c>
      <c r="J222" s="3" t="s">
        <v>791</v>
      </c>
      <c r="K222" s="3" t="s">
        <v>792</v>
      </c>
      <c r="L222" s="3" t="s">
        <v>793</v>
      </c>
    </row>
    <row r="223" spans="1:12">
      <c r="A223" s="3">
        <v>216</v>
      </c>
      <c r="B223" s="3" t="s">
        <v>786</v>
      </c>
      <c r="C223" s="3" t="s">
        <v>1220</v>
      </c>
      <c r="D223" s="3" t="s">
        <v>1248</v>
      </c>
      <c r="E223" s="3" t="s">
        <v>1222</v>
      </c>
      <c r="F223" s="3" t="s">
        <v>1249</v>
      </c>
      <c r="G223" s="3" t="s">
        <v>738</v>
      </c>
      <c r="H223" s="5">
        <v>6996</v>
      </c>
      <c r="I223" s="3" t="s">
        <v>739</v>
      </c>
      <c r="J223" s="3" t="s">
        <v>791</v>
      </c>
      <c r="K223" s="3" t="s">
        <v>792</v>
      </c>
      <c r="L223" s="3" t="s">
        <v>793</v>
      </c>
    </row>
    <row r="224" spans="1:12">
      <c r="A224" s="3">
        <v>217</v>
      </c>
      <c r="B224" s="3" t="s">
        <v>786</v>
      </c>
      <c r="C224" s="3" t="s">
        <v>1220</v>
      </c>
      <c r="D224" s="3" t="s">
        <v>1250</v>
      </c>
      <c r="E224" s="3" t="s">
        <v>1222</v>
      </c>
      <c r="F224" s="3" t="s">
        <v>1251</v>
      </c>
      <c r="G224" s="3" t="s">
        <v>738</v>
      </c>
      <c r="H224" s="5">
        <v>12081</v>
      </c>
      <c r="I224" s="3" t="s">
        <v>739</v>
      </c>
      <c r="J224" s="3" t="s">
        <v>791</v>
      </c>
      <c r="K224" s="3" t="s">
        <v>792</v>
      </c>
      <c r="L224" s="3" t="s">
        <v>793</v>
      </c>
    </row>
    <row r="225" spans="1:12">
      <c r="A225" s="3">
        <v>218</v>
      </c>
      <c r="B225" s="3" t="s">
        <v>786</v>
      </c>
      <c r="C225" s="3" t="s">
        <v>1220</v>
      </c>
      <c r="D225" s="3" t="s">
        <v>1252</v>
      </c>
      <c r="E225" s="3" t="s">
        <v>1222</v>
      </c>
      <c r="F225" s="3" t="s">
        <v>1253</v>
      </c>
      <c r="G225" s="3" t="s">
        <v>738</v>
      </c>
      <c r="H225" s="5">
        <v>17565</v>
      </c>
      <c r="I225" s="3" t="s">
        <v>739</v>
      </c>
      <c r="J225" s="3" t="s">
        <v>791</v>
      </c>
      <c r="K225" s="3" t="s">
        <v>792</v>
      </c>
      <c r="L225" s="3" t="s">
        <v>793</v>
      </c>
    </row>
    <row r="226" spans="1:12">
      <c r="A226" s="3">
        <v>219</v>
      </c>
      <c r="B226" s="3" t="s">
        <v>786</v>
      </c>
      <c r="C226" s="3" t="s">
        <v>1220</v>
      </c>
      <c r="D226" s="3" t="s">
        <v>1254</v>
      </c>
      <c r="E226" s="3" t="s">
        <v>1222</v>
      </c>
      <c r="F226" s="3" t="s">
        <v>1255</v>
      </c>
      <c r="G226" s="3" t="s">
        <v>738</v>
      </c>
      <c r="H226" s="5">
        <v>22423</v>
      </c>
      <c r="I226" s="3" t="s">
        <v>739</v>
      </c>
      <c r="J226" s="3" t="s">
        <v>791</v>
      </c>
      <c r="K226" s="3" t="s">
        <v>792</v>
      </c>
      <c r="L226" s="3" t="s">
        <v>793</v>
      </c>
    </row>
    <row r="227" spans="1:12">
      <c r="A227" s="3">
        <v>220</v>
      </c>
      <c r="B227" s="3" t="s">
        <v>786</v>
      </c>
      <c r="C227" s="3" t="s">
        <v>1220</v>
      </c>
      <c r="D227" s="3" t="s">
        <v>1256</v>
      </c>
      <c r="E227" s="3" t="s">
        <v>1222</v>
      </c>
      <c r="F227" s="3" t="s">
        <v>1257</v>
      </c>
      <c r="G227" s="3" t="s">
        <v>738</v>
      </c>
      <c r="H227" s="5">
        <v>2242</v>
      </c>
      <c r="I227" s="3" t="s">
        <v>739</v>
      </c>
      <c r="J227" s="3" t="s">
        <v>791</v>
      </c>
      <c r="K227" s="3" t="s">
        <v>792</v>
      </c>
      <c r="L227" s="3" t="s">
        <v>793</v>
      </c>
    </row>
    <row r="228" spans="1:12">
      <c r="A228" s="3">
        <v>221</v>
      </c>
      <c r="B228" s="3" t="s">
        <v>786</v>
      </c>
      <c r="C228" s="3" t="s">
        <v>1220</v>
      </c>
      <c r="D228" s="3" t="s">
        <v>1258</v>
      </c>
      <c r="E228" s="3" t="s">
        <v>1222</v>
      </c>
      <c r="F228" s="3" t="s">
        <v>1259</v>
      </c>
      <c r="G228" s="3" t="s">
        <v>738</v>
      </c>
      <c r="H228" s="5">
        <v>3621</v>
      </c>
      <c r="I228" s="3" t="s">
        <v>739</v>
      </c>
      <c r="J228" s="3" t="s">
        <v>791</v>
      </c>
      <c r="K228" s="3" t="s">
        <v>792</v>
      </c>
      <c r="L228" s="3" t="s">
        <v>793</v>
      </c>
    </row>
    <row r="229" spans="1:12">
      <c r="A229" s="3">
        <v>222</v>
      </c>
      <c r="B229" s="3" t="s">
        <v>786</v>
      </c>
      <c r="C229" s="3" t="s">
        <v>1220</v>
      </c>
      <c r="D229" s="3" t="s">
        <v>1260</v>
      </c>
      <c r="E229" s="3" t="s">
        <v>1222</v>
      </c>
      <c r="F229" s="3" t="s">
        <v>1261</v>
      </c>
      <c r="G229" s="3" t="s">
        <v>738</v>
      </c>
      <c r="H229" s="5">
        <v>4966</v>
      </c>
      <c r="I229" s="3" t="s">
        <v>739</v>
      </c>
      <c r="J229" s="3" t="s">
        <v>791</v>
      </c>
      <c r="K229" s="3" t="s">
        <v>792</v>
      </c>
      <c r="L229" s="3" t="s">
        <v>793</v>
      </c>
    </row>
    <row r="230" spans="1:12">
      <c r="A230" s="3">
        <v>223</v>
      </c>
      <c r="B230" s="3" t="s">
        <v>786</v>
      </c>
      <c r="C230" s="3" t="s">
        <v>1220</v>
      </c>
      <c r="D230" s="3" t="s">
        <v>1262</v>
      </c>
      <c r="E230" s="3" t="s">
        <v>1222</v>
      </c>
      <c r="F230" s="3" t="s">
        <v>1263</v>
      </c>
      <c r="G230" s="3" t="s">
        <v>738</v>
      </c>
      <c r="H230" s="5">
        <v>5857</v>
      </c>
      <c r="I230" s="3" t="s">
        <v>739</v>
      </c>
      <c r="J230" s="3" t="s">
        <v>791</v>
      </c>
      <c r="K230" s="3" t="s">
        <v>792</v>
      </c>
      <c r="L230" s="3" t="s">
        <v>793</v>
      </c>
    </row>
    <row r="231" spans="1:12">
      <c r="A231" s="3">
        <v>224</v>
      </c>
      <c r="B231" s="3" t="s">
        <v>786</v>
      </c>
      <c r="C231" s="3" t="s">
        <v>1220</v>
      </c>
      <c r="D231" s="3" t="s">
        <v>1264</v>
      </c>
      <c r="E231" s="3" t="s">
        <v>1222</v>
      </c>
      <c r="F231" s="3" t="s">
        <v>1265</v>
      </c>
      <c r="G231" s="3" t="s">
        <v>738</v>
      </c>
      <c r="H231" s="5">
        <v>6876</v>
      </c>
      <c r="I231" s="3" t="s">
        <v>739</v>
      </c>
      <c r="J231" s="3" t="s">
        <v>791</v>
      </c>
      <c r="K231" s="3" t="s">
        <v>792</v>
      </c>
      <c r="L231" s="3" t="s">
        <v>793</v>
      </c>
    </row>
    <row r="232" spans="1:12">
      <c r="A232" s="3">
        <v>225</v>
      </c>
      <c r="B232" s="3" t="s">
        <v>786</v>
      </c>
      <c r="C232" s="3" t="s">
        <v>1220</v>
      </c>
      <c r="D232" s="3" t="s">
        <v>1266</v>
      </c>
      <c r="E232" s="3" t="s">
        <v>1222</v>
      </c>
      <c r="F232" s="3" t="s">
        <v>1267</v>
      </c>
      <c r="G232" s="3" t="s">
        <v>738</v>
      </c>
      <c r="H232" s="5">
        <v>7996</v>
      </c>
      <c r="I232" s="3" t="s">
        <v>739</v>
      </c>
      <c r="J232" s="3" t="s">
        <v>791</v>
      </c>
      <c r="K232" s="3" t="s">
        <v>792</v>
      </c>
      <c r="L232" s="3" t="s">
        <v>793</v>
      </c>
    </row>
    <row r="233" spans="1:12">
      <c r="A233" s="3">
        <v>226</v>
      </c>
      <c r="B233" s="3" t="s">
        <v>786</v>
      </c>
      <c r="C233" s="3" t="s">
        <v>1220</v>
      </c>
      <c r="D233" s="3" t="s">
        <v>1268</v>
      </c>
      <c r="E233" s="3" t="s">
        <v>1222</v>
      </c>
      <c r="F233" s="3" t="s">
        <v>1269</v>
      </c>
      <c r="G233" s="3" t="s">
        <v>738</v>
      </c>
      <c r="H233" s="5">
        <v>12276</v>
      </c>
      <c r="I233" s="3" t="s">
        <v>739</v>
      </c>
      <c r="J233" s="3" t="s">
        <v>791</v>
      </c>
      <c r="K233" s="3" t="s">
        <v>792</v>
      </c>
      <c r="L233" s="3" t="s">
        <v>793</v>
      </c>
    </row>
    <row r="234" spans="1:12">
      <c r="A234" s="3">
        <v>227</v>
      </c>
      <c r="B234" s="3" t="s">
        <v>786</v>
      </c>
      <c r="C234" s="3" t="s">
        <v>1220</v>
      </c>
      <c r="D234" s="3" t="s">
        <v>1270</v>
      </c>
      <c r="E234" s="3" t="s">
        <v>1222</v>
      </c>
      <c r="F234" s="3" t="s">
        <v>1271</v>
      </c>
      <c r="G234" s="3" t="s">
        <v>738</v>
      </c>
      <c r="H234" s="5">
        <v>22472</v>
      </c>
      <c r="I234" s="3" t="s">
        <v>739</v>
      </c>
      <c r="J234" s="3" t="s">
        <v>791</v>
      </c>
      <c r="K234" s="3" t="s">
        <v>792</v>
      </c>
      <c r="L234" s="3" t="s">
        <v>793</v>
      </c>
    </row>
    <row r="235" spans="1:12">
      <c r="A235" s="3">
        <v>228</v>
      </c>
      <c r="B235" s="3" t="s">
        <v>786</v>
      </c>
      <c r="C235" s="3" t="s">
        <v>1220</v>
      </c>
      <c r="D235" s="3" t="s">
        <v>1272</v>
      </c>
      <c r="E235" s="3" t="s">
        <v>1222</v>
      </c>
      <c r="F235" s="3" t="s">
        <v>1273</v>
      </c>
      <c r="G235" s="3" t="s">
        <v>738</v>
      </c>
      <c r="H235" s="5">
        <v>32582</v>
      </c>
      <c r="I235" s="3" t="s">
        <v>739</v>
      </c>
      <c r="J235" s="3" t="s">
        <v>791</v>
      </c>
      <c r="K235" s="3" t="s">
        <v>792</v>
      </c>
      <c r="L235" s="3" t="s">
        <v>793</v>
      </c>
    </row>
    <row r="236" spans="1:12">
      <c r="A236" s="3">
        <v>229</v>
      </c>
      <c r="B236" s="3" t="s">
        <v>786</v>
      </c>
      <c r="C236" s="3" t="s">
        <v>1220</v>
      </c>
      <c r="D236" s="3" t="s">
        <v>1274</v>
      </c>
      <c r="E236" s="3" t="s">
        <v>1222</v>
      </c>
      <c r="F236" s="3" t="s">
        <v>1275</v>
      </c>
      <c r="G236" s="3" t="s">
        <v>738</v>
      </c>
      <c r="H236" s="5">
        <v>42697</v>
      </c>
      <c r="I236" s="3" t="s">
        <v>739</v>
      </c>
      <c r="J236" s="3" t="s">
        <v>791</v>
      </c>
      <c r="K236" s="3" t="s">
        <v>792</v>
      </c>
      <c r="L236" s="3" t="s">
        <v>793</v>
      </c>
    </row>
    <row r="237" spans="1:12">
      <c r="A237" s="3">
        <v>230</v>
      </c>
      <c r="B237" s="3" t="s">
        <v>786</v>
      </c>
      <c r="C237" s="3" t="s">
        <v>1276</v>
      </c>
      <c r="D237" s="3" t="s">
        <v>1277</v>
      </c>
      <c r="E237" s="3" t="s">
        <v>1278</v>
      </c>
      <c r="F237" s="3" t="s">
        <v>1279</v>
      </c>
      <c r="G237" s="3" t="s">
        <v>116</v>
      </c>
      <c r="H237" s="5">
        <v>1485</v>
      </c>
      <c r="I237" s="3" t="s">
        <v>739</v>
      </c>
      <c r="J237" s="3" t="s">
        <v>791</v>
      </c>
      <c r="K237" s="3" t="s">
        <v>792</v>
      </c>
      <c r="L237" s="3" t="s">
        <v>793</v>
      </c>
    </row>
    <row r="238" spans="1:12">
      <c r="A238" s="3">
        <v>231</v>
      </c>
      <c r="B238" s="3" t="s">
        <v>786</v>
      </c>
      <c r="C238" s="3" t="s">
        <v>1276</v>
      </c>
      <c r="D238" s="3" t="s">
        <v>1280</v>
      </c>
      <c r="E238" s="3" t="s">
        <v>1278</v>
      </c>
      <c r="F238" s="3" t="s">
        <v>1281</v>
      </c>
      <c r="G238" s="3" t="s">
        <v>116</v>
      </c>
      <c r="H238" s="5">
        <v>2782</v>
      </c>
      <c r="I238" s="3" t="s">
        <v>739</v>
      </c>
      <c r="J238" s="3" t="s">
        <v>791</v>
      </c>
      <c r="K238" s="3" t="s">
        <v>792</v>
      </c>
      <c r="L238" s="3" t="s">
        <v>793</v>
      </c>
    </row>
    <row r="239" spans="1:12">
      <c r="A239" s="3">
        <v>232</v>
      </c>
      <c r="B239" s="3" t="s">
        <v>786</v>
      </c>
      <c r="C239" s="3" t="s">
        <v>1276</v>
      </c>
      <c r="D239" s="3" t="s">
        <v>1282</v>
      </c>
      <c r="E239" s="3" t="s">
        <v>1278</v>
      </c>
      <c r="F239" s="3" t="s">
        <v>1283</v>
      </c>
      <c r="G239" s="3" t="s">
        <v>116</v>
      </c>
      <c r="H239" s="5">
        <v>2347</v>
      </c>
      <c r="I239" s="3" t="s">
        <v>739</v>
      </c>
      <c r="J239" s="3" t="s">
        <v>791</v>
      </c>
      <c r="K239" s="3" t="s">
        <v>792</v>
      </c>
      <c r="L239" s="3" t="s">
        <v>793</v>
      </c>
    </row>
    <row r="240" spans="1:12">
      <c r="A240" s="3">
        <v>233</v>
      </c>
      <c r="B240" s="3" t="s">
        <v>786</v>
      </c>
      <c r="C240" s="3" t="s">
        <v>1276</v>
      </c>
      <c r="D240" s="3" t="s">
        <v>1284</v>
      </c>
      <c r="E240" s="3" t="s">
        <v>1278</v>
      </c>
      <c r="F240" s="3" t="s">
        <v>1285</v>
      </c>
      <c r="G240" s="3" t="s">
        <v>116</v>
      </c>
      <c r="H240" s="5">
        <v>2347</v>
      </c>
      <c r="I240" s="3" t="s">
        <v>739</v>
      </c>
      <c r="J240" s="3" t="s">
        <v>791</v>
      </c>
      <c r="K240" s="3" t="s">
        <v>792</v>
      </c>
      <c r="L240" s="3" t="s">
        <v>793</v>
      </c>
    </row>
    <row r="241" spans="1:12">
      <c r="A241" s="3">
        <v>234</v>
      </c>
      <c r="B241" s="3" t="s">
        <v>786</v>
      </c>
      <c r="C241" s="3" t="s">
        <v>1276</v>
      </c>
      <c r="D241" s="3" t="s">
        <v>1286</v>
      </c>
      <c r="E241" s="3" t="s">
        <v>1278</v>
      </c>
      <c r="F241" s="3" t="s">
        <v>1287</v>
      </c>
      <c r="G241" s="3" t="s">
        <v>116</v>
      </c>
      <c r="H241" s="5">
        <v>2347</v>
      </c>
      <c r="I241" s="3" t="s">
        <v>739</v>
      </c>
      <c r="J241" s="3" t="s">
        <v>791</v>
      </c>
      <c r="K241" s="3" t="s">
        <v>792</v>
      </c>
      <c r="L241" s="3" t="s">
        <v>793</v>
      </c>
    </row>
    <row r="242" spans="1:12">
      <c r="A242" s="3">
        <v>235</v>
      </c>
      <c r="B242" s="3" t="s">
        <v>786</v>
      </c>
      <c r="C242" s="3" t="s">
        <v>1276</v>
      </c>
      <c r="D242" s="3" t="s">
        <v>1288</v>
      </c>
      <c r="E242" s="3" t="s">
        <v>1278</v>
      </c>
      <c r="F242" s="3" t="s">
        <v>1289</v>
      </c>
      <c r="G242" s="3" t="s">
        <v>116</v>
      </c>
      <c r="H242" s="5">
        <v>2075</v>
      </c>
      <c r="I242" s="3" t="s">
        <v>739</v>
      </c>
      <c r="J242" s="3" t="s">
        <v>791</v>
      </c>
      <c r="K242" s="3" t="s">
        <v>792</v>
      </c>
      <c r="L242" s="3" t="s">
        <v>793</v>
      </c>
    </row>
    <row r="243" spans="1:12">
      <c r="A243" s="3">
        <v>236</v>
      </c>
      <c r="B243" s="3" t="s">
        <v>786</v>
      </c>
      <c r="C243" s="3" t="s">
        <v>1276</v>
      </c>
      <c r="D243" s="3" t="s">
        <v>1290</v>
      </c>
      <c r="E243" s="3" t="s">
        <v>1278</v>
      </c>
      <c r="F243" s="3" t="s">
        <v>1291</v>
      </c>
      <c r="G243" s="3" t="s">
        <v>116</v>
      </c>
      <c r="H243" s="5">
        <v>2163</v>
      </c>
      <c r="I243" s="3" t="s">
        <v>739</v>
      </c>
      <c r="J243" s="3" t="s">
        <v>791</v>
      </c>
      <c r="K243" s="3" t="s">
        <v>792</v>
      </c>
      <c r="L243" s="3" t="s">
        <v>793</v>
      </c>
    </row>
    <row r="244" spans="1:12">
      <c r="A244" s="3">
        <v>237</v>
      </c>
      <c r="B244" s="3" t="s">
        <v>786</v>
      </c>
      <c r="C244" s="3" t="s">
        <v>1032</v>
      </c>
      <c r="D244" s="3" t="s">
        <v>1292</v>
      </c>
      <c r="E244" s="3" t="s">
        <v>1034</v>
      </c>
      <c r="F244" s="3" t="s">
        <v>1293</v>
      </c>
      <c r="G244" s="3" t="s">
        <v>116</v>
      </c>
      <c r="H244" s="5">
        <v>1349</v>
      </c>
      <c r="I244" s="3" t="s">
        <v>739</v>
      </c>
      <c r="J244" s="3" t="s">
        <v>791</v>
      </c>
      <c r="K244" s="3" t="s">
        <v>792</v>
      </c>
      <c r="L244" s="3" t="s">
        <v>793</v>
      </c>
    </row>
    <row r="245" spans="1:12">
      <c r="A245" s="3">
        <v>238</v>
      </c>
      <c r="B245" s="3" t="s">
        <v>786</v>
      </c>
      <c r="C245" s="3" t="s">
        <v>1032</v>
      </c>
      <c r="D245" s="3" t="s">
        <v>1294</v>
      </c>
      <c r="E245" s="3" t="s">
        <v>1034</v>
      </c>
      <c r="F245" s="3" t="s">
        <v>1295</v>
      </c>
      <c r="G245" s="3" t="s">
        <v>116</v>
      </c>
      <c r="H245" s="5">
        <v>1887</v>
      </c>
      <c r="I245" s="3" t="s">
        <v>739</v>
      </c>
      <c r="J245" s="3" t="s">
        <v>791</v>
      </c>
      <c r="K245" s="3" t="s">
        <v>792</v>
      </c>
      <c r="L245" s="3" t="s">
        <v>793</v>
      </c>
    </row>
    <row r="246" spans="1:12">
      <c r="A246" s="3">
        <v>239</v>
      </c>
      <c r="B246" s="3" t="s">
        <v>786</v>
      </c>
      <c r="C246" s="3" t="s">
        <v>1032</v>
      </c>
      <c r="D246" s="3" t="s">
        <v>1296</v>
      </c>
      <c r="E246" s="3" t="s">
        <v>1034</v>
      </c>
      <c r="F246" s="3" t="s">
        <v>1297</v>
      </c>
      <c r="G246" s="3" t="s">
        <v>116</v>
      </c>
      <c r="H246" s="5">
        <v>2440</v>
      </c>
      <c r="I246" s="3" t="s">
        <v>739</v>
      </c>
      <c r="J246" s="3" t="s">
        <v>791</v>
      </c>
      <c r="K246" s="3" t="s">
        <v>792</v>
      </c>
      <c r="L246" s="3" t="s">
        <v>793</v>
      </c>
    </row>
    <row r="247" spans="1:12">
      <c r="A247" s="3">
        <v>240</v>
      </c>
      <c r="B247" s="3" t="s">
        <v>786</v>
      </c>
      <c r="C247" s="3" t="s">
        <v>1298</v>
      </c>
      <c r="D247" s="3" t="s">
        <v>1299</v>
      </c>
      <c r="E247" s="3" t="s">
        <v>1300</v>
      </c>
      <c r="F247" s="3" t="s">
        <v>1301</v>
      </c>
      <c r="G247" s="3" t="s">
        <v>116</v>
      </c>
      <c r="H247" s="5">
        <v>69999</v>
      </c>
      <c r="I247" s="3" t="s">
        <v>739</v>
      </c>
      <c r="J247" s="3" t="s">
        <v>791</v>
      </c>
      <c r="K247" s="3" t="s">
        <v>792</v>
      </c>
      <c r="L247" s="3" t="s">
        <v>793</v>
      </c>
    </row>
    <row r="248" spans="1:12">
      <c r="A248" s="3">
        <v>241</v>
      </c>
      <c r="B248" s="3" t="s">
        <v>786</v>
      </c>
      <c r="C248" s="3" t="s">
        <v>1298</v>
      </c>
      <c r="D248" s="3" t="s">
        <v>1302</v>
      </c>
      <c r="E248" s="3" t="s">
        <v>1300</v>
      </c>
      <c r="F248" s="3" t="s">
        <v>1303</v>
      </c>
      <c r="G248" s="3" t="s">
        <v>116</v>
      </c>
      <c r="H248" s="5">
        <v>85311</v>
      </c>
      <c r="I248" s="3" t="s">
        <v>739</v>
      </c>
      <c r="J248" s="3" t="s">
        <v>791</v>
      </c>
      <c r="K248" s="3" t="s">
        <v>792</v>
      </c>
      <c r="L248" s="3" t="s">
        <v>793</v>
      </c>
    </row>
    <row r="249" spans="1:12">
      <c r="A249" s="3">
        <v>242</v>
      </c>
      <c r="B249" s="3" t="s">
        <v>786</v>
      </c>
      <c r="C249" s="3" t="s">
        <v>1298</v>
      </c>
      <c r="D249" s="3" t="s">
        <v>1304</v>
      </c>
      <c r="E249" s="3" t="s">
        <v>1300</v>
      </c>
      <c r="F249" s="3" t="s">
        <v>1305</v>
      </c>
      <c r="G249" s="3" t="s">
        <v>116</v>
      </c>
      <c r="H249" s="5">
        <v>86405</v>
      </c>
      <c r="I249" s="3" t="s">
        <v>739</v>
      </c>
      <c r="J249" s="3" t="s">
        <v>791</v>
      </c>
      <c r="K249" s="3" t="s">
        <v>792</v>
      </c>
      <c r="L249" s="3" t="s">
        <v>793</v>
      </c>
    </row>
    <row r="250" spans="1:12">
      <c r="A250" s="3">
        <v>243</v>
      </c>
      <c r="B250" s="3" t="s">
        <v>786</v>
      </c>
      <c r="C250" s="3" t="s">
        <v>1298</v>
      </c>
      <c r="D250" s="3" t="s">
        <v>1306</v>
      </c>
      <c r="E250" s="3" t="s">
        <v>1300</v>
      </c>
      <c r="F250" s="3" t="s">
        <v>1307</v>
      </c>
      <c r="G250" s="3" t="s">
        <v>116</v>
      </c>
      <c r="H250" s="5">
        <v>111563</v>
      </c>
      <c r="I250" s="3" t="s">
        <v>739</v>
      </c>
      <c r="J250" s="3" t="s">
        <v>791</v>
      </c>
      <c r="K250" s="3" t="s">
        <v>792</v>
      </c>
      <c r="L250" s="3" t="s">
        <v>793</v>
      </c>
    </row>
    <row r="251" spans="1:12">
      <c r="A251" s="3">
        <v>244</v>
      </c>
      <c r="B251" s="3" t="s">
        <v>786</v>
      </c>
      <c r="C251" s="3" t="s">
        <v>1298</v>
      </c>
      <c r="D251" s="3" t="s">
        <v>1308</v>
      </c>
      <c r="E251" s="3" t="s">
        <v>1300</v>
      </c>
      <c r="F251" s="3" t="s">
        <v>1309</v>
      </c>
      <c r="G251" s="3" t="s">
        <v>116</v>
      </c>
      <c r="H251" s="5">
        <v>139999</v>
      </c>
      <c r="I251" s="3" t="s">
        <v>739</v>
      </c>
      <c r="J251" s="3" t="s">
        <v>791</v>
      </c>
      <c r="K251" s="3" t="s">
        <v>792</v>
      </c>
      <c r="L251" s="3" t="s">
        <v>793</v>
      </c>
    </row>
    <row r="252" spans="1:12">
      <c r="A252" s="3">
        <v>245</v>
      </c>
      <c r="B252" s="3" t="s">
        <v>786</v>
      </c>
      <c r="C252" s="3" t="s">
        <v>1298</v>
      </c>
      <c r="D252" s="3" t="s">
        <v>1310</v>
      </c>
      <c r="E252" s="3" t="s">
        <v>1300</v>
      </c>
      <c r="F252" s="3" t="s">
        <v>1311</v>
      </c>
      <c r="G252" s="3" t="s">
        <v>116</v>
      </c>
      <c r="H252" s="5">
        <v>164063</v>
      </c>
      <c r="I252" s="3" t="s">
        <v>739</v>
      </c>
      <c r="J252" s="3" t="s">
        <v>791</v>
      </c>
      <c r="K252" s="3" t="s">
        <v>792</v>
      </c>
      <c r="L252" s="3" t="s">
        <v>793</v>
      </c>
    </row>
    <row r="253" spans="1:12">
      <c r="A253" s="3">
        <v>246</v>
      </c>
      <c r="B253" s="3" t="s">
        <v>786</v>
      </c>
      <c r="C253" s="3" t="s">
        <v>1298</v>
      </c>
      <c r="D253" s="3" t="s">
        <v>1312</v>
      </c>
      <c r="E253" s="3" t="s">
        <v>1300</v>
      </c>
      <c r="F253" s="3" t="s">
        <v>1313</v>
      </c>
      <c r="G253" s="3" t="s">
        <v>116</v>
      </c>
      <c r="H253" s="5">
        <v>175000</v>
      </c>
      <c r="I253" s="3" t="s">
        <v>739</v>
      </c>
      <c r="J253" s="3" t="s">
        <v>791</v>
      </c>
      <c r="K253" s="3" t="s">
        <v>792</v>
      </c>
      <c r="L253" s="3" t="s">
        <v>793</v>
      </c>
    </row>
    <row r="254" spans="1:12">
      <c r="A254" s="3">
        <v>247</v>
      </c>
      <c r="B254" s="3" t="s">
        <v>786</v>
      </c>
      <c r="C254" s="3" t="s">
        <v>1276</v>
      </c>
      <c r="D254" s="3" t="s">
        <v>1314</v>
      </c>
      <c r="E254" s="3" t="s">
        <v>1278</v>
      </c>
      <c r="F254" s="3" t="s">
        <v>1315</v>
      </c>
      <c r="G254" s="3" t="s">
        <v>116</v>
      </c>
      <c r="H254" s="5">
        <v>3427</v>
      </c>
      <c r="I254" s="3" t="s">
        <v>739</v>
      </c>
      <c r="J254" s="3" t="s">
        <v>791</v>
      </c>
      <c r="K254" s="3" t="s">
        <v>792</v>
      </c>
      <c r="L254" s="3" t="s">
        <v>793</v>
      </c>
    </row>
    <row r="255" spans="1:12">
      <c r="A255" s="3">
        <v>248</v>
      </c>
      <c r="B255" s="3" t="s">
        <v>786</v>
      </c>
      <c r="C255" s="3" t="s">
        <v>1276</v>
      </c>
      <c r="D255" s="3" t="s">
        <v>1316</v>
      </c>
      <c r="E255" s="3" t="s">
        <v>1278</v>
      </c>
      <c r="F255" s="3" t="s">
        <v>1317</v>
      </c>
      <c r="G255" s="3" t="s">
        <v>116</v>
      </c>
      <c r="H255" s="5">
        <v>3850</v>
      </c>
      <c r="I255" s="3" t="s">
        <v>739</v>
      </c>
      <c r="J255" s="3" t="s">
        <v>791</v>
      </c>
      <c r="K255" s="3" t="s">
        <v>792</v>
      </c>
      <c r="L255" s="3" t="s">
        <v>793</v>
      </c>
    </row>
    <row r="256" spans="1:12">
      <c r="A256" s="3">
        <v>249</v>
      </c>
      <c r="B256" s="3" t="s">
        <v>786</v>
      </c>
      <c r="C256" s="3" t="s">
        <v>1276</v>
      </c>
      <c r="D256" s="3" t="s">
        <v>1318</v>
      </c>
      <c r="E256" s="3" t="s">
        <v>1278</v>
      </c>
      <c r="F256" s="3" t="s">
        <v>1319</v>
      </c>
      <c r="G256" s="3" t="s">
        <v>116</v>
      </c>
      <c r="H256" s="5">
        <v>5988</v>
      </c>
      <c r="I256" s="3" t="s">
        <v>739</v>
      </c>
      <c r="J256" s="3" t="s">
        <v>791</v>
      </c>
      <c r="K256" s="3" t="s">
        <v>792</v>
      </c>
      <c r="L256" s="3" t="s">
        <v>793</v>
      </c>
    </row>
    <row r="257" spans="1:12">
      <c r="A257" s="3">
        <v>250</v>
      </c>
      <c r="B257" s="3" t="s">
        <v>786</v>
      </c>
      <c r="C257" s="3" t="s">
        <v>1276</v>
      </c>
      <c r="D257" s="3" t="s">
        <v>1320</v>
      </c>
      <c r="E257" s="3" t="s">
        <v>1278</v>
      </c>
      <c r="F257" s="3" t="s">
        <v>1321</v>
      </c>
      <c r="G257" s="3" t="s">
        <v>116</v>
      </c>
      <c r="H257" s="5">
        <v>952</v>
      </c>
      <c r="I257" s="3" t="s">
        <v>739</v>
      </c>
      <c r="J257" s="3" t="s">
        <v>791</v>
      </c>
      <c r="K257" s="3" t="s">
        <v>792</v>
      </c>
      <c r="L257" s="3" t="s">
        <v>793</v>
      </c>
    </row>
    <row r="258" spans="1:12">
      <c r="A258" s="3">
        <v>251</v>
      </c>
      <c r="B258" s="3" t="s">
        <v>786</v>
      </c>
      <c r="C258" s="3" t="s">
        <v>1276</v>
      </c>
      <c r="D258" s="3" t="s">
        <v>1322</v>
      </c>
      <c r="E258" s="3" t="s">
        <v>1278</v>
      </c>
      <c r="F258" s="3" t="s">
        <v>1323</v>
      </c>
      <c r="G258" s="3" t="s">
        <v>116</v>
      </c>
      <c r="H258" s="5">
        <v>1411</v>
      </c>
      <c r="I258" s="3" t="s">
        <v>739</v>
      </c>
      <c r="J258" s="3" t="s">
        <v>791</v>
      </c>
      <c r="K258" s="3" t="s">
        <v>792</v>
      </c>
      <c r="L258" s="3" t="s">
        <v>793</v>
      </c>
    </row>
    <row r="259" spans="1:12">
      <c r="A259" s="3">
        <v>252</v>
      </c>
      <c r="B259" s="3" t="s">
        <v>786</v>
      </c>
      <c r="C259" s="3" t="s">
        <v>1276</v>
      </c>
      <c r="D259" s="3" t="s">
        <v>1324</v>
      </c>
      <c r="E259" s="3" t="s">
        <v>1278</v>
      </c>
      <c r="F259" s="3" t="s">
        <v>1325</v>
      </c>
      <c r="G259" s="3" t="s">
        <v>116</v>
      </c>
      <c r="H259" s="5">
        <v>1320</v>
      </c>
      <c r="I259" s="3" t="s">
        <v>739</v>
      </c>
      <c r="J259" s="3" t="s">
        <v>791</v>
      </c>
      <c r="K259" s="3" t="s">
        <v>792</v>
      </c>
      <c r="L259" s="3" t="s">
        <v>793</v>
      </c>
    </row>
    <row r="260" spans="1:12">
      <c r="A260" s="3">
        <v>253</v>
      </c>
      <c r="B260" s="3" t="s">
        <v>786</v>
      </c>
      <c r="C260" s="3" t="s">
        <v>824</v>
      </c>
      <c r="D260" s="3" t="s">
        <v>1326</v>
      </c>
      <c r="E260" s="3" t="s">
        <v>826</v>
      </c>
      <c r="F260" s="3" t="s">
        <v>1327</v>
      </c>
      <c r="G260" s="3" t="s">
        <v>738</v>
      </c>
      <c r="H260" s="5">
        <v>3863</v>
      </c>
      <c r="I260" s="3" t="s">
        <v>739</v>
      </c>
      <c r="J260" s="3" t="s">
        <v>791</v>
      </c>
      <c r="K260" s="3" t="s">
        <v>792</v>
      </c>
      <c r="L260" s="3" t="s">
        <v>793</v>
      </c>
    </row>
    <row r="261" spans="1:12">
      <c r="A261" s="3">
        <v>254</v>
      </c>
      <c r="B261" s="3" t="s">
        <v>786</v>
      </c>
      <c r="C261" s="3" t="s">
        <v>824</v>
      </c>
      <c r="D261" s="3" t="s">
        <v>1328</v>
      </c>
      <c r="E261" s="3" t="s">
        <v>826</v>
      </c>
      <c r="F261" s="3" t="s">
        <v>1329</v>
      </c>
      <c r="G261" s="3" t="s">
        <v>738</v>
      </c>
      <c r="H261" s="5">
        <v>5079</v>
      </c>
      <c r="I261" s="3" t="s">
        <v>739</v>
      </c>
      <c r="J261" s="3" t="s">
        <v>791</v>
      </c>
      <c r="K261" s="3" t="s">
        <v>792</v>
      </c>
      <c r="L261" s="3" t="s">
        <v>793</v>
      </c>
    </row>
    <row r="262" spans="1:12">
      <c r="A262" s="3">
        <v>255</v>
      </c>
      <c r="B262" s="3" t="s">
        <v>786</v>
      </c>
      <c r="C262" s="3" t="s">
        <v>824</v>
      </c>
      <c r="D262" s="3" t="s">
        <v>1330</v>
      </c>
      <c r="E262" s="3" t="s">
        <v>826</v>
      </c>
      <c r="F262" s="3" t="s">
        <v>1331</v>
      </c>
      <c r="G262" s="3" t="s">
        <v>738</v>
      </c>
      <c r="H262" s="5">
        <v>6297</v>
      </c>
      <c r="I262" s="3" t="s">
        <v>739</v>
      </c>
      <c r="J262" s="3" t="s">
        <v>791</v>
      </c>
      <c r="K262" s="3" t="s">
        <v>792</v>
      </c>
      <c r="L262" s="3" t="s">
        <v>793</v>
      </c>
    </row>
    <row r="263" spans="1:12">
      <c r="A263" s="3">
        <v>256</v>
      </c>
      <c r="B263" s="3" t="s">
        <v>786</v>
      </c>
      <c r="C263" s="3" t="s">
        <v>824</v>
      </c>
      <c r="D263" s="3" t="s">
        <v>1332</v>
      </c>
      <c r="E263" s="3" t="s">
        <v>826</v>
      </c>
      <c r="F263" s="3" t="s">
        <v>1333</v>
      </c>
      <c r="G263" s="3" t="s">
        <v>738</v>
      </c>
      <c r="H263" s="5">
        <v>16995</v>
      </c>
      <c r="I263" s="3" t="s">
        <v>739</v>
      </c>
      <c r="J263" s="3" t="s">
        <v>791</v>
      </c>
      <c r="K263" s="3" t="s">
        <v>792</v>
      </c>
      <c r="L263" s="3" t="s">
        <v>793</v>
      </c>
    </row>
    <row r="264" spans="1:12">
      <c r="A264" s="3">
        <v>257</v>
      </c>
      <c r="B264" s="3" t="s">
        <v>786</v>
      </c>
      <c r="C264" s="3" t="s">
        <v>824</v>
      </c>
      <c r="D264" s="3" t="s">
        <v>1334</v>
      </c>
      <c r="E264" s="3" t="s">
        <v>826</v>
      </c>
      <c r="F264" s="3" t="s">
        <v>1335</v>
      </c>
      <c r="G264" s="3" t="s">
        <v>738</v>
      </c>
      <c r="H264" s="5">
        <v>19856</v>
      </c>
      <c r="I264" s="3" t="s">
        <v>739</v>
      </c>
      <c r="J264" s="3" t="s">
        <v>791</v>
      </c>
      <c r="K264" s="3" t="s">
        <v>792</v>
      </c>
      <c r="L264" s="3" t="s">
        <v>793</v>
      </c>
    </row>
    <row r="265" spans="1:12">
      <c r="A265" s="3">
        <v>258</v>
      </c>
      <c r="B265" s="3" t="s">
        <v>786</v>
      </c>
      <c r="C265" s="3" t="s">
        <v>824</v>
      </c>
      <c r="D265" s="3" t="s">
        <v>1336</v>
      </c>
      <c r="E265" s="3" t="s">
        <v>826</v>
      </c>
      <c r="F265" s="3" t="s">
        <v>1337</v>
      </c>
      <c r="G265" s="3" t="s">
        <v>738</v>
      </c>
      <c r="H265" s="5">
        <v>23991</v>
      </c>
      <c r="I265" s="3" t="s">
        <v>739</v>
      </c>
      <c r="J265" s="3" t="s">
        <v>791</v>
      </c>
      <c r="K265" s="3" t="s">
        <v>792</v>
      </c>
      <c r="L265" s="3" t="s">
        <v>793</v>
      </c>
    </row>
    <row r="266" spans="1:12">
      <c r="A266" s="3">
        <v>259</v>
      </c>
      <c r="B266" s="3" t="s">
        <v>786</v>
      </c>
      <c r="C266" s="3" t="s">
        <v>824</v>
      </c>
      <c r="D266" s="3" t="s">
        <v>1338</v>
      </c>
      <c r="E266" s="3" t="s">
        <v>826</v>
      </c>
      <c r="F266" s="3" t="s">
        <v>1339</v>
      </c>
      <c r="G266" s="3" t="s">
        <v>738</v>
      </c>
      <c r="H266" s="5">
        <v>28314</v>
      </c>
      <c r="I266" s="3" t="s">
        <v>739</v>
      </c>
      <c r="J266" s="3" t="s">
        <v>791</v>
      </c>
      <c r="K266" s="3" t="s">
        <v>792</v>
      </c>
      <c r="L266" s="3" t="s">
        <v>793</v>
      </c>
    </row>
    <row r="267" spans="1:12">
      <c r="A267" s="3">
        <v>260</v>
      </c>
      <c r="B267" s="3" t="s">
        <v>786</v>
      </c>
      <c r="C267" s="3" t="s">
        <v>824</v>
      </c>
      <c r="D267" s="3" t="s">
        <v>1340</v>
      </c>
      <c r="E267" s="3" t="s">
        <v>826</v>
      </c>
      <c r="F267" s="3" t="s">
        <v>1341</v>
      </c>
      <c r="G267" s="3" t="s">
        <v>738</v>
      </c>
      <c r="H267" s="5">
        <v>34883</v>
      </c>
      <c r="I267" s="3" t="s">
        <v>739</v>
      </c>
      <c r="J267" s="3" t="s">
        <v>791</v>
      </c>
      <c r="K267" s="3" t="s">
        <v>792</v>
      </c>
      <c r="L267" s="3" t="s">
        <v>793</v>
      </c>
    </row>
    <row r="268" spans="1:12">
      <c r="A268" s="3">
        <v>261</v>
      </c>
      <c r="B268" s="3" t="s">
        <v>786</v>
      </c>
      <c r="C268" s="3" t="s">
        <v>824</v>
      </c>
      <c r="D268" s="3" t="s">
        <v>1342</v>
      </c>
      <c r="E268" s="3" t="s">
        <v>826</v>
      </c>
      <c r="F268" s="3" t="s">
        <v>1343</v>
      </c>
      <c r="G268" s="3" t="s">
        <v>738</v>
      </c>
      <c r="H268" s="5">
        <v>44490</v>
      </c>
      <c r="I268" s="3" t="s">
        <v>739</v>
      </c>
      <c r="J268" s="3" t="s">
        <v>791</v>
      </c>
      <c r="K268" s="3" t="s">
        <v>792</v>
      </c>
      <c r="L268" s="3" t="s">
        <v>793</v>
      </c>
    </row>
    <row r="269" spans="1:12">
      <c r="A269" s="3">
        <v>262</v>
      </c>
      <c r="B269" s="3" t="s">
        <v>786</v>
      </c>
      <c r="C269" s="3" t="s">
        <v>824</v>
      </c>
      <c r="D269" s="3" t="s">
        <v>1344</v>
      </c>
      <c r="E269" s="3" t="s">
        <v>826</v>
      </c>
      <c r="F269" s="3" t="s">
        <v>1345</v>
      </c>
      <c r="G269" s="3" t="s">
        <v>738</v>
      </c>
      <c r="H269" s="5">
        <v>18436</v>
      </c>
      <c r="I269" s="3" t="s">
        <v>739</v>
      </c>
      <c r="J269" s="3" t="s">
        <v>791</v>
      </c>
      <c r="K269" s="3" t="s">
        <v>792</v>
      </c>
      <c r="L269" s="3" t="s">
        <v>793</v>
      </c>
    </row>
    <row r="270" spans="1:12">
      <c r="A270" s="3">
        <v>263</v>
      </c>
      <c r="B270" s="3" t="s">
        <v>786</v>
      </c>
      <c r="C270" s="3" t="s">
        <v>824</v>
      </c>
      <c r="D270" s="3" t="s">
        <v>1346</v>
      </c>
      <c r="E270" s="3" t="s">
        <v>826</v>
      </c>
      <c r="F270" s="3" t="s">
        <v>1347</v>
      </c>
      <c r="G270" s="3" t="s">
        <v>738</v>
      </c>
      <c r="H270" s="5">
        <v>20729</v>
      </c>
      <c r="I270" s="3" t="s">
        <v>739</v>
      </c>
      <c r="J270" s="3" t="s">
        <v>791</v>
      </c>
      <c r="K270" s="3" t="s">
        <v>792</v>
      </c>
      <c r="L270" s="3" t="s">
        <v>793</v>
      </c>
    </row>
    <row r="271" spans="1:12">
      <c r="A271" s="3">
        <v>264</v>
      </c>
      <c r="B271" s="3" t="s">
        <v>786</v>
      </c>
      <c r="C271" s="3" t="s">
        <v>824</v>
      </c>
      <c r="D271" s="3" t="s">
        <v>1348</v>
      </c>
      <c r="E271" s="3" t="s">
        <v>826</v>
      </c>
      <c r="F271" s="3" t="s">
        <v>1349</v>
      </c>
      <c r="G271" s="3" t="s">
        <v>738</v>
      </c>
      <c r="H271" s="5">
        <v>25026</v>
      </c>
      <c r="I271" s="3" t="s">
        <v>739</v>
      </c>
      <c r="J271" s="3" t="s">
        <v>791</v>
      </c>
      <c r="K271" s="3" t="s">
        <v>792</v>
      </c>
      <c r="L271" s="3" t="s">
        <v>793</v>
      </c>
    </row>
    <row r="272" spans="1:12">
      <c r="A272" s="3">
        <v>265</v>
      </c>
      <c r="B272" s="3" t="s">
        <v>786</v>
      </c>
      <c r="C272" s="3" t="s">
        <v>824</v>
      </c>
      <c r="D272" s="3" t="s">
        <v>1350</v>
      </c>
      <c r="E272" s="3" t="s">
        <v>826</v>
      </c>
      <c r="F272" s="3" t="s">
        <v>1351</v>
      </c>
      <c r="G272" s="3" t="s">
        <v>738</v>
      </c>
      <c r="H272" s="5">
        <v>27389</v>
      </c>
      <c r="I272" s="3" t="s">
        <v>739</v>
      </c>
      <c r="J272" s="3" t="s">
        <v>791</v>
      </c>
      <c r="K272" s="3" t="s">
        <v>792</v>
      </c>
      <c r="L272" s="3" t="s">
        <v>793</v>
      </c>
    </row>
    <row r="273" spans="1:12">
      <c r="A273" s="3">
        <v>266</v>
      </c>
      <c r="B273" s="3" t="s">
        <v>786</v>
      </c>
      <c r="C273" s="3" t="s">
        <v>824</v>
      </c>
      <c r="D273" s="3" t="s">
        <v>1352</v>
      </c>
      <c r="E273" s="3" t="s">
        <v>826</v>
      </c>
      <c r="F273" s="3" t="s">
        <v>1353</v>
      </c>
      <c r="G273" s="3" t="s">
        <v>738</v>
      </c>
      <c r="H273" s="5">
        <v>36028</v>
      </c>
      <c r="I273" s="3" t="s">
        <v>739</v>
      </c>
      <c r="J273" s="3" t="s">
        <v>791</v>
      </c>
      <c r="K273" s="3" t="s">
        <v>792</v>
      </c>
      <c r="L273" s="3" t="s">
        <v>793</v>
      </c>
    </row>
    <row r="274" spans="1:12">
      <c r="A274" s="3">
        <v>267</v>
      </c>
      <c r="B274" s="3" t="s">
        <v>786</v>
      </c>
      <c r="C274" s="3" t="s">
        <v>824</v>
      </c>
      <c r="D274" s="3" t="s">
        <v>1354</v>
      </c>
      <c r="E274" s="3" t="s">
        <v>826</v>
      </c>
      <c r="F274" s="3" t="s">
        <v>1355</v>
      </c>
      <c r="G274" s="3" t="s">
        <v>738</v>
      </c>
      <c r="H274" s="5">
        <v>45325</v>
      </c>
      <c r="I274" s="3" t="s">
        <v>739</v>
      </c>
      <c r="J274" s="3" t="s">
        <v>791</v>
      </c>
      <c r="K274" s="3" t="s">
        <v>792</v>
      </c>
      <c r="L274" s="3" t="s">
        <v>793</v>
      </c>
    </row>
    <row r="275" spans="1:12">
      <c r="A275" s="3">
        <v>268</v>
      </c>
      <c r="B275" s="3" t="s">
        <v>786</v>
      </c>
      <c r="C275" s="3" t="s">
        <v>824</v>
      </c>
      <c r="D275" s="3" t="s">
        <v>1356</v>
      </c>
      <c r="E275" s="3" t="s">
        <v>826</v>
      </c>
      <c r="F275" s="3" t="s">
        <v>1357</v>
      </c>
      <c r="G275" s="3" t="s">
        <v>738</v>
      </c>
      <c r="H275" s="5">
        <v>20900</v>
      </c>
      <c r="I275" s="3" t="s">
        <v>739</v>
      </c>
      <c r="J275" s="3" t="s">
        <v>791</v>
      </c>
      <c r="K275" s="3" t="s">
        <v>792</v>
      </c>
      <c r="L275" s="3" t="s">
        <v>793</v>
      </c>
    </row>
    <row r="276" spans="1:12">
      <c r="A276" s="3">
        <v>269</v>
      </c>
      <c r="B276" s="3" t="s">
        <v>786</v>
      </c>
      <c r="C276" s="3" t="s">
        <v>824</v>
      </c>
      <c r="D276" s="3" t="s">
        <v>1358</v>
      </c>
      <c r="E276" s="3" t="s">
        <v>826</v>
      </c>
      <c r="F276" s="3" t="s">
        <v>1359</v>
      </c>
      <c r="G276" s="3" t="s">
        <v>738</v>
      </c>
      <c r="H276" s="5">
        <v>23046</v>
      </c>
      <c r="I276" s="3" t="s">
        <v>739</v>
      </c>
      <c r="J276" s="3" t="s">
        <v>791</v>
      </c>
      <c r="K276" s="3" t="s">
        <v>792</v>
      </c>
      <c r="L276" s="3" t="s">
        <v>793</v>
      </c>
    </row>
    <row r="277" spans="1:12">
      <c r="A277" s="3">
        <v>270</v>
      </c>
      <c r="B277" s="3" t="s">
        <v>786</v>
      </c>
      <c r="C277" s="3" t="s">
        <v>824</v>
      </c>
      <c r="D277" s="3" t="s">
        <v>1360</v>
      </c>
      <c r="E277" s="3" t="s">
        <v>826</v>
      </c>
      <c r="F277" s="3" t="s">
        <v>1361</v>
      </c>
      <c r="G277" s="3" t="s">
        <v>738</v>
      </c>
      <c r="H277" s="5">
        <v>26029</v>
      </c>
      <c r="I277" s="3" t="s">
        <v>739</v>
      </c>
      <c r="J277" s="3" t="s">
        <v>791</v>
      </c>
      <c r="K277" s="3" t="s">
        <v>792</v>
      </c>
      <c r="L277" s="3" t="s">
        <v>793</v>
      </c>
    </row>
    <row r="278" spans="1:12">
      <c r="A278" s="3">
        <v>271</v>
      </c>
      <c r="B278" s="3" t="s">
        <v>786</v>
      </c>
      <c r="C278" s="3" t="s">
        <v>824</v>
      </c>
      <c r="D278" s="3" t="s">
        <v>1362</v>
      </c>
      <c r="E278" s="3" t="s">
        <v>826</v>
      </c>
      <c r="F278" s="3" t="s">
        <v>1363</v>
      </c>
      <c r="G278" s="3" t="s">
        <v>738</v>
      </c>
      <c r="H278" s="5">
        <v>32251</v>
      </c>
      <c r="I278" s="3" t="s">
        <v>739</v>
      </c>
      <c r="J278" s="3" t="s">
        <v>791</v>
      </c>
      <c r="K278" s="3" t="s">
        <v>792</v>
      </c>
      <c r="L278" s="3" t="s">
        <v>793</v>
      </c>
    </row>
    <row r="279" spans="1:12">
      <c r="A279" s="3">
        <v>272</v>
      </c>
      <c r="B279" s="3" t="s">
        <v>786</v>
      </c>
      <c r="C279" s="3" t="s">
        <v>824</v>
      </c>
      <c r="D279" s="3" t="s">
        <v>1364</v>
      </c>
      <c r="E279" s="3" t="s">
        <v>826</v>
      </c>
      <c r="F279" s="3" t="s">
        <v>1365</v>
      </c>
      <c r="G279" s="3" t="s">
        <v>738</v>
      </c>
      <c r="H279" s="5">
        <v>36532</v>
      </c>
      <c r="I279" s="3" t="s">
        <v>739</v>
      </c>
      <c r="J279" s="3" t="s">
        <v>791</v>
      </c>
      <c r="K279" s="3" t="s">
        <v>792</v>
      </c>
      <c r="L279" s="3" t="s">
        <v>793</v>
      </c>
    </row>
    <row r="280" spans="1:12">
      <c r="A280" s="3">
        <v>273</v>
      </c>
      <c r="B280" s="3" t="s">
        <v>786</v>
      </c>
      <c r="C280" s="3" t="s">
        <v>824</v>
      </c>
      <c r="D280" s="3" t="s">
        <v>1366</v>
      </c>
      <c r="E280" s="3" t="s">
        <v>826</v>
      </c>
      <c r="F280" s="3" t="s">
        <v>1367</v>
      </c>
      <c r="G280" s="3" t="s">
        <v>738</v>
      </c>
      <c r="H280" s="5">
        <v>46432</v>
      </c>
      <c r="I280" s="3" t="s">
        <v>739</v>
      </c>
      <c r="J280" s="3" t="s">
        <v>791</v>
      </c>
      <c r="K280" s="3" t="s">
        <v>792</v>
      </c>
      <c r="L280" s="3" t="s">
        <v>793</v>
      </c>
    </row>
    <row r="281" spans="1:12">
      <c r="A281" s="3">
        <v>274</v>
      </c>
      <c r="B281" s="3" t="s">
        <v>786</v>
      </c>
      <c r="C281" s="3" t="s">
        <v>824</v>
      </c>
      <c r="D281" s="3" t="s">
        <v>1368</v>
      </c>
      <c r="E281" s="3" t="s">
        <v>826</v>
      </c>
      <c r="F281" s="3" t="s">
        <v>1369</v>
      </c>
      <c r="G281" s="3" t="s">
        <v>738</v>
      </c>
      <c r="H281" s="5">
        <v>24639</v>
      </c>
      <c r="I281" s="3" t="s">
        <v>739</v>
      </c>
      <c r="J281" s="3" t="s">
        <v>791</v>
      </c>
      <c r="K281" s="3" t="s">
        <v>792</v>
      </c>
      <c r="L281" s="3" t="s">
        <v>793</v>
      </c>
    </row>
    <row r="282" spans="1:12">
      <c r="A282" s="3">
        <v>275</v>
      </c>
      <c r="B282" s="3" t="s">
        <v>786</v>
      </c>
      <c r="C282" s="3" t="s">
        <v>824</v>
      </c>
      <c r="D282" s="3" t="s">
        <v>1370</v>
      </c>
      <c r="E282" s="3" t="s">
        <v>826</v>
      </c>
      <c r="F282" s="3" t="s">
        <v>1371</v>
      </c>
      <c r="G282" s="3" t="s">
        <v>738</v>
      </c>
      <c r="H282" s="5">
        <v>29473</v>
      </c>
      <c r="I282" s="3" t="s">
        <v>739</v>
      </c>
      <c r="J282" s="3" t="s">
        <v>791</v>
      </c>
      <c r="K282" s="3" t="s">
        <v>792</v>
      </c>
      <c r="L282" s="3" t="s">
        <v>793</v>
      </c>
    </row>
    <row r="283" spans="1:12">
      <c r="A283" s="3">
        <v>276</v>
      </c>
      <c r="B283" s="3" t="s">
        <v>786</v>
      </c>
      <c r="C283" s="3" t="s">
        <v>824</v>
      </c>
      <c r="D283" s="3" t="s">
        <v>1372</v>
      </c>
      <c r="E283" s="3" t="s">
        <v>826</v>
      </c>
      <c r="F283" s="3" t="s">
        <v>1373</v>
      </c>
      <c r="G283" s="3" t="s">
        <v>738</v>
      </c>
      <c r="H283" s="5">
        <v>33643</v>
      </c>
      <c r="I283" s="3" t="s">
        <v>739</v>
      </c>
      <c r="J283" s="3" t="s">
        <v>791</v>
      </c>
      <c r="K283" s="3" t="s">
        <v>792</v>
      </c>
      <c r="L283" s="3" t="s">
        <v>793</v>
      </c>
    </row>
    <row r="284" spans="1:12">
      <c r="A284" s="3">
        <v>277</v>
      </c>
      <c r="B284" s="3" t="s">
        <v>786</v>
      </c>
      <c r="C284" s="3" t="s">
        <v>1374</v>
      </c>
      <c r="D284" s="3" t="s">
        <v>1375</v>
      </c>
      <c r="E284" s="3" t="s">
        <v>1376</v>
      </c>
      <c r="F284" s="3" t="s">
        <v>1377</v>
      </c>
      <c r="G284" s="3" t="s">
        <v>738</v>
      </c>
      <c r="H284" s="5">
        <v>710</v>
      </c>
      <c r="I284" s="3" t="s">
        <v>739</v>
      </c>
      <c r="J284" s="3" t="s">
        <v>791</v>
      </c>
      <c r="K284" s="3" t="s">
        <v>792</v>
      </c>
      <c r="L284" s="3" t="s">
        <v>793</v>
      </c>
    </row>
    <row r="285" spans="1:12">
      <c r="A285" s="3">
        <v>278</v>
      </c>
      <c r="B285" s="3" t="s">
        <v>786</v>
      </c>
      <c r="C285" s="3" t="s">
        <v>1374</v>
      </c>
      <c r="D285" s="3" t="s">
        <v>1378</v>
      </c>
      <c r="E285" s="3" t="s">
        <v>1376</v>
      </c>
      <c r="F285" s="3" t="s">
        <v>1379</v>
      </c>
      <c r="G285" s="3" t="s">
        <v>738</v>
      </c>
      <c r="H285" s="5">
        <v>1027</v>
      </c>
      <c r="I285" s="3" t="s">
        <v>739</v>
      </c>
      <c r="J285" s="3" t="s">
        <v>791</v>
      </c>
      <c r="K285" s="3" t="s">
        <v>792</v>
      </c>
      <c r="L285" s="3" t="s">
        <v>793</v>
      </c>
    </row>
    <row r="286" spans="1:12">
      <c r="A286" s="3">
        <v>279</v>
      </c>
      <c r="B286" s="3" t="s">
        <v>786</v>
      </c>
      <c r="C286" s="3" t="s">
        <v>1374</v>
      </c>
      <c r="D286" s="3" t="s">
        <v>1380</v>
      </c>
      <c r="E286" s="3" t="s">
        <v>1376</v>
      </c>
      <c r="F286" s="3" t="s">
        <v>1381</v>
      </c>
      <c r="G286" s="3" t="s">
        <v>738</v>
      </c>
      <c r="H286" s="5">
        <v>1725</v>
      </c>
      <c r="I286" s="3" t="s">
        <v>739</v>
      </c>
      <c r="J286" s="3" t="s">
        <v>791</v>
      </c>
      <c r="K286" s="3" t="s">
        <v>792</v>
      </c>
      <c r="L286" s="3" t="s">
        <v>793</v>
      </c>
    </row>
    <row r="287" spans="1:12">
      <c r="A287" s="3">
        <v>280</v>
      </c>
      <c r="B287" s="3" t="s">
        <v>786</v>
      </c>
      <c r="C287" s="3" t="s">
        <v>1374</v>
      </c>
      <c r="D287" s="3" t="s">
        <v>1382</v>
      </c>
      <c r="E287" s="3" t="s">
        <v>1376</v>
      </c>
      <c r="F287" s="3" t="s">
        <v>1383</v>
      </c>
      <c r="G287" s="3" t="s">
        <v>738</v>
      </c>
      <c r="H287" s="5">
        <v>2787</v>
      </c>
      <c r="I287" s="3" t="s">
        <v>739</v>
      </c>
      <c r="J287" s="3" t="s">
        <v>791</v>
      </c>
      <c r="K287" s="3" t="s">
        <v>792</v>
      </c>
      <c r="L287" s="3" t="s">
        <v>793</v>
      </c>
    </row>
    <row r="288" spans="1:12">
      <c r="A288" s="3">
        <v>281</v>
      </c>
      <c r="B288" s="3" t="s">
        <v>786</v>
      </c>
      <c r="C288" s="3" t="s">
        <v>1374</v>
      </c>
      <c r="D288" s="3" t="s">
        <v>1384</v>
      </c>
      <c r="E288" s="3" t="s">
        <v>1376</v>
      </c>
      <c r="F288" s="3" t="s">
        <v>1385</v>
      </c>
      <c r="G288" s="3" t="s">
        <v>738</v>
      </c>
      <c r="H288" s="5">
        <v>4440</v>
      </c>
      <c r="I288" s="3" t="s">
        <v>739</v>
      </c>
      <c r="J288" s="3" t="s">
        <v>791</v>
      </c>
      <c r="K288" s="3" t="s">
        <v>792</v>
      </c>
      <c r="L288" s="3" t="s">
        <v>793</v>
      </c>
    </row>
    <row r="289" spans="1:12">
      <c r="A289" s="3">
        <v>282</v>
      </c>
      <c r="B289" s="3" t="s">
        <v>786</v>
      </c>
      <c r="C289" s="3" t="s">
        <v>1374</v>
      </c>
      <c r="D289" s="3" t="s">
        <v>1386</v>
      </c>
      <c r="E289" s="3" t="s">
        <v>1376</v>
      </c>
      <c r="F289" s="3" t="s">
        <v>1387</v>
      </c>
      <c r="G289" s="3" t="s">
        <v>738</v>
      </c>
      <c r="H289" s="5">
        <v>5847</v>
      </c>
      <c r="I289" s="3" t="s">
        <v>739</v>
      </c>
      <c r="J289" s="3" t="s">
        <v>791</v>
      </c>
      <c r="K289" s="3" t="s">
        <v>792</v>
      </c>
      <c r="L289" s="3" t="s">
        <v>793</v>
      </c>
    </row>
    <row r="290" spans="1:12">
      <c r="A290" s="3">
        <v>283</v>
      </c>
      <c r="B290" s="3" t="s">
        <v>786</v>
      </c>
      <c r="C290" s="3" t="s">
        <v>1374</v>
      </c>
      <c r="D290" s="3" t="s">
        <v>1388</v>
      </c>
      <c r="E290" s="3" t="s">
        <v>1376</v>
      </c>
      <c r="F290" s="3" t="s">
        <v>1389</v>
      </c>
      <c r="G290" s="3" t="s">
        <v>738</v>
      </c>
      <c r="H290" s="5">
        <v>8675</v>
      </c>
      <c r="I290" s="3" t="s">
        <v>739</v>
      </c>
      <c r="J290" s="3" t="s">
        <v>791</v>
      </c>
      <c r="K290" s="3" t="s">
        <v>792</v>
      </c>
      <c r="L290" s="3" t="s">
        <v>793</v>
      </c>
    </row>
    <row r="291" spans="1:12">
      <c r="A291" s="3">
        <v>284</v>
      </c>
      <c r="B291" s="3" t="s">
        <v>786</v>
      </c>
      <c r="C291" s="3" t="s">
        <v>1374</v>
      </c>
      <c r="D291" s="3" t="s">
        <v>1390</v>
      </c>
      <c r="E291" s="3" t="s">
        <v>1376</v>
      </c>
      <c r="F291" s="3" t="s">
        <v>1391</v>
      </c>
      <c r="G291" s="3" t="s">
        <v>738</v>
      </c>
      <c r="H291" s="5">
        <v>12197</v>
      </c>
      <c r="I291" s="3" t="s">
        <v>739</v>
      </c>
      <c r="J291" s="3" t="s">
        <v>791</v>
      </c>
      <c r="K291" s="3" t="s">
        <v>792</v>
      </c>
      <c r="L291" s="3" t="s">
        <v>793</v>
      </c>
    </row>
    <row r="292" spans="1:12">
      <c r="A292" s="3">
        <v>285</v>
      </c>
      <c r="B292" s="3" t="s">
        <v>786</v>
      </c>
      <c r="C292" s="3" t="s">
        <v>1374</v>
      </c>
      <c r="D292" s="3" t="s">
        <v>1392</v>
      </c>
      <c r="E292" s="3" t="s">
        <v>1376</v>
      </c>
      <c r="F292" s="3" t="s">
        <v>1393</v>
      </c>
      <c r="G292" s="3" t="s">
        <v>738</v>
      </c>
      <c r="H292" s="5">
        <v>16934</v>
      </c>
      <c r="I292" s="3" t="s">
        <v>739</v>
      </c>
      <c r="J292" s="3" t="s">
        <v>791</v>
      </c>
      <c r="K292" s="3" t="s">
        <v>792</v>
      </c>
      <c r="L292" s="3" t="s">
        <v>793</v>
      </c>
    </row>
    <row r="293" spans="1:12">
      <c r="A293" s="3">
        <v>286</v>
      </c>
      <c r="B293" s="3" t="s">
        <v>786</v>
      </c>
      <c r="C293" s="3" t="s">
        <v>1374</v>
      </c>
      <c r="D293" s="3" t="s">
        <v>1394</v>
      </c>
      <c r="E293" s="3" t="s">
        <v>1376</v>
      </c>
      <c r="F293" s="3" t="s">
        <v>1395</v>
      </c>
      <c r="G293" s="3" t="s">
        <v>738</v>
      </c>
      <c r="H293" s="5">
        <v>21395</v>
      </c>
      <c r="I293" s="3" t="s">
        <v>739</v>
      </c>
      <c r="J293" s="3" t="s">
        <v>791</v>
      </c>
      <c r="K293" s="3" t="s">
        <v>792</v>
      </c>
      <c r="L293" s="3" t="s">
        <v>793</v>
      </c>
    </row>
    <row r="294" spans="1:12">
      <c r="A294" s="3">
        <v>287</v>
      </c>
      <c r="B294" s="3" t="s">
        <v>786</v>
      </c>
      <c r="C294" s="3" t="s">
        <v>1374</v>
      </c>
      <c r="D294" s="3" t="s">
        <v>1396</v>
      </c>
      <c r="E294" s="3" t="s">
        <v>1376</v>
      </c>
      <c r="F294" s="3" t="s">
        <v>1397</v>
      </c>
      <c r="G294" s="3" t="s">
        <v>738</v>
      </c>
      <c r="H294" s="5">
        <v>26066</v>
      </c>
      <c r="I294" s="3" t="s">
        <v>739</v>
      </c>
      <c r="J294" s="3" t="s">
        <v>791</v>
      </c>
      <c r="K294" s="3" t="s">
        <v>792</v>
      </c>
      <c r="L294" s="3" t="s">
        <v>793</v>
      </c>
    </row>
    <row r="295" spans="1:12">
      <c r="A295" s="3">
        <v>288</v>
      </c>
      <c r="B295" s="3" t="s">
        <v>786</v>
      </c>
      <c r="C295" s="3" t="s">
        <v>1119</v>
      </c>
      <c r="D295" s="3" t="s">
        <v>1398</v>
      </c>
      <c r="E295" s="3" t="s">
        <v>1399</v>
      </c>
      <c r="F295" s="3" t="s">
        <v>1400</v>
      </c>
      <c r="G295" s="3" t="s">
        <v>738</v>
      </c>
      <c r="H295" s="5">
        <v>877</v>
      </c>
      <c r="I295" s="3" t="s">
        <v>739</v>
      </c>
      <c r="J295" s="3" t="s">
        <v>791</v>
      </c>
      <c r="K295" s="3" t="s">
        <v>792</v>
      </c>
      <c r="L295" s="3" t="s">
        <v>793</v>
      </c>
    </row>
    <row r="296" spans="1:12">
      <c r="A296" s="3">
        <v>289</v>
      </c>
      <c r="B296" s="3" t="s">
        <v>786</v>
      </c>
      <c r="C296" s="3" t="s">
        <v>1119</v>
      </c>
      <c r="D296" s="3" t="s">
        <v>1401</v>
      </c>
      <c r="E296" s="3" t="s">
        <v>1399</v>
      </c>
      <c r="F296" s="3" t="s">
        <v>1402</v>
      </c>
      <c r="G296" s="3" t="s">
        <v>738</v>
      </c>
      <c r="H296" s="5">
        <v>1343</v>
      </c>
      <c r="I296" s="3" t="s">
        <v>739</v>
      </c>
      <c r="J296" s="3" t="s">
        <v>791</v>
      </c>
      <c r="K296" s="3" t="s">
        <v>792</v>
      </c>
      <c r="L296" s="3" t="s">
        <v>793</v>
      </c>
    </row>
    <row r="297" spans="1:12">
      <c r="A297" s="3">
        <v>290</v>
      </c>
      <c r="B297" s="3" t="s">
        <v>786</v>
      </c>
      <c r="C297" s="3" t="s">
        <v>1119</v>
      </c>
      <c r="D297" s="3" t="s">
        <v>1403</v>
      </c>
      <c r="E297" s="3" t="s">
        <v>1399</v>
      </c>
      <c r="F297" s="3" t="s">
        <v>1404</v>
      </c>
      <c r="G297" s="3" t="s">
        <v>738</v>
      </c>
      <c r="H297" s="5">
        <v>1973</v>
      </c>
      <c r="I297" s="3" t="s">
        <v>739</v>
      </c>
      <c r="J297" s="3" t="s">
        <v>791</v>
      </c>
      <c r="K297" s="3" t="s">
        <v>792</v>
      </c>
      <c r="L297" s="3" t="s">
        <v>793</v>
      </c>
    </row>
    <row r="298" spans="1:12">
      <c r="A298" s="3">
        <v>291</v>
      </c>
      <c r="B298" s="3" t="s">
        <v>786</v>
      </c>
      <c r="C298" s="3" t="s">
        <v>1119</v>
      </c>
      <c r="D298" s="3" t="s">
        <v>1405</v>
      </c>
      <c r="E298" s="3" t="s">
        <v>1399</v>
      </c>
      <c r="F298" s="3" t="s">
        <v>1406</v>
      </c>
      <c r="G298" s="3" t="s">
        <v>738</v>
      </c>
      <c r="H298" s="5">
        <v>3284</v>
      </c>
      <c r="I298" s="3" t="s">
        <v>739</v>
      </c>
      <c r="J298" s="3" t="s">
        <v>791</v>
      </c>
      <c r="K298" s="3" t="s">
        <v>792</v>
      </c>
      <c r="L298" s="3" t="s">
        <v>793</v>
      </c>
    </row>
    <row r="299" spans="1:12">
      <c r="A299" s="3">
        <v>292</v>
      </c>
      <c r="B299" s="3" t="s">
        <v>786</v>
      </c>
      <c r="C299" s="3" t="s">
        <v>1119</v>
      </c>
      <c r="D299" s="3" t="s">
        <v>1407</v>
      </c>
      <c r="E299" s="3" t="s">
        <v>1399</v>
      </c>
      <c r="F299" s="3" t="s">
        <v>1408</v>
      </c>
      <c r="G299" s="3" t="s">
        <v>738</v>
      </c>
      <c r="H299" s="5">
        <v>4884</v>
      </c>
      <c r="I299" s="3" t="s">
        <v>739</v>
      </c>
      <c r="J299" s="3" t="s">
        <v>791</v>
      </c>
      <c r="K299" s="3" t="s">
        <v>792</v>
      </c>
      <c r="L299" s="3" t="s">
        <v>793</v>
      </c>
    </row>
    <row r="300" spans="1:12">
      <c r="A300" s="3">
        <v>293</v>
      </c>
      <c r="B300" s="3" t="s">
        <v>786</v>
      </c>
      <c r="C300" s="3" t="s">
        <v>1119</v>
      </c>
      <c r="D300" s="3" t="s">
        <v>1409</v>
      </c>
      <c r="E300" s="3" t="s">
        <v>1399</v>
      </c>
      <c r="F300" s="3" t="s">
        <v>1410</v>
      </c>
      <c r="G300" s="3" t="s">
        <v>738</v>
      </c>
      <c r="H300" s="5">
        <v>7912</v>
      </c>
      <c r="I300" s="3" t="s">
        <v>739</v>
      </c>
      <c r="J300" s="3" t="s">
        <v>791</v>
      </c>
      <c r="K300" s="3" t="s">
        <v>792</v>
      </c>
      <c r="L300" s="3" t="s">
        <v>793</v>
      </c>
    </row>
    <row r="301" spans="1:12">
      <c r="A301" s="3">
        <v>294</v>
      </c>
      <c r="B301" s="3" t="s">
        <v>786</v>
      </c>
      <c r="C301" s="3" t="s">
        <v>1119</v>
      </c>
      <c r="D301" s="3" t="s">
        <v>1411</v>
      </c>
      <c r="E301" s="3" t="s">
        <v>1399</v>
      </c>
      <c r="F301" s="3" t="s">
        <v>1412</v>
      </c>
      <c r="G301" s="3" t="s">
        <v>738</v>
      </c>
      <c r="H301" s="5">
        <v>12777</v>
      </c>
      <c r="I301" s="3" t="s">
        <v>739</v>
      </c>
      <c r="J301" s="3" t="s">
        <v>791</v>
      </c>
      <c r="K301" s="3" t="s">
        <v>792</v>
      </c>
      <c r="L301" s="3" t="s">
        <v>793</v>
      </c>
    </row>
    <row r="302" spans="1:12">
      <c r="A302" s="3">
        <v>295</v>
      </c>
      <c r="B302" s="3" t="s">
        <v>786</v>
      </c>
      <c r="C302" s="3" t="s">
        <v>1119</v>
      </c>
      <c r="D302" s="3" t="s">
        <v>1413</v>
      </c>
      <c r="E302" s="3" t="s">
        <v>1399</v>
      </c>
      <c r="F302" s="3" t="s">
        <v>1414</v>
      </c>
      <c r="G302" s="3" t="s">
        <v>738</v>
      </c>
      <c r="H302" s="5">
        <v>21155</v>
      </c>
      <c r="I302" s="3" t="s">
        <v>739</v>
      </c>
      <c r="J302" s="3" t="s">
        <v>791</v>
      </c>
      <c r="K302" s="3" t="s">
        <v>792</v>
      </c>
      <c r="L302" s="3" t="s">
        <v>793</v>
      </c>
    </row>
    <row r="303" spans="1:12">
      <c r="A303" s="3">
        <v>296</v>
      </c>
      <c r="B303" s="3" t="s">
        <v>786</v>
      </c>
      <c r="C303" s="3" t="s">
        <v>1119</v>
      </c>
      <c r="D303" s="3" t="s">
        <v>1415</v>
      </c>
      <c r="E303" s="3" t="s">
        <v>1399</v>
      </c>
      <c r="F303" s="3" t="s">
        <v>1416</v>
      </c>
      <c r="G303" s="3" t="s">
        <v>738</v>
      </c>
      <c r="H303" s="5">
        <v>31802</v>
      </c>
      <c r="I303" s="3" t="s">
        <v>739</v>
      </c>
      <c r="J303" s="3" t="s">
        <v>791</v>
      </c>
      <c r="K303" s="3" t="s">
        <v>792</v>
      </c>
      <c r="L303" s="3" t="s">
        <v>793</v>
      </c>
    </row>
    <row r="304" spans="1:12">
      <c r="A304" s="3">
        <v>297</v>
      </c>
      <c r="B304" s="3" t="s">
        <v>786</v>
      </c>
      <c r="C304" s="3" t="s">
        <v>1119</v>
      </c>
      <c r="D304" s="3" t="s">
        <v>1417</v>
      </c>
      <c r="E304" s="3" t="s">
        <v>1399</v>
      </c>
      <c r="F304" s="3" t="s">
        <v>1418</v>
      </c>
      <c r="G304" s="3" t="s">
        <v>738</v>
      </c>
      <c r="H304" s="5">
        <v>39369</v>
      </c>
      <c r="I304" s="3" t="s">
        <v>739</v>
      </c>
      <c r="J304" s="3" t="s">
        <v>791</v>
      </c>
      <c r="K304" s="3" t="s">
        <v>792</v>
      </c>
      <c r="L304" s="3" t="s">
        <v>793</v>
      </c>
    </row>
    <row r="305" spans="1:12">
      <c r="A305" s="3">
        <v>298</v>
      </c>
      <c r="B305" s="3" t="s">
        <v>786</v>
      </c>
      <c r="C305" s="3" t="s">
        <v>1119</v>
      </c>
      <c r="D305" s="3" t="s">
        <v>1419</v>
      </c>
      <c r="E305" s="3" t="s">
        <v>1399</v>
      </c>
      <c r="F305" s="3" t="s">
        <v>1420</v>
      </c>
      <c r="G305" s="3" t="s">
        <v>738</v>
      </c>
      <c r="H305" s="5">
        <v>54237</v>
      </c>
      <c r="I305" s="3" t="s">
        <v>739</v>
      </c>
      <c r="J305" s="3" t="s">
        <v>791</v>
      </c>
      <c r="K305" s="3" t="s">
        <v>792</v>
      </c>
      <c r="L305" s="3" t="s">
        <v>793</v>
      </c>
    </row>
    <row r="306" spans="1:12">
      <c r="A306" s="3">
        <v>299</v>
      </c>
      <c r="B306" s="3" t="s">
        <v>786</v>
      </c>
      <c r="C306" s="3" t="s">
        <v>1119</v>
      </c>
      <c r="D306" s="3" t="s">
        <v>1421</v>
      </c>
      <c r="E306" s="3" t="s">
        <v>1121</v>
      </c>
      <c r="F306" s="3" t="s">
        <v>1422</v>
      </c>
      <c r="G306" s="3" t="s">
        <v>738</v>
      </c>
      <c r="H306" s="5">
        <v>1208</v>
      </c>
      <c r="I306" s="3" t="s">
        <v>739</v>
      </c>
      <c r="J306" s="3" t="s">
        <v>791</v>
      </c>
      <c r="K306" s="3" t="s">
        <v>792</v>
      </c>
      <c r="L306" s="3" t="s">
        <v>793</v>
      </c>
    </row>
    <row r="307" spans="1:12">
      <c r="A307" s="3">
        <v>300</v>
      </c>
      <c r="B307" s="3" t="s">
        <v>786</v>
      </c>
      <c r="C307" s="3" t="s">
        <v>1119</v>
      </c>
      <c r="D307" s="3" t="s">
        <v>1423</v>
      </c>
      <c r="E307" s="3" t="s">
        <v>1121</v>
      </c>
      <c r="F307" s="3" t="s">
        <v>1424</v>
      </c>
      <c r="G307" s="3" t="s">
        <v>738</v>
      </c>
      <c r="H307" s="5">
        <v>2050</v>
      </c>
      <c r="I307" s="3" t="s">
        <v>739</v>
      </c>
      <c r="J307" s="3" t="s">
        <v>791</v>
      </c>
      <c r="K307" s="3" t="s">
        <v>792</v>
      </c>
      <c r="L307" s="3" t="s">
        <v>793</v>
      </c>
    </row>
    <row r="308" spans="1:12">
      <c r="A308" s="3">
        <v>301</v>
      </c>
      <c r="B308" s="3" t="s">
        <v>786</v>
      </c>
      <c r="C308" s="3" t="s">
        <v>1119</v>
      </c>
      <c r="D308" s="3" t="s">
        <v>1425</v>
      </c>
      <c r="E308" s="3" t="s">
        <v>1121</v>
      </c>
      <c r="F308" s="3" t="s">
        <v>1426</v>
      </c>
      <c r="G308" s="3" t="s">
        <v>738</v>
      </c>
      <c r="H308" s="5">
        <v>2895</v>
      </c>
      <c r="I308" s="3" t="s">
        <v>739</v>
      </c>
      <c r="J308" s="3" t="s">
        <v>791</v>
      </c>
      <c r="K308" s="3" t="s">
        <v>792</v>
      </c>
      <c r="L308" s="3" t="s">
        <v>793</v>
      </c>
    </row>
    <row r="309" spans="1:12">
      <c r="A309" s="3">
        <v>302</v>
      </c>
      <c r="B309" s="3" t="s">
        <v>786</v>
      </c>
      <c r="C309" s="3" t="s">
        <v>1119</v>
      </c>
      <c r="D309" s="3" t="s">
        <v>1427</v>
      </c>
      <c r="E309" s="3" t="s">
        <v>1121</v>
      </c>
      <c r="F309" s="3" t="s">
        <v>1428</v>
      </c>
      <c r="G309" s="3" t="s">
        <v>738</v>
      </c>
      <c r="H309" s="5">
        <v>1872</v>
      </c>
      <c r="I309" s="3" t="s">
        <v>739</v>
      </c>
      <c r="J309" s="3" t="s">
        <v>791</v>
      </c>
      <c r="K309" s="3" t="s">
        <v>792</v>
      </c>
      <c r="L309" s="3" t="s">
        <v>793</v>
      </c>
    </row>
    <row r="310" spans="1:12">
      <c r="A310" s="3">
        <v>303</v>
      </c>
      <c r="B310" s="3" t="s">
        <v>786</v>
      </c>
      <c r="C310" s="3" t="s">
        <v>1119</v>
      </c>
      <c r="D310" s="3" t="s">
        <v>1429</v>
      </c>
      <c r="E310" s="3" t="s">
        <v>1121</v>
      </c>
      <c r="F310" s="3" t="s">
        <v>1430</v>
      </c>
      <c r="G310" s="3" t="s">
        <v>738</v>
      </c>
      <c r="H310" s="5">
        <v>2968</v>
      </c>
      <c r="I310" s="3" t="s">
        <v>739</v>
      </c>
      <c r="J310" s="3" t="s">
        <v>791</v>
      </c>
      <c r="K310" s="3" t="s">
        <v>792</v>
      </c>
      <c r="L310" s="3" t="s">
        <v>793</v>
      </c>
    </row>
    <row r="311" spans="1:12">
      <c r="A311" s="3">
        <v>304</v>
      </c>
      <c r="B311" s="3" t="s">
        <v>786</v>
      </c>
      <c r="C311" s="3" t="s">
        <v>824</v>
      </c>
      <c r="D311" s="3" t="s">
        <v>1431</v>
      </c>
      <c r="E311" s="3" t="s">
        <v>826</v>
      </c>
      <c r="F311" s="3" t="s">
        <v>1432</v>
      </c>
      <c r="G311" s="3" t="s">
        <v>738</v>
      </c>
      <c r="H311" s="5">
        <v>4657</v>
      </c>
      <c r="I311" s="3" t="s">
        <v>739</v>
      </c>
      <c r="J311" s="3" t="s">
        <v>791</v>
      </c>
      <c r="K311" s="3" t="s">
        <v>792</v>
      </c>
      <c r="L311" s="3" t="s">
        <v>793</v>
      </c>
    </row>
    <row r="312" spans="1:12">
      <c r="A312" s="3">
        <v>305</v>
      </c>
      <c r="B312" s="3" t="s">
        <v>786</v>
      </c>
      <c r="C312" s="3" t="s">
        <v>824</v>
      </c>
      <c r="D312" s="3" t="s">
        <v>1433</v>
      </c>
      <c r="E312" s="3" t="s">
        <v>826</v>
      </c>
      <c r="F312" s="3" t="s">
        <v>1434</v>
      </c>
      <c r="G312" s="3" t="s">
        <v>738</v>
      </c>
      <c r="H312" s="5">
        <v>5117</v>
      </c>
      <c r="I312" s="3" t="s">
        <v>739</v>
      </c>
      <c r="J312" s="3" t="s">
        <v>791</v>
      </c>
      <c r="K312" s="3" t="s">
        <v>792</v>
      </c>
      <c r="L312" s="3" t="s">
        <v>793</v>
      </c>
    </row>
    <row r="313" spans="1:12">
      <c r="A313" s="3">
        <v>306</v>
      </c>
      <c r="B313" s="3" t="s">
        <v>786</v>
      </c>
      <c r="C313" s="3" t="s">
        <v>824</v>
      </c>
      <c r="D313" s="3" t="s">
        <v>1435</v>
      </c>
      <c r="E313" s="3" t="s">
        <v>826</v>
      </c>
      <c r="F313" s="3" t="s">
        <v>1436</v>
      </c>
      <c r="G313" s="3" t="s">
        <v>738</v>
      </c>
      <c r="H313" s="5">
        <v>2830</v>
      </c>
      <c r="I313" s="3" t="s">
        <v>739</v>
      </c>
      <c r="J313" s="3" t="s">
        <v>791</v>
      </c>
      <c r="K313" s="3" t="s">
        <v>792</v>
      </c>
      <c r="L313" s="3" t="s">
        <v>793</v>
      </c>
    </row>
    <row r="314" spans="1:12">
      <c r="A314" s="3">
        <v>307</v>
      </c>
      <c r="B314" s="3" t="s">
        <v>786</v>
      </c>
      <c r="C314" s="3" t="s">
        <v>824</v>
      </c>
      <c r="D314" s="3" t="s">
        <v>1437</v>
      </c>
      <c r="E314" s="3" t="s">
        <v>826</v>
      </c>
      <c r="F314" s="3" t="s">
        <v>1438</v>
      </c>
      <c r="G314" s="3" t="s">
        <v>738</v>
      </c>
      <c r="H314" s="5">
        <v>3223</v>
      </c>
      <c r="I314" s="3" t="s">
        <v>739</v>
      </c>
      <c r="J314" s="3" t="s">
        <v>791</v>
      </c>
      <c r="K314" s="3" t="s">
        <v>792</v>
      </c>
      <c r="L314" s="3" t="s">
        <v>793</v>
      </c>
    </row>
    <row r="315" spans="1:12">
      <c r="A315" s="3">
        <v>308</v>
      </c>
      <c r="B315" s="3" t="s">
        <v>786</v>
      </c>
      <c r="C315" s="3" t="s">
        <v>750</v>
      </c>
      <c r="D315" s="3" t="s">
        <v>1439</v>
      </c>
      <c r="E315" s="3" t="s">
        <v>751</v>
      </c>
      <c r="F315" s="3" t="s">
        <v>1440</v>
      </c>
      <c r="G315" s="3" t="s">
        <v>116</v>
      </c>
      <c r="H315" s="5">
        <v>348</v>
      </c>
      <c r="I315" s="3" t="s">
        <v>739</v>
      </c>
      <c r="J315" s="3" t="s">
        <v>791</v>
      </c>
      <c r="K315" s="3" t="s">
        <v>792</v>
      </c>
      <c r="L315" s="3" t="s">
        <v>793</v>
      </c>
    </row>
    <row r="316" spans="1:12">
      <c r="A316" s="3">
        <v>309</v>
      </c>
      <c r="B316" s="3" t="s">
        <v>786</v>
      </c>
      <c r="C316" s="3" t="s">
        <v>750</v>
      </c>
      <c r="D316" s="3" t="s">
        <v>1441</v>
      </c>
      <c r="E316" s="3" t="s">
        <v>751</v>
      </c>
      <c r="F316" s="3" t="s">
        <v>1442</v>
      </c>
      <c r="G316" s="3" t="s">
        <v>116</v>
      </c>
      <c r="H316" s="5">
        <v>370</v>
      </c>
      <c r="I316" s="3" t="s">
        <v>739</v>
      </c>
      <c r="J316" s="3" t="s">
        <v>791</v>
      </c>
      <c r="K316" s="3" t="s">
        <v>792</v>
      </c>
      <c r="L316" s="3" t="s">
        <v>793</v>
      </c>
    </row>
    <row r="317" spans="1:12">
      <c r="A317" s="3">
        <v>310</v>
      </c>
      <c r="B317" s="3" t="s">
        <v>786</v>
      </c>
      <c r="C317" s="3" t="s">
        <v>750</v>
      </c>
      <c r="D317" s="3" t="s">
        <v>1443</v>
      </c>
      <c r="E317" s="3" t="s">
        <v>751</v>
      </c>
      <c r="F317" s="3" t="s">
        <v>1444</v>
      </c>
      <c r="G317" s="3" t="s">
        <v>116</v>
      </c>
      <c r="H317" s="5">
        <v>405</v>
      </c>
      <c r="I317" s="3" t="s">
        <v>739</v>
      </c>
      <c r="J317" s="3" t="s">
        <v>791</v>
      </c>
      <c r="K317" s="3" t="s">
        <v>792</v>
      </c>
      <c r="L317" s="3" t="s">
        <v>793</v>
      </c>
    </row>
    <row r="318" spans="1:12">
      <c r="A318" s="3">
        <v>311</v>
      </c>
      <c r="B318" s="3" t="s">
        <v>786</v>
      </c>
      <c r="C318" s="3" t="s">
        <v>750</v>
      </c>
      <c r="D318" s="3" t="s">
        <v>1445</v>
      </c>
      <c r="E318" s="3" t="s">
        <v>751</v>
      </c>
      <c r="F318" s="3" t="s">
        <v>1446</v>
      </c>
      <c r="G318" s="3" t="s">
        <v>116</v>
      </c>
      <c r="H318" s="5">
        <v>588</v>
      </c>
      <c r="I318" s="3" t="s">
        <v>739</v>
      </c>
      <c r="J318" s="3" t="s">
        <v>791</v>
      </c>
      <c r="K318" s="3" t="s">
        <v>792</v>
      </c>
      <c r="L318" s="3" t="s">
        <v>793</v>
      </c>
    </row>
    <row r="319" spans="1:12">
      <c r="A319" s="3">
        <v>312</v>
      </c>
      <c r="B319" s="3" t="s">
        <v>786</v>
      </c>
      <c r="C319" s="3" t="s">
        <v>750</v>
      </c>
      <c r="D319" s="3" t="s">
        <v>1447</v>
      </c>
      <c r="E319" s="3" t="s">
        <v>751</v>
      </c>
      <c r="F319" s="3" t="s">
        <v>1448</v>
      </c>
      <c r="G319" s="3" t="s">
        <v>116</v>
      </c>
      <c r="H319" s="5">
        <v>636</v>
      </c>
      <c r="I319" s="3" t="s">
        <v>739</v>
      </c>
      <c r="J319" s="3" t="s">
        <v>791</v>
      </c>
      <c r="K319" s="3" t="s">
        <v>792</v>
      </c>
      <c r="L319" s="3" t="s">
        <v>793</v>
      </c>
    </row>
    <row r="320" spans="1:12">
      <c r="A320" s="3">
        <v>313</v>
      </c>
      <c r="B320" s="3" t="s">
        <v>786</v>
      </c>
      <c r="C320" s="3" t="s">
        <v>750</v>
      </c>
      <c r="D320" s="3" t="s">
        <v>1449</v>
      </c>
      <c r="E320" s="3" t="s">
        <v>751</v>
      </c>
      <c r="F320" s="3" t="s">
        <v>1450</v>
      </c>
      <c r="G320" s="3" t="s">
        <v>116</v>
      </c>
      <c r="H320" s="5">
        <v>1087</v>
      </c>
      <c r="I320" s="3" t="s">
        <v>739</v>
      </c>
      <c r="J320" s="3" t="s">
        <v>791</v>
      </c>
      <c r="K320" s="3" t="s">
        <v>792</v>
      </c>
      <c r="L320" s="3" t="s">
        <v>793</v>
      </c>
    </row>
    <row r="321" spans="1:12">
      <c r="A321" s="3">
        <v>314</v>
      </c>
      <c r="B321" s="3" t="s">
        <v>786</v>
      </c>
      <c r="C321" s="3" t="s">
        <v>750</v>
      </c>
      <c r="D321" s="3" t="s">
        <v>1451</v>
      </c>
      <c r="E321" s="3" t="s">
        <v>751</v>
      </c>
      <c r="F321" s="3" t="s">
        <v>1452</v>
      </c>
      <c r="G321" s="3" t="s">
        <v>116</v>
      </c>
      <c r="H321" s="5">
        <v>1275</v>
      </c>
      <c r="I321" s="3" t="s">
        <v>739</v>
      </c>
      <c r="J321" s="3" t="s">
        <v>791</v>
      </c>
      <c r="K321" s="3" t="s">
        <v>792</v>
      </c>
      <c r="L321" s="3" t="s">
        <v>793</v>
      </c>
    </row>
    <row r="322" spans="1:12">
      <c r="A322" s="3">
        <v>315</v>
      </c>
      <c r="B322" s="3" t="s">
        <v>786</v>
      </c>
      <c r="C322" s="3" t="s">
        <v>750</v>
      </c>
      <c r="D322" s="3" t="s">
        <v>1453</v>
      </c>
      <c r="E322" s="3" t="s">
        <v>1454</v>
      </c>
      <c r="F322" s="3" t="s">
        <v>1455</v>
      </c>
      <c r="G322" s="3" t="s">
        <v>116</v>
      </c>
      <c r="H322" s="5">
        <v>808</v>
      </c>
      <c r="I322" s="3" t="s">
        <v>739</v>
      </c>
      <c r="J322" s="3" t="s">
        <v>791</v>
      </c>
      <c r="K322" s="3" t="s">
        <v>792</v>
      </c>
      <c r="L322" s="3" t="s">
        <v>793</v>
      </c>
    </row>
    <row r="323" spans="1:12">
      <c r="A323" s="3">
        <v>316</v>
      </c>
      <c r="B323" s="3" t="s">
        <v>786</v>
      </c>
      <c r="C323" s="3" t="s">
        <v>750</v>
      </c>
      <c r="D323" s="3" t="s">
        <v>1456</v>
      </c>
      <c r="E323" s="3" t="s">
        <v>1454</v>
      </c>
      <c r="F323" s="3" t="s">
        <v>1457</v>
      </c>
      <c r="G323" s="3" t="s">
        <v>116</v>
      </c>
      <c r="H323" s="5">
        <v>949</v>
      </c>
      <c r="I323" s="3" t="s">
        <v>739</v>
      </c>
      <c r="J323" s="3" t="s">
        <v>791</v>
      </c>
      <c r="K323" s="3" t="s">
        <v>792</v>
      </c>
      <c r="L323" s="3" t="s">
        <v>793</v>
      </c>
    </row>
    <row r="324" spans="1:12">
      <c r="A324" s="3">
        <v>317</v>
      </c>
      <c r="B324" s="3" t="s">
        <v>786</v>
      </c>
      <c r="C324" s="3" t="s">
        <v>750</v>
      </c>
      <c r="D324" s="3" t="s">
        <v>1458</v>
      </c>
      <c r="E324" s="3" t="s">
        <v>1454</v>
      </c>
      <c r="F324" s="3" t="s">
        <v>1459</v>
      </c>
      <c r="G324" s="3" t="s">
        <v>116</v>
      </c>
      <c r="H324" s="5">
        <v>1256</v>
      </c>
      <c r="I324" s="3" t="s">
        <v>739</v>
      </c>
      <c r="J324" s="3" t="s">
        <v>791</v>
      </c>
      <c r="K324" s="3" t="s">
        <v>792</v>
      </c>
      <c r="L324" s="3" t="s">
        <v>793</v>
      </c>
    </row>
    <row r="325" spans="1:12">
      <c r="A325" s="3">
        <v>318</v>
      </c>
      <c r="B325" s="3" t="s">
        <v>786</v>
      </c>
      <c r="C325" s="3" t="s">
        <v>750</v>
      </c>
      <c r="D325" s="3" t="s">
        <v>1460</v>
      </c>
      <c r="E325" s="3" t="s">
        <v>1454</v>
      </c>
      <c r="F325" s="3" t="s">
        <v>1461</v>
      </c>
      <c r="G325" s="3" t="s">
        <v>116</v>
      </c>
      <c r="H325" s="5">
        <v>1879</v>
      </c>
      <c r="I325" s="3" t="s">
        <v>739</v>
      </c>
      <c r="J325" s="3" t="s">
        <v>791</v>
      </c>
      <c r="K325" s="3" t="s">
        <v>792</v>
      </c>
      <c r="L325" s="3" t="s">
        <v>793</v>
      </c>
    </row>
    <row r="326" spans="1:12">
      <c r="A326" s="3">
        <v>319</v>
      </c>
      <c r="B326" s="3" t="s">
        <v>786</v>
      </c>
      <c r="C326" s="3" t="s">
        <v>750</v>
      </c>
      <c r="D326" s="3" t="s">
        <v>1462</v>
      </c>
      <c r="E326" s="3" t="s">
        <v>1454</v>
      </c>
      <c r="F326" s="3" t="s">
        <v>1463</v>
      </c>
      <c r="G326" s="3" t="s">
        <v>116</v>
      </c>
      <c r="H326" s="5">
        <v>3674</v>
      </c>
      <c r="I326" s="3" t="s">
        <v>739</v>
      </c>
      <c r="J326" s="3" t="s">
        <v>791</v>
      </c>
      <c r="K326" s="3" t="s">
        <v>792</v>
      </c>
      <c r="L326" s="3" t="s">
        <v>793</v>
      </c>
    </row>
    <row r="327" spans="1:12">
      <c r="A327" s="3">
        <v>320</v>
      </c>
      <c r="B327" s="3" t="s">
        <v>786</v>
      </c>
      <c r="C327" s="3" t="s">
        <v>750</v>
      </c>
      <c r="D327" s="3" t="s">
        <v>1464</v>
      </c>
      <c r="E327" s="3" t="s">
        <v>1454</v>
      </c>
      <c r="F327" s="3" t="s">
        <v>1465</v>
      </c>
      <c r="G327" s="3" t="s">
        <v>116</v>
      </c>
      <c r="H327" s="5">
        <v>4463</v>
      </c>
      <c r="I327" s="3" t="s">
        <v>739</v>
      </c>
      <c r="J327" s="3" t="s">
        <v>791</v>
      </c>
      <c r="K327" s="3" t="s">
        <v>792</v>
      </c>
      <c r="L327" s="3" t="s">
        <v>793</v>
      </c>
    </row>
    <row r="328" spans="1:12">
      <c r="A328" s="3">
        <v>321</v>
      </c>
      <c r="B328" s="3" t="s">
        <v>786</v>
      </c>
      <c r="C328" s="3" t="s">
        <v>750</v>
      </c>
      <c r="D328" s="3" t="s">
        <v>1466</v>
      </c>
      <c r="E328" s="3" t="s">
        <v>1454</v>
      </c>
      <c r="F328" s="3" t="s">
        <v>1467</v>
      </c>
      <c r="G328" s="3" t="s">
        <v>116</v>
      </c>
      <c r="H328" s="5">
        <v>7813</v>
      </c>
      <c r="I328" s="3" t="s">
        <v>739</v>
      </c>
      <c r="J328" s="3" t="s">
        <v>791</v>
      </c>
      <c r="K328" s="3" t="s">
        <v>792</v>
      </c>
      <c r="L328" s="3" t="s">
        <v>793</v>
      </c>
    </row>
    <row r="329" spans="1:12">
      <c r="A329" s="3">
        <v>322</v>
      </c>
      <c r="B329" s="3" t="s">
        <v>786</v>
      </c>
      <c r="C329" s="3" t="s">
        <v>1374</v>
      </c>
      <c r="D329" s="3" t="s">
        <v>1468</v>
      </c>
      <c r="E329" s="3" t="s">
        <v>1469</v>
      </c>
      <c r="F329" s="3" t="s">
        <v>1470</v>
      </c>
      <c r="G329" s="3" t="s">
        <v>738</v>
      </c>
      <c r="H329" s="5">
        <v>429</v>
      </c>
      <c r="I329" s="3" t="s">
        <v>739</v>
      </c>
      <c r="J329" s="3" t="s">
        <v>791</v>
      </c>
      <c r="K329" s="3" t="s">
        <v>792</v>
      </c>
      <c r="L329" s="3" t="s">
        <v>793</v>
      </c>
    </row>
    <row r="330" spans="1:12">
      <c r="A330" s="3">
        <v>323</v>
      </c>
      <c r="B330" s="3" t="s">
        <v>786</v>
      </c>
      <c r="C330" s="3" t="s">
        <v>1374</v>
      </c>
      <c r="D330" s="3" t="s">
        <v>1471</v>
      </c>
      <c r="E330" s="3" t="s">
        <v>1469</v>
      </c>
      <c r="F330" s="3" t="s">
        <v>1472</v>
      </c>
      <c r="G330" s="3" t="s">
        <v>738</v>
      </c>
      <c r="H330" s="5">
        <v>710</v>
      </c>
      <c r="I330" s="3" t="s">
        <v>739</v>
      </c>
      <c r="J330" s="3" t="s">
        <v>791</v>
      </c>
      <c r="K330" s="3" t="s">
        <v>792</v>
      </c>
      <c r="L330" s="3" t="s">
        <v>793</v>
      </c>
    </row>
    <row r="331" spans="1:12">
      <c r="A331" s="3">
        <v>324</v>
      </c>
      <c r="B331" s="3" t="s">
        <v>786</v>
      </c>
      <c r="C331" s="3" t="s">
        <v>1374</v>
      </c>
      <c r="D331" s="3" t="s">
        <v>1473</v>
      </c>
      <c r="E331" s="3" t="s">
        <v>1469</v>
      </c>
      <c r="F331" s="3" t="s">
        <v>1474</v>
      </c>
      <c r="G331" s="3" t="s">
        <v>738</v>
      </c>
      <c r="H331" s="5">
        <v>1027</v>
      </c>
      <c r="I331" s="3" t="s">
        <v>739</v>
      </c>
      <c r="J331" s="3" t="s">
        <v>791</v>
      </c>
      <c r="K331" s="3" t="s">
        <v>792</v>
      </c>
      <c r="L331" s="3" t="s">
        <v>793</v>
      </c>
    </row>
    <row r="332" spans="1:12">
      <c r="A332" s="3">
        <v>325</v>
      </c>
      <c r="B332" s="3" t="s">
        <v>786</v>
      </c>
      <c r="C332" s="3" t="s">
        <v>1374</v>
      </c>
      <c r="D332" s="3" t="s">
        <v>1475</v>
      </c>
      <c r="E332" s="3" t="s">
        <v>1469</v>
      </c>
      <c r="F332" s="3" t="s">
        <v>1476</v>
      </c>
      <c r="G332" s="3" t="s">
        <v>738</v>
      </c>
      <c r="H332" s="5">
        <v>1725</v>
      </c>
      <c r="I332" s="3" t="s">
        <v>739</v>
      </c>
      <c r="J332" s="3" t="s">
        <v>791</v>
      </c>
      <c r="K332" s="3" t="s">
        <v>792</v>
      </c>
      <c r="L332" s="3" t="s">
        <v>793</v>
      </c>
    </row>
    <row r="333" spans="1:12">
      <c r="A333" s="3">
        <v>326</v>
      </c>
      <c r="B333" s="3" t="s">
        <v>786</v>
      </c>
      <c r="C333" s="3" t="s">
        <v>1374</v>
      </c>
      <c r="D333" s="3" t="s">
        <v>1477</v>
      </c>
      <c r="E333" s="3" t="s">
        <v>1469</v>
      </c>
      <c r="F333" s="3" t="s">
        <v>1478</v>
      </c>
      <c r="G333" s="3" t="s">
        <v>738</v>
      </c>
      <c r="H333" s="5">
        <v>2787</v>
      </c>
      <c r="I333" s="3" t="s">
        <v>739</v>
      </c>
      <c r="J333" s="3" t="s">
        <v>791</v>
      </c>
      <c r="K333" s="3" t="s">
        <v>792</v>
      </c>
      <c r="L333" s="3" t="s">
        <v>793</v>
      </c>
    </row>
    <row r="334" spans="1:12">
      <c r="A334" s="3">
        <v>327</v>
      </c>
      <c r="B334" s="3" t="s">
        <v>786</v>
      </c>
      <c r="C334" s="3" t="s">
        <v>1374</v>
      </c>
      <c r="D334" s="3" t="s">
        <v>1479</v>
      </c>
      <c r="E334" s="3" t="s">
        <v>1469</v>
      </c>
      <c r="F334" s="3" t="s">
        <v>1480</v>
      </c>
      <c r="G334" s="3" t="s">
        <v>738</v>
      </c>
      <c r="H334" s="5">
        <v>4440</v>
      </c>
      <c r="I334" s="3" t="s">
        <v>739</v>
      </c>
      <c r="J334" s="3" t="s">
        <v>791</v>
      </c>
      <c r="K334" s="3" t="s">
        <v>792</v>
      </c>
      <c r="L334" s="3" t="s">
        <v>793</v>
      </c>
    </row>
    <row r="335" spans="1:12">
      <c r="A335" s="3">
        <v>328</v>
      </c>
      <c r="B335" s="3" t="s">
        <v>786</v>
      </c>
      <c r="C335" s="3" t="s">
        <v>1374</v>
      </c>
      <c r="D335" s="3" t="s">
        <v>1481</v>
      </c>
      <c r="E335" s="3" t="s">
        <v>1469</v>
      </c>
      <c r="F335" s="3" t="s">
        <v>1482</v>
      </c>
      <c r="G335" s="3" t="s">
        <v>738</v>
      </c>
      <c r="H335" s="5">
        <v>5847</v>
      </c>
      <c r="I335" s="3" t="s">
        <v>739</v>
      </c>
      <c r="J335" s="3" t="s">
        <v>791</v>
      </c>
      <c r="K335" s="3" t="s">
        <v>792</v>
      </c>
      <c r="L335" s="3" t="s">
        <v>793</v>
      </c>
    </row>
    <row r="336" spans="1:12">
      <c r="A336" s="3">
        <v>329</v>
      </c>
      <c r="B336" s="3" t="s">
        <v>786</v>
      </c>
      <c r="C336" s="3" t="s">
        <v>1374</v>
      </c>
      <c r="D336" s="3" t="s">
        <v>1483</v>
      </c>
      <c r="E336" s="3" t="s">
        <v>1469</v>
      </c>
      <c r="F336" s="3" t="s">
        <v>1484</v>
      </c>
      <c r="G336" s="3" t="s">
        <v>738</v>
      </c>
      <c r="H336" s="5">
        <v>8675</v>
      </c>
      <c r="I336" s="3" t="s">
        <v>739</v>
      </c>
      <c r="J336" s="3" t="s">
        <v>791</v>
      </c>
      <c r="K336" s="3" t="s">
        <v>792</v>
      </c>
      <c r="L336" s="3" t="s">
        <v>793</v>
      </c>
    </row>
    <row r="337" spans="1:12">
      <c r="A337" s="3">
        <v>330</v>
      </c>
      <c r="B337" s="3" t="s">
        <v>786</v>
      </c>
      <c r="C337" s="3" t="s">
        <v>1374</v>
      </c>
      <c r="D337" s="3" t="s">
        <v>1485</v>
      </c>
      <c r="E337" s="3" t="s">
        <v>1469</v>
      </c>
      <c r="F337" s="3" t="s">
        <v>1486</v>
      </c>
      <c r="G337" s="3" t="s">
        <v>738</v>
      </c>
      <c r="H337" s="5">
        <v>12197</v>
      </c>
      <c r="I337" s="3" t="s">
        <v>739</v>
      </c>
      <c r="J337" s="3" t="s">
        <v>791</v>
      </c>
      <c r="K337" s="3" t="s">
        <v>792</v>
      </c>
      <c r="L337" s="3" t="s">
        <v>793</v>
      </c>
    </row>
    <row r="338" spans="1:12">
      <c r="A338" s="3">
        <v>331</v>
      </c>
      <c r="B338" s="3" t="s">
        <v>786</v>
      </c>
      <c r="C338" s="3" t="s">
        <v>1374</v>
      </c>
      <c r="D338" s="3" t="s">
        <v>1487</v>
      </c>
      <c r="E338" s="3" t="s">
        <v>1469</v>
      </c>
      <c r="F338" s="3" t="s">
        <v>1488</v>
      </c>
      <c r="G338" s="3" t="s">
        <v>738</v>
      </c>
      <c r="H338" s="5">
        <v>16934</v>
      </c>
      <c r="I338" s="3" t="s">
        <v>739</v>
      </c>
      <c r="J338" s="3" t="s">
        <v>791</v>
      </c>
      <c r="K338" s="3" t="s">
        <v>792</v>
      </c>
      <c r="L338" s="3" t="s">
        <v>793</v>
      </c>
    </row>
    <row r="339" spans="1:12">
      <c r="A339" s="3">
        <v>332</v>
      </c>
      <c r="B339" s="3" t="s">
        <v>786</v>
      </c>
      <c r="C339" s="3" t="s">
        <v>1374</v>
      </c>
      <c r="D339" s="3" t="s">
        <v>1489</v>
      </c>
      <c r="E339" s="3" t="s">
        <v>1469</v>
      </c>
      <c r="F339" s="3" t="s">
        <v>1490</v>
      </c>
      <c r="G339" s="3" t="s">
        <v>738</v>
      </c>
      <c r="H339" s="5">
        <v>21395</v>
      </c>
      <c r="I339" s="3" t="s">
        <v>739</v>
      </c>
      <c r="J339" s="3" t="s">
        <v>791</v>
      </c>
      <c r="K339" s="3" t="s">
        <v>792</v>
      </c>
      <c r="L339" s="3" t="s">
        <v>793</v>
      </c>
    </row>
    <row r="340" spans="1:12">
      <c r="A340" s="3">
        <v>333</v>
      </c>
      <c r="B340" s="3" t="s">
        <v>786</v>
      </c>
      <c r="C340" s="3" t="s">
        <v>1374</v>
      </c>
      <c r="D340" s="3" t="s">
        <v>1491</v>
      </c>
      <c r="E340" s="3" t="s">
        <v>1469</v>
      </c>
      <c r="F340" s="3" t="s">
        <v>1492</v>
      </c>
      <c r="G340" s="3" t="s">
        <v>738</v>
      </c>
      <c r="H340" s="5">
        <v>26066</v>
      </c>
      <c r="I340" s="3" t="s">
        <v>739</v>
      </c>
      <c r="J340" s="3" t="s">
        <v>791</v>
      </c>
      <c r="K340" s="3" t="s">
        <v>792</v>
      </c>
      <c r="L340" s="3" t="s">
        <v>793</v>
      </c>
    </row>
    <row r="341" spans="1:12">
      <c r="A341" s="3">
        <v>334</v>
      </c>
      <c r="B341" s="3" t="s">
        <v>786</v>
      </c>
      <c r="C341" s="3" t="s">
        <v>1374</v>
      </c>
      <c r="D341" s="3" t="s">
        <v>1493</v>
      </c>
      <c r="E341" s="3" t="s">
        <v>1376</v>
      </c>
      <c r="F341" s="3" t="s">
        <v>1494</v>
      </c>
      <c r="G341" s="3" t="s">
        <v>738</v>
      </c>
      <c r="H341" s="5">
        <v>429</v>
      </c>
      <c r="I341" s="3" t="s">
        <v>739</v>
      </c>
      <c r="J341" s="3" t="s">
        <v>791</v>
      </c>
      <c r="K341" s="3" t="s">
        <v>792</v>
      </c>
      <c r="L341" s="3" t="s">
        <v>793</v>
      </c>
    </row>
    <row r="342" spans="1:12">
      <c r="A342" s="3">
        <v>335</v>
      </c>
      <c r="B342" s="3" t="s">
        <v>786</v>
      </c>
      <c r="C342" s="3" t="s">
        <v>756</v>
      </c>
      <c r="D342" s="3" t="s">
        <v>1495</v>
      </c>
      <c r="E342" s="3" t="s">
        <v>1496</v>
      </c>
      <c r="F342" s="3" t="s">
        <v>1497</v>
      </c>
      <c r="G342" s="3" t="s">
        <v>738</v>
      </c>
      <c r="H342" s="5">
        <v>17169</v>
      </c>
      <c r="I342" s="3" t="s">
        <v>739</v>
      </c>
      <c r="J342" s="3" t="s">
        <v>791</v>
      </c>
      <c r="K342" s="3" t="s">
        <v>792</v>
      </c>
      <c r="L342" s="3" t="s">
        <v>793</v>
      </c>
    </row>
    <row r="343" spans="1:12">
      <c r="A343" s="3">
        <v>336</v>
      </c>
      <c r="B343" s="3" t="s">
        <v>786</v>
      </c>
      <c r="C343" s="3" t="s">
        <v>756</v>
      </c>
      <c r="D343" s="3" t="s">
        <v>1498</v>
      </c>
      <c r="E343" s="3" t="s">
        <v>1496</v>
      </c>
      <c r="F343" s="3" t="s">
        <v>1499</v>
      </c>
      <c r="G343" s="3" t="s">
        <v>738</v>
      </c>
      <c r="H343" s="5">
        <v>21136</v>
      </c>
      <c r="I343" s="3" t="s">
        <v>739</v>
      </c>
      <c r="J343" s="3" t="s">
        <v>791</v>
      </c>
      <c r="K343" s="3" t="s">
        <v>792</v>
      </c>
      <c r="L343" s="3" t="s">
        <v>793</v>
      </c>
    </row>
    <row r="344" spans="1:12">
      <c r="A344" s="3">
        <v>337</v>
      </c>
      <c r="B344" s="3" t="s">
        <v>786</v>
      </c>
      <c r="C344" s="3" t="s">
        <v>756</v>
      </c>
      <c r="D344" s="3" t="s">
        <v>1500</v>
      </c>
      <c r="E344" s="3" t="s">
        <v>1496</v>
      </c>
      <c r="F344" s="3" t="s">
        <v>1501</v>
      </c>
      <c r="G344" s="3" t="s">
        <v>738</v>
      </c>
      <c r="H344" s="5">
        <v>26773</v>
      </c>
      <c r="I344" s="3" t="s">
        <v>739</v>
      </c>
      <c r="J344" s="3" t="s">
        <v>791</v>
      </c>
      <c r="K344" s="3" t="s">
        <v>792</v>
      </c>
      <c r="L344" s="3" t="s">
        <v>793</v>
      </c>
    </row>
    <row r="345" spans="1:12">
      <c r="A345" s="3">
        <v>338</v>
      </c>
      <c r="B345" s="3" t="s">
        <v>786</v>
      </c>
      <c r="C345" s="3" t="s">
        <v>756</v>
      </c>
      <c r="D345" s="3" t="s">
        <v>1502</v>
      </c>
      <c r="E345" s="3" t="s">
        <v>1496</v>
      </c>
      <c r="F345" s="3" t="s">
        <v>1503</v>
      </c>
      <c r="G345" s="3" t="s">
        <v>738</v>
      </c>
      <c r="H345" s="5">
        <v>33932</v>
      </c>
      <c r="I345" s="3" t="s">
        <v>739</v>
      </c>
      <c r="J345" s="3" t="s">
        <v>791</v>
      </c>
      <c r="K345" s="3" t="s">
        <v>792</v>
      </c>
      <c r="L345" s="3" t="s">
        <v>793</v>
      </c>
    </row>
    <row r="346" spans="1:12">
      <c r="A346" s="3">
        <v>339</v>
      </c>
      <c r="B346" s="3" t="s">
        <v>786</v>
      </c>
      <c r="C346" s="3" t="s">
        <v>756</v>
      </c>
      <c r="D346" s="3" t="s">
        <v>1504</v>
      </c>
      <c r="E346" s="3" t="s">
        <v>1496</v>
      </c>
      <c r="F346" s="3" t="s">
        <v>1505</v>
      </c>
      <c r="G346" s="3" t="s">
        <v>738</v>
      </c>
      <c r="H346" s="5">
        <v>35640</v>
      </c>
      <c r="I346" s="3" t="s">
        <v>739</v>
      </c>
      <c r="J346" s="3" t="s">
        <v>791</v>
      </c>
      <c r="K346" s="3" t="s">
        <v>792</v>
      </c>
      <c r="L346" s="3" t="s">
        <v>793</v>
      </c>
    </row>
    <row r="347" spans="1:12">
      <c r="A347" s="3">
        <v>340</v>
      </c>
      <c r="B347" s="3" t="s">
        <v>786</v>
      </c>
      <c r="C347" s="3" t="s">
        <v>756</v>
      </c>
      <c r="D347" s="3" t="s">
        <v>1506</v>
      </c>
      <c r="E347" s="3" t="s">
        <v>1496</v>
      </c>
      <c r="F347" s="3" t="s">
        <v>1507</v>
      </c>
      <c r="G347" s="3" t="s">
        <v>738</v>
      </c>
      <c r="H347" s="5">
        <v>44215</v>
      </c>
      <c r="I347" s="3" t="s">
        <v>739</v>
      </c>
      <c r="J347" s="3" t="s">
        <v>791</v>
      </c>
      <c r="K347" s="3" t="s">
        <v>792</v>
      </c>
      <c r="L347" s="3" t="s">
        <v>793</v>
      </c>
    </row>
    <row r="348" spans="1:12">
      <c r="A348" s="3">
        <v>341</v>
      </c>
      <c r="B348" s="3" t="s">
        <v>786</v>
      </c>
      <c r="C348" s="3" t="s">
        <v>756</v>
      </c>
      <c r="D348" s="3" t="s">
        <v>1508</v>
      </c>
      <c r="E348" s="3" t="s">
        <v>1496</v>
      </c>
      <c r="F348" s="3" t="s">
        <v>1509</v>
      </c>
      <c r="G348" s="3" t="s">
        <v>738</v>
      </c>
      <c r="H348" s="5">
        <v>58369</v>
      </c>
      <c r="I348" s="3" t="s">
        <v>739</v>
      </c>
      <c r="J348" s="3" t="s">
        <v>791</v>
      </c>
      <c r="K348" s="3" t="s">
        <v>792</v>
      </c>
      <c r="L348" s="3" t="s">
        <v>793</v>
      </c>
    </row>
    <row r="349" spans="1:12">
      <c r="A349" s="3">
        <v>342</v>
      </c>
      <c r="B349" s="3" t="s">
        <v>786</v>
      </c>
      <c r="C349" s="3" t="s">
        <v>756</v>
      </c>
      <c r="D349" s="3" t="s">
        <v>1510</v>
      </c>
      <c r="E349" s="3" t="s">
        <v>1496</v>
      </c>
      <c r="F349" s="3" t="s">
        <v>1511</v>
      </c>
      <c r="G349" s="3" t="s">
        <v>738</v>
      </c>
      <c r="H349" s="5">
        <v>67159</v>
      </c>
      <c r="I349" s="3" t="s">
        <v>739</v>
      </c>
      <c r="J349" s="3" t="s">
        <v>791</v>
      </c>
      <c r="K349" s="3" t="s">
        <v>792</v>
      </c>
      <c r="L349" s="3" t="s">
        <v>793</v>
      </c>
    </row>
    <row r="350" spans="1:12">
      <c r="A350" s="3">
        <v>343</v>
      </c>
      <c r="B350" s="3" t="s">
        <v>786</v>
      </c>
      <c r="C350" s="3" t="s">
        <v>756</v>
      </c>
      <c r="D350" s="3" t="s">
        <v>1512</v>
      </c>
      <c r="E350" s="3" t="s">
        <v>1496</v>
      </c>
      <c r="F350" s="3" t="s">
        <v>1513</v>
      </c>
      <c r="G350" s="3" t="s">
        <v>738</v>
      </c>
      <c r="H350" s="5">
        <v>91474</v>
      </c>
      <c r="I350" s="3" t="s">
        <v>739</v>
      </c>
      <c r="J350" s="3" t="s">
        <v>791</v>
      </c>
      <c r="K350" s="3" t="s">
        <v>792</v>
      </c>
      <c r="L350" s="3" t="s">
        <v>793</v>
      </c>
    </row>
    <row r="351" spans="1:12">
      <c r="A351" s="3">
        <v>344</v>
      </c>
      <c r="B351" s="3" t="s">
        <v>786</v>
      </c>
      <c r="C351" s="3" t="s">
        <v>756</v>
      </c>
      <c r="D351" s="3" t="s">
        <v>1514</v>
      </c>
      <c r="E351" s="3" t="s">
        <v>1496</v>
      </c>
      <c r="F351" s="3" t="s">
        <v>1515</v>
      </c>
      <c r="G351" s="3" t="s">
        <v>738</v>
      </c>
      <c r="H351" s="5">
        <v>112531</v>
      </c>
      <c r="I351" s="3" t="s">
        <v>739</v>
      </c>
      <c r="J351" s="3" t="s">
        <v>791</v>
      </c>
      <c r="K351" s="3" t="s">
        <v>792</v>
      </c>
      <c r="L351" s="3" t="s">
        <v>793</v>
      </c>
    </row>
    <row r="352" spans="1:12">
      <c r="A352" s="3">
        <v>345</v>
      </c>
      <c r="B352" s="3" t="s">
        <v>786</v>
      </c>
      <c r="C352" s="3" t="s">
        <v>756</v>
      </c>
      <c r="D352" s="3" t="s">
        <v>1516</v>
      </c>
      <c r="E352" s="3" t="s">
        <v>1496</v>
      </c>
      <c r="F352" s="3" t="s">
        <v>1517</v>
      </c>
      <c r="G352" s="3" t="s">
        <v>738</v>
      </c>
      <c r="H352" s="5">
        <v>144031</v>
      </c>
      <c r="I352" s="3" t="s">
        <v>739</v>
      </c>
      <c r="J352" s="3" t="s">
        <v>791</v>
      </c>
      <c r="K352" s="3" t="s">
        <v>792</v>
      </c>
      <c r="L352" s="3" t="s">
        <v>793</v>
      </c>
    </row>
    <row r="353" spans="1:12">
      <c r="A353" s="3">
        <v>346</v>
      </c>
      <c r="B353" s="3" t="s">
        <v>786</v>
      </c>
      <c r="C353" s="3" t="s">
        <v>756</v>
      </c>
      <c r="D353" s="3" t="s">
        <v>1518</v>
      </c>
      <c r="E353" s="3" t="s">
        <v>1496</v>
      </c>
      <c r="F353" s="3" t="s">
        <v>1519</v>
      </c>
      <c r="G353" s="3" t="s">
        <v>738</v>
      </c>
      <c r="H353" s="5">
        <v>33016</v>
      </c>
      <c r="I353" s="3" t="s">
        <v>739</v>
      </c>
      <c r="J353" s="3" t="s">
        <v>791</v>
      </c>
      <c r="K353" s="3" t="s">
        <v>792</v>
      </c>
      <c r="L353" s="3" t="s">
        <v>793</v>
      </c>
    </row>
    <row r="354" spans="1:12">
      <c r="A354" s="3">
        <v>347</v>
      </c>
      <c r="B354" s="3" t="s">
        <v>786</v>
      </c>
      <c r="C354" s="3" t="s">
        <v>756</v>
      </c>
      <c r="D354" s="3" t="s">
        <v>1520</v>
      </c>
      <c r="E354" s="3" t="s">
        <v>1496</v>
      </c>
      <c r="F354" s="3" t="s">
        <v>1521</v>
      </c>
      <c r="G354" s="3" t="s">
        <v>738</v>
      </c>
      <c r="H354" s="5">
        <v>42170</v>
      </c>
      <c r="I354" s="3" t="s">
        <v>739</v>
      </c>
      <c r="J354" s="3" t="s">
        <v>791</v>
      </c>
      <c r="K354" s="3" t="s">
        <v>792</v>
      </c>
      <c r="L354" s="3" t="s">
        <v>793</v>
      </c>
    </row>
    <row r="355" spans="1:12">
      <c r="A355" s="3">
        <v>348</v>
      </c>
      <c r="B355" s="3" t="s">
        <v>786</v>
      </c>
      <c r="C355" s="3" t="s">
        <v>756</v>
      </c>
      <c r="D355" s="3" t="s">
        <v>1522</v>
      </c>
      <c r="E355" s="3" t="s">
        <v>1496</v>
      </c>
      <c r="F355" s="3" t="s">
        <v>1523</v>
      </c>
      <c r="G355" s="3" t="s">
        <v>738</v>
      </c>
      <c r="H355" s="5">
        <v>54720</v>
      </c>
      <c r="I355" s="3" t="s">
        <v>739</v>
      </c>
      <c r="J355" s="3" t="s">
        <v>791</v>
      </c>
      <c r="K355" s="3" t="s">
        <v>792</v>
      </c>
      <c r="L355" s="3" t="s">
        <v>793</v>
      </c>
    </row>
    <row r="356" spans="1:12">
      <c r="A356" s="3">
        <v>349</v>
      </c>
      <c r="B356" s="3" t="s">
        <v>786</v>
      </c>
      <c r="C356" s="3" t="s">
        <v>756</v>
      </c>
      <c r="D356" s="3" t="s">
        <v>1524</v>
      </c>
      <c r="E356" s="3" t="s">
        <v>1496</v>
      </c>
      <c r="F356" s="3" t="s">
        <v>1525</v>
      </c>
      <c r="G356" s="3" t="s">
        <v>738</v>
      </c>
      <c r="H356" s="5">
        <v>67647</v>
      </c>
      <c r="I356" s="3" t="s">
        <v>739</v>
      </c>
      <c r="J356" s="3" t="s">
        <v>791</v>
      </c>
      <c r="K356" s="3" t="s">
        <v>792</v>
      </c>
      <c r="L356" s="3" t="s">
        <v>793</v>
      </c>
    </row>
    <row r="357" spans="1:12">
      <c r="A357" s="3">
        <v>350</v>
      </c>
      <c r="B357" s="3" t="s">
        <v>786</v>
      </c>
      <c r="C357" s="3" t="s">
        <v>756</v>
      </c>
      <c r="D357" s="3" t="s">
        <v>1526</v>
      </c>
      <c r="E357" s="3" t="s">
        <v>1496</v>
      </c>
      <c r="F357" s="3" t="s">
        <v>1527</v>
      </c>
      <c r="G357" s="3" t="s">
        <v>738</v>
      </c>
      <c r="H357" s="5">
        <v>90814</v>
      </c>
      <c r="I357" s="3" t="s">
        <v>739</v>
      </c>
      <c r="J357" s="3" t="s">
        <v>791</v>
      </c>
      <c r="K357" s="3" t="s">
        <v>792</v>
      </c>
      <c r="L357" s="3" t="s">
        <v>793</v>
      </c>
    </row>
    <row r="358" spans="1:12">
      <c r="A358" s="3">
        <v>351</v>
      </c>
      <c r="B358" s="3" t="s">
        <v>786</v>
      </c>
      <c r="C358" s="3" t="s">
        <v>756</v>
      </c>
      <c r="D358" s="3" t="s">
        <v>1528</v>
      </c>
      <c r="E358" s="3" t="s">
        <v>1496</v>
      </c>
      <c r="F358" s="3" t="s">
        <v>1529</v>
      </c>
      <c r="G358" s="3" t="s">
        <v>738</v>
      </c>
      <c r="H358" s="5">
        <v>108495</v>
      </c>
      <c r="I358" s="3" t="s">
        <v>739</v>
      </c>
      <c r="J358" s="3" t="s">
        <v>791</v>
      </c>
      <c r="K358" s="3" t="s">
        <v>792</v>
      </c>
      <c r="L358" s="3" t="s">
        <v>793</v>
      </c>
    </row>
    <row r="359" spans="1:12">
      <c r="A359" s="3">
        <v>352</v>
      </c>
      <c r="B359" s="3" t="s">
        <v>786</v>
      </c>
      <c r="C359" s="3" t="s">
        <v>756</v>
      </c>
      <c r="D359" s="3" t="s">
        <v>1530</v>
      </c>
      <c r="E359" s="3" t="s">
        <v>1496</v>
      </c>
      <c r="F359" s="3" t="s">
        <v>1531</v>
      </c>
      <c r="G359" s="3" t="s">
        <v>738</v>
      </c>
      <c r="H359" s="5">
        <v>125818</v>
      </c>
      <c r="I359" s="3" t="s">
        <v>739</v>
      </c>
      <c r="J359" s="3" t="s">
        <v>791</v>
      </c>
      <c r="K359" s="3" t="s">
        <v>792</v>
      </c>
      <c r="L359" s="3" t="s">
        <v>793</v>
      </c>
    </row>
    <row r="360" spans="1:12">
      <c r="A360" s="3">
        <v>353</v>
      </c>
      <c r="B360" s="3" t="s">
        <v>786</v>
      </c>
      <c r="C360" s="3" t="s">
        <v>756</v>
      </c>
      <c r="D360" s="3" t="s">
        <v>1532</v>
      </c>
      <c r="E360" s="3" t="s">
        <v>1496</v>
      </c>
      <c r="F360" s="3" t="s">
        <v>1533</v>
      </c>
      <c r="G360" s="3" t="s">
        <v>738</v>
      </c>
      <c r="H360" s="5">
        <v>149469</v>
      </c>
      <c r="I360" s="3" t="s">
        <v>739</v>
      </c>
      <c r="J360" s="3" t="s">
        <v>791</v>
      </c>
      <c r="K360" s="3" t="s">
        <v>792</v>
      </c>
      <c r="L360" s="3" t="s">
        <v>793</v>
      </c>
    </row>
    <row r="361" spans="1:12">
      <c r="A361" s="3">
        <v>354</v>
      </c>
      <c r="B361" s="3" t="s">
        <v>786</v>
      </c>
      <c r="C361" s="3" t="s">
        <v>756</v>
      </c>
      <c r="D361" s="3" t="s">
        <v>1534</v>
      </c>
      <c r="E361" s="3" t="s">
        <v>1496</v>
      </c>
      <c r="F361" s="3" t="s">
        <v>1535</v>
      </c>
      <c r="G361" s="3" t="s">
        <v>738</v>
      </c>
      <c r="H361" s="5">
        <v>186712</v>
      </c>
      <c r="I361" s="3" t="s">
        <v>739</v>
      </c>
      <c r="J361" s="3" t="s">
        <v>791</v>
      </c>
      <c r="K361" s="3" t="s">
        <v>792</v>
      </c>
      <c r="L361" s="3" t="s">
        <v>793</v>
      </c>
    </row>
    <row r="362" spans="1:12">
      <c r="A362" s="3">
        <v>355</v>
      </c>
      <c r="B362" s="3" t="s">
        <v>786</v>
      </c>
      <c r="C362" s="3" t="s">
        <v>756</v>
      </c>
      <c r="D362" s="3" t="s">
        <v>1536</v>
      </c>
      <c r="E362" s="3" t="s">
        <v>1496</v>
      </c>
      <c r="F362" s="3" t="s">
        <v>1537</v>
      </c>
      <c r="G362" s="3" t="s">
        <v>738</v>
      </c>
      <c r="H362" s="5">
        <v>228638</v>
      </c>
      <c r="I362" s="3" t="s">
        <v>739</v>
      </c>
      <c r="J362" s="3" t="s">
        <v>791</v>
      </c>
      <c r="K362" s="3" t="s">
        <v>792</v>
      </c>
      <c r="L362" s="3" t="s">
        <v>793</v>
      </c>
    </row>
    <row r="363" spans="1:12">
      <c r="A363" s="3">
        <v>356</v>
      </c>
      <c r="B363" s="3" t="s">
        <v>786</v>
      </c>
      <c r="C363" s="3" t="s">
        <v>1220</v>
      </c>
      <c r="D363" s="3" t="s">
        <v>1538</v>
      </c>
      <c r="E363" s="3" t="s">
        <v>1222</v>
      </c>
      <c r="F363" s="3" t="s">
        <v>1539</v>
      </c>
      <c r="G363" s="3" t="s">
        <v>738</v>
      </c>
      <c r="H363" s="5">
        <v>1398</v>
      </c>
      <c r="I363" s="3" t="s">
        <v>739</v>
      </c>
      <c r="J363" s="3" t="s">
        <v>791</v>
      </c>
      <c r="K363" s="3" t="s">
        <v>792</v>
      </c>
      <c r="L363" s="3" t="s">
        <v>793</v>
      </c>
    </row>
    <row r="364" spans="1:12">
      <c r="A364" s="3">
        <v>357</v>
      </c>
      <c r="B364" s="3" t="s">
        <v>786</v>
      </c>
      <c r="C364" s="3" t="s">
        <v>1220</v>
      </c>
      <c r="D364" s="3" t="s">
        <v>1540</v>
      </c>
      <c r="E364" s="3" t="s">
        <v>1222</v>
      </c>
      <c r="F364" s="3" t="s">
        <v>1541</v>
      </c>
      <c r="G364" s="3" t="s">
        <v>738</v>
      </c>
      <c r="H364" s="5">
        <v>2002</v>
      </c>
      <c r="I364" s="3" t="s">
        <v>739</v>
      </c>
      <c r="J364" s="3" t="s">
        <v>791</v>
      </c>
      <c r="K364" s="3" t="s">
        <v>792</v>
      </c>
      <c r="L364" s="3" t="s">
        <v>793</v>
      </c>
    </row>
    <row r="365" spans="1:12">
      <c r="A365" s="3">
        <v>358</v>
      </c>
      <c r="B365" s="3" t="s">
        <v>786</v>
      </c>
      <c r="C365" s="3" t="s">
        <v>1220</v>
      </c>
      <c r="D365" s="3" t="s">
        <v>1542</v>
      </c>
      <c r="E365" s="3" t="s">
        <v>1222</v>
      </c>
      <c r="F365" s="3" t="s">
        <v>1543</v>
      </c>
      <c r="G365" s="3" t="s">
        <v>738</v>
      </c>
      <c r="H365" s="5">
        <v>2349</v>
      </c>
      <c r="I365" s="3" t="s">
        <v>739</v>
      </c>
      <c r="J365" s="3" t="s">
        <v>791</v>
      </c>
      <c r="K365" s="3" t="s">
        <v>792</v>
      </c>
      <c r="L365" s="3" t="s">
        <v>793</v>
      </c>
    </row>
    <row r="366" spans="1:12">
      <c r="A366" s="3">
        <v>359</v>
      </c>
      <c r="B366" s="3" t="s">
        <v>786</v>
      </c>
      <c r="C366" s="3" t="s">
        <v>1298</v>
      </c>
      <c r="D366" s="3" t="s">
        <v>1544</v>
      </c>
      <c r="E366" s="3" t="s">
        <v>1300</v>
      </c>
      <c r="F366" s="3" t="s">
        <v>1545</v>
      </c>
      <c r="G366" s="3" t="s">
        <v>116</v>
      </c>
      <c r="H366" s="5">
        <v>71093</v>
      </c>
      <c r="I366" s="3" t="s">
        <v>739</v>
      </c>
      <c r="J366" s="3" t="s">
        <v>791</v>
      </c>
      <c r="K366" s="3" t="s">
        <v>792</v>
      </c>
      <c r="L366" s="3" t="s">
        <v>793</v>
      </c>
    </row>
    <row r="367" spans="1:12">
      <c r="A367" s="3">
        <v>360</v>
      </c>
      <c r="B367" s="3" t="s">
        <v>786</v>
      </c>
      <c r="C367" s="3" t="s">
        <v>1298</v>
      </c>
      <c r="D367" s="3" t="s">
        <v>1546</v>
      </c>
      <c r="E367" s="3" t="s">
        <v>1300</v>
      </c>
      <c r="F367" s="3" t="s">
        <v>1547</v>
      </c>
      <c r="G367" s="3" t="s">
        <v>116</v>
      </c>
      <c r="H367" s="5">
        <v>96249</v>
      </c>
      <c r="I367" s="3" t="s">
        <v>739</v>
      </c>
      <c r="J367" s="3" t="s">
        <v>791</v>
      </c>
      <c r="K367" s="3" t="s">
        <v>792</v>
      </c>
      <c r="L367" s="3" t="s">
        <v>793</v>
      </c>
    </row>
    <row r="368" spans="1:12">
      <c r="A368" s="3">
        <v>361</v>
      </c>
      <c r="B368" s="3" t="s">
        <v>786</v>
      </c>
      <c r="C368" s="3" t="s">
        <v>1298</v>
      </c>
      <c r="D368" s="3" t="s">
        <v>1548</v>
      </c>
      <c r="E368" s="3" t="s">
        <v>1300</v>
      </c>
      <c r="F368" s="3" t="s">
        <v>1549</v>
      </c>
      <c r="G368" s="3" t="s">
        <v>116</v>
      </c>
      <c r="H368" s="5">
        <v>19686</v>
      </c>
      <c r="I368" s="3" t="s">
        <v>739</v>
      </c>
      <c r="J368" s="3" t="s">
        <v>791</v>
      </c>
      <c r="K368" s="3" t="s">
        <v>792</v>
      </c>
      <c r="L368" s="3" t="s">
        <v>793</v>
      </c>
    </row>
    <row r="369" spans="1:12">
      <c r="A369" s="3">
        <v>362</v>
      </c>
      <c r="B369" s="3" t="s">
        <v>786</v>
      </c>
      <c r="C369" s="3" t="s">
        <v>1298</v>
      </c>
      <c r="D369" s="3" t="s">
        <v>1550</v>
      </c>
      <c r="E369" s="3" t="s">
        <v>1300</v>
      </c>
      <c r="F369" s="3" t="s">
        <v>1551</v>
      </c>
      <c r="G369" s="3" t="s">
        <v>116</v>
      </c>
      <c r="H369" s="5">
        <v>22968</v>
      </c>
      <c r="I369" s="3" t="s">
        <v>739</v>
      </c>
      <c r="J369" s="3" t="s">
        <v>791</v>
      </c>
      <c r="K369" s="3" t="s">
        <v>792</v>
      </c>
      <c r="L369" s="3" t="s">
        <v>793</v>
      </c>
    </row>
    <row r="370" spans="1:12">
      <c r="A370" s="3">
        <v>363</v>
      </c>
      <c r="B370" s="3" t="s">
        <v>786</v>
      </c>
      <c r="C370" s="3" t="s">
        <v>1298</v>
      </c>
      <c r="D370" s="3" t="s">
        <v>1552</v>
      </c>
      <c r="E370" s="3" t="s">
        <v>1300</v>
      </c>
      <c r="F370" s="3" t="s">
        <v>1553</v>
      </c>
      <c r="G370" s="3" t="s">
        <v>116</v>
      </c>
      <c r="H370" s="5">
        <v>29530</v>
      </c>
      <c r="I370" s="3" t="s">
        <v>739</v>
      </c>
      <c r="J370" s="3" t="s">
        <v>791</v>
      </c>
      <c r="K370" s="3" t="s">
        <v>792</v>
      </c>
      <c r="L370" s="3" t="s">
        <v>793</v>
      </c>
    </row>
    <row r="371" spans="1:12">
      <c r="A371" s="3">
        <v>364</v>
      </c>
      <c r="B371" s="3" t="s">
        <v>786</v>
      </c>
      <c r="C371" s="3" t="s">
        <v>1298</v>
      </c>
      <c r="D371" s="3" t="s">
        <v>1554</v>
      </c>
      <c r="E371" s="3" t="s">
        <v>1300</v>
      </c>
      <c r="F371" s="3" t="s">
        <v>1555</v>
      </c>
      <c r="G371" s="3" t="s">
        <v>116</v>
      </c>
      <c r="H371" s="5">
        <v>31717</v>
      </c>
      <c r="I371" s="3" t="s">
        <v>739</v>
      </c>
      <c r="J371" s="3" t="s">
        <v>791</v>
      </c>
      <c r="K371" s="3" t="s">
        <v>792</v>
      </c>
      <c r="L371" s="3" t="s">
        <v>793</v>
      </c>
    </row>
    <row r="372" spans="1:12">
      <c r="A372" s="3">
        <v>365</v>
      </c>
      <c r="B372" s="3" t="s">
        <v>786</v>
      </c>
      <c r="C372" s="3" t="s">
        <v>1298</v>
      </c>
      <c r="D372" s="3" t="s">
        <v>1556</v>
      </c>
      <c r="E372" s="3" t="s">
        <v>1300</v>
      </c>
      <c r="F372" s="3" t="s">
        <v>1557</v>
      </c>
      <c r="G372" s="3" t="s">
        <v>116</v>
      </c>
      <c r="H372" s="5">
        <v>48124</v>
      </c>
      <c r="I372" s="3" t="s">
        <v>739</v>
      </c>
      <c r="J372" s="3" t="s">
        <v>791</v>
      </c>
      <c r="K372" s="3" t="s">
        <v>792</v>
      </c>
      <c r="L372" s="3" t="s">
        <v>793</v>
      </c>
    </row>
    <row r="373" spans="1:12">
      <c r="A373" s="3">
        <v>366</v>
      </c>
      <c r="B373" s="3" t="s">
        <v>786</v>
      </c>
      <c r="C373" s="3" t="s">
        <v>1298</v>
      </c>
      <c r="D373" s="3" t="s">
        <v>1558</v>
      </c>
      <c r="E373" s="3" t="s">
        <v>1300</v>
      </c>
      <c r="F373" s="3" t="s">
        <v>1559</v>
      </c>
      <c r="G373" s="3" t="s">
        <v>116</v>
      </c>
      <c r="H373" s="5">
        <v>50311</v>
      </c>
      <c r="I373" s="3" t="s">
        <v>739</v>
      </c>
      <c r="J373" s="3" t="s">
        <v>791</v>
      </c>
      <c r="K373" s="3" t="s">
        <v>792</v>
      </c>
      <c r="L373" s="3" t="s">
        <v>793</v>
      </c>
    </row>
    <row r="374" spans="1:12">
      <c r="A374" s="3">
        <v>367</v>
      </c>
      <c r="B374" s="3" t="s">
        <v>786</v>
      </c>
      <c r="C374" s="3" t="s">
        <v>1298</v>
      </c>
      <c r="D374" s="3" t="s">
        <v>1560</v>
      </c>
      <c r="E374" s="3" t="s">
        <v>1300</v>
      </c>
      <c r="F374" s="3" t="s">
        <v>1561</v>
      </c>
      <c r="G374" s="3" t="s">
        <v>116</v>
      </c>
      <c r="H374" s="5">
        <v>65624</v>
      </c>
      <c r="I374" s="3" t="s">
        <v>739</v>
      </c>
      <c r="J374" s="3" t="s">
        <v>791</v>
      </c>
      <c r="K374" s="3" t="s">
        <v>792</v>
      </c>
      <c r="L374" s="3" t="s">
        <v>793</v>
      </c>
    </row>
    <row r="375" spans="1:12">
      <c r="A375" s="3">
        <v>368</v>
      </c>
      <c r="B375" s="3" t="s">
        <v>786</v>
      </c>
      <c r="C375" s="3" t="s">
        <v>756</v>
      </c>
      <c r="D375" s="3" t="s">
        <v>1562</v>
      </c>
      <c r="E375" s="3" t="s">
        <v>1496</v>
      </c>
      <c r="F375" s="3" t="s">
        <v>1563</v>
      </c>
      <c r="G375" s="3" t="s">
        <v>738</v>
      </c>
      <c r="H375" s="5">
        <v>3895</v>
      </c>
      <c r="I375" s="3" t="s">
        <v>739</v>
      </c>
      <c r="J375" s="3" t="s">
        <v>791</v>
      </c>
      <c r="K375" s="3" t="s">
        <v>792</v>
      </c>
      <c r="L375" s="3" t="s">
        <v>793</v>
      </c>
    </row>
    <row r="376" spans="1:12">
      <c r="A376" s="3">
        <v>369</v>
      </c>
      <c r="B376" s="3" t="s">
        <v>786</v>
      </c>
      <c r="C376" s="3" t="s">
        <v>756</v>
      </c>
      <c r="D376" s="3" t="s">
        <v>1564</v>
      </c>
      <c r="E376" s="3" t="s">
        <v>1496</v>
      </c>
      <c r="F376" s="3" t="s">
        <v>1565</v>
      </c>
      <c r="G376" s="3" t="s">
        <v>738</v>
      </c>
      <c r="H376" s="5">
        <v>5733</v>
      </c>
      <c r="I376" s="3" t="s">
        <v>739</v>
      </c>
      <c r="J376" s="3" t="s">
        <v>791</v>
      </c>
      <c r="K376" s="3" t="s">
        <v>792</v>
      </c>
      <c r="L376" s="3" t="s">
        <v>793</v>
      </c>
    </row>
    <row r="377" spans="1:12">
      <c r="A377" s="3">
        <v>370</v>
      </c>
      <c r="B377" s="3" t="s">
        <v>786</v>
      </c>
      <c r="C377" s="3" t="s">
        <v>756</v>
      </c>
      <c r="D377" s="3" t="s">
        <v>1566</v>
      </c>
      <c r="E377" s="3" t="s">
        <v>1496</v>
      </c>
      <c r="F377" s="3" t="s">
        <v>1567</v>
      </c>
      <c r="G377" s="3" t="s">
        <v>738</v>
      </c>
      <c r="H377" s="5">
        <v>7479</v>
      </c>
      <c r="I377" s="3" t="s">
        <v>739</v>
      </c>
      <c r="J377" s="3" t="s">
        <v>791</v>
      </c>
      <c r="K377" s="3" t="s">
        <v>792</v>
      </c>
      <c r="L377" s="3" t="s">
        <v>793</v>
      </c>
    </row>
    <row r="378" spans="1:12">
      <c r="A378" s="3">
        <v>371</v>
      </c>
      <c r="B378" s="3" t="s">
        <v>786</v>
      </c>
      <c r="C378" s="3" t="s">
        <v>756</v>
      </c>
      <c r="D378" s="3" t="s">
        <v>1568</v>
      </c>
      <c r="E378" s="3" t="s">
        <v>1496</v>
      </c>
      <c r="F378" s="3" t="s">
        <v>1569</v>
      </c>
      <c r="G378" s="3" t="s">
        <v>738</v>
      </c>
      <c r="H378" s="5">
        <v>13103</v>
      </c>
      <c r="I378" s="3" t="s">
        <v>739</v>
      </c>
      <c r="J378" s="3" t="s">
        <v>791</v>
      </c>
      <c r="K378" s="3" t="s">
        <v>792</v>
      </c>
      <c r="L378" s="3" t="s">
        <v>793</v>
      </c>
    </row>
    <row r="379" spans="1:12">
      <c r="A379" s="3">
        <v>372</v>
      </c>
      <c r="B379" s="3" t="s">
        <v>786</v>
      </c>
      <c r="C379" s="3" t="s">
        <v>756</v>
      </c>
      <c r="D379" s="3" t="s">
        <v>1570</v>
      </c>
      <c r="E379" s="3" t="s">
        <v>1496</v>
      </c>
      <c r="F379" s="3" t="s">
        <v>1571</v>
      </c>
      <c r="G379" s="3" t="s">
        <v>738</v>
      </c>
      <c r="H379" s="5">
        <v>17122</v>
      </c>
      <c r="I379" s="3" t="s">
        <v>739</v>
      </c>
      <c r="J379" s="3" t="s">
        <v>791</v>
      </c>
      <c r="K379" s="3" t="s">
        <v>792</v>
      </c>
      <c r="L379" s="3" t="s">
        <v>793</v>
      </c>
    </row>
    <row r="380" spans="1:12">
      <c r="A380" s="3">
        <v>373</v>
      </c>
      <c r="B380" s="3" t="s">
        <v>786</v>
      </c>
      <c r="C380" s="3" t="s">
        <v>756</v>
      </c>
      <c r="D380" s="3" t="s">
        <v>1572</v>
      </c>
      <c r="E380" s="3" t="s">
        <v>1496</v>
      </c>
      <c r="F380" s="3" t="s">
        <v>1573</v>
      </c>
      <c r="G380" s="3" t="s">
        <v>738</v>
      </c>
      <c r="H380" s="5">
        <v>27141</v>
      </c>
      <c r="I380" s="3" t="s">
        <v>739</v>
      </c>
      <c r="J380" s="3" t="s">
        <v>791</v>
      </c>
      <c r="K380" s="3" t="s">
        <v>792</v>
      </c>
      <c r="L380" s="3" t="s">
        <v>793</v>
      </c>
    </row>
    <row r="381" spans="1:12">
      <c r="A381" s="3">
        <v>374</v>
      </c>
      <c r="B381" s="3" t="s">
        <v>786</v>
      </c>
      <c r="C381" s="3" t="s">
        <v>756</v>
      </c>
      <c r="D381" s="3" t="s">
        <v>1574</v>
      </c>
      <c r="E381" s="3" t="s">
        <v>1496</v>
      </c>
      <c r="F381" s="3" t="s">
        <v>1575</v>
      </c>
      <c r="G381" s="3" t="s">
        <v>738</v>
      </c>
      <c r="H381" s="5">
        <v>36535</v>
      </c>
      <c r="I381" s="3" t="s">
        <v>739</v>
      </c>
      <c r="J381" s="3" t="s">
        <v>791</v>
      </c>
      <c r="K381" s="3" t="s">
        <v>792</v>
      </c>
      <c r="L381" s="3" t="s">
        <v>793</v>
      </c>
    </row>
    <row r="382" spans="1:12">
      <c r="A382" s="3">
        <v>375</v>
      </c>
      <c r="B382" s="3" t="s">
        <v>786</v>
      </c>
      <c r="C382" s="3" t="s">
        <v>756</v>
      </c>
      <c r="D382" s="3" t="s">
        <v>1576</v>
      </c>
      <c r="E382" s="3" t="s">
        <v>1496</v>
      </c>
      <c r="F382" s="3" t="s">
        <v>1577</v>
      </c>
      <c r="G382" s="3" t="s">
        <v>738</v>
      </c>
      <c r="H382" s="5">
        <v>51680</v>
      </c>
      <c r="I382" s="3" t="s">
        <v>739</v>
      </c>
      <c r="J382" s="3" t="s">
        <v>791</v>
      </c>
      <c r="K382" s="3" t="s">
        <v>792</v>
      </c>
      <c r="L382" s="3" t="s">
        <v>793</v>
      </c>
    </row>
    <row r="383" spans="1:12">
      <c r="A383" s="3">
        <v>376</v>
      </c>
      <c r="B383" s="3" t="s">
        <v>786</v>
      </c>
      <c r="C383" s="3" t="s">
        <v>756</v>
      </c>
      <c r="D383" s="3" t="s">
        <v>1578</v>
      </c>
      <c r="E383" s="3" t="s">
        <v>1496</v>
      </c>
      <c r="F383" s="3" t="s">
        <v>1579</v>
      </c>
      <c r="G383" s="3" t="s">
        <v>738</v>
      </c>
      <c r="H383" s="5">
        <v>74627</v>
      </c>
      <c r="I383" s="3" t="s">
        <v>739</v>
      </c>
      <c r="J383" s="3" t="s">
        <v>791</v>
      </c>
      <c r="K383" s="3" t="s">
        <v>792</v>
      </c>
      <c r="L383" s="3" t="s">
        <v>793</v>
      </c>
    </row>
    <row r="384" spans="1:12">
      <c r="A384" s="3">
        <v>377</v>
      </c>
      <c r="B384" s="3" t="s">
        <v>786</v>
      </c>
      <c r="C384" s="3" t="s">
        <v>756</v>
      </c>
      <c r="D384" s="3" t="s">
        <v>1580</v>
      </c>
      <c r="E384" s="3" t="s">
        <v>1496</v>
      </c>
      <c r="F384" s="3" t="s">
        <v>1581</v>
      </c>
      <c r="G384" s="3" t="s">
        <v>738</v>
      </c>
      <c r="H384" s="5">
        <v>93939</v>
      </c>
      <c r="I384" s="3" t="s">
        <v>739</v>
      </c>
      <c r="J384" s="3" t="s">
        <v>791</v>
      </c>
      <c r="K384" s="3" t="s">
        <v>792</v>
      </c>
      <c r="L384" s="3" t="s">
        <v>793</v>
      </c>
    </row>
    <row r="385" spans="1:12">
      <c r="A385" s="3">
        <v>378</v>
      </c>
      <c r="B385" s="3" t="s">
        <v>786</v>
      </c>
      <c r="C385" s="3" t="s">
        <v>756</v>
      </c>
      <c r="D385" s="3" t="s">
        <v>1582</v>
      </c>
      <c r="E385" s="3" t="s">
        <v>1496</v>
      </c>
      <c r="F385" s="3" t="s">
        <v>1583</v>
      </c>
      <c r="G385" s="3" t="s">
        <v>738</v>
      </c>
      <c r="H385" s="5">
        <v>123909</v>
      </c>
      <c r="I385" s="3" t="s">
        <v>739</v>
      </c>
      <c r="J385" s="3" t="s">
        <v>791</v>
      </c>
      <c r="K385" s="3" t="s">
        <v>792</v>
      </c>
      <c r="L385" s="3" t="s">
        <v>793</v>
      </c>
    </row>
    <row r="386" spans="1:12">
      <c r="A386" s="3">
        <v>379</v>
      </c>
      <c r="B386" s="3" t="s">
        <v>786</v>
      </c>
      <c r="C386" s="3" t="s">
        <v>756</v>
      </c>
      <c r="D386" s="3" t="s">
        <v>1584</v>
      </c>
      <c r="E386" s="3" t="s">
        <v>1496</v>
      </c>
      <c r="F386" s="3" t="s">
        <v>1585</v>
      </c>
      <c r="G386" s="3" t="s">
        <v>738</v>
      </c>
      <c r="H386" s="5">
        <v>152567</v>
      </c>
      <c r="I386" s="3" t="s">
        <v>739</v>
      </c>
      <c r="J386" s="3" t="s">
        <v>791</v>
      </c>
      <c r="K386" s="3" t="s">
        <v>792</v>
      </c>
      <c r="L386" s="3" t="s">
        <v>793</v>
      </c>
    </row>
    <row r="387" spans="1:12">
      <c r="A387" s="3">
        <v>380</v>
      </c>
      <c r="B387" s="3" t="s">
        <v>786</v>
      </c>
      <c r="C387" s="3" t="s">
        <v>756</v>
      </c>
      <c r="D387" s="3" t="s">
        <v>1586</v>
      </c>
      <c r="E387" s="3" t="s">
        <v>1496</v>
      </c>
      <c r="F387" s="3" t="s">
        <v>1587</v>
      </c>
      <c r="G387" s="3" t="s">
        <v>738</v>
      </c>
      <c r="H387" s="5">
        <v>179137</v>
      </c>
      <c r="I387" s="3" t="s">
        <v>739</v>
      </c>
      <c r="J387" s="3" t="s">
        <v>791</v>
      </c>
      <c r="K387" s="3" t="s">
        <v>792</v>
      </c>
      <c r="L387" s="3" t="s">
        <v>793</v>
      </c>
    </row>
    <row r="388" spans="1:12">
      <c r="A388" s="3">
        <v>381</v>
      </c>
      <c r="B388" s="3" t="s">
        <v>786</v>
      </c>
      <c r="C388" s="3" t="s">
        <v>756</v>
      </c>
      <c r="D388" s="3" t="s">
        <v>1588</v>
      </c>
      <c r="E388" s="3" t="s">
        <v>1496</v>
      </c>
      <c r="F388" s="3" t="s">
        <v>1589</v>
      </c>
      <c r="G388" s="3" t="s">
        <v>738</v>
      </c>
      <c r="H388" s="5">
        <v>246021</v>
      </c>
      <c r="I388" s="3" t="s">
        <v>739</v>
      </c>
      <c r="J388" s="3" t="s">
        <v>791</v>
      </c>
      <c r="K388" s="3" t="s">
        <v>792</v>
      </c>
      <c r="L388" s="3" t="s">
        <v>793</v>
      </c>
    </row>
    <row r="389" spans="1:12">
      <c r="A389" s="3">
        <v>382</v>
      </c>
      <c r="B389" s="3" t="s">
        <v>786</v>
      </c>
      <c r="C389" s="3" t="s">
        <v>756</v>
      </c>
      <c r="D389" s="3" t="s">
        <v>1590</v>
      </c>
      <c r="E389" s="3" t="s">
        <v>1496</v>
      </c>
      <c r="F389" s="3" t="s">
        <v>1591</v>
      </c>
      <c r="G389" s="3" t="s">
        <v>738</v>
      </c>
      <c r="H389" s="5">
        <v>307861</v>
      </c>
      <c r="I389" s="3" t="s">
        <v>739</v>
      </c>
      <c r="J389" s="3" t="s">
        <v>791</v>
      </c>
      <c r="K389" s="3" t="s">
        <v>792</v>
      </c>
      <c r="L389" s="3" t="s">
        <v>793</v>
      </c>
    </row>
    <row r="390" spans="1:12">
      <c r="A390" s="3">
        <v>383</v>
      </c>
      <c r="B390" s="3" t="s">
        <v>786</v>
      </c>
      <c r="C390" s="3" t="s">
        <v>756</v>
      </c>
      <c r="D390" s="3" t="s">
        <v>1592</v>
      </c>
      <c r="E390" s="3" t="s">
        <v>1496</v>
      </c>
      <c r="F390" s="3" t="s">
        <v>1593</v>
      </c>
      <c r="G390" s="3" t="s">
        <v>738</v>
      </c>
      <c r="H390" s="5">
        <v>10721</v>
      </c>
      <c r="I390" s="3" t="s">
        <v>739</v>
      </c>
      <c r="J390" s="3" t="s">
        <v>791</v>
      </c>
      <c r="K390" s="3" t="s">
        <v>792</v>
      </c>
      <c r="L390" s="3" t="s">
        <v>793</v>
      </c>
    </row>
    <row r="391" spans="1:12">
      <c r="A391" s="3">
        <v>384</v>
      </c>
      <c r="B391" s="3" t="s">
        <v>786</v>
      </c>
      <c r="C391" s="3" t="s">
        <v>756</v>
      </c>
      <c r="D391" s="3" t="s">
        <v>1594</v>
      </c>
      <c r="E391" s="3" t="s">
        <v>1496</v>
      </c>
      <c r="F391" s="3" t="s">
        <v>1595</v>
      </c>
      <c r="G391" s="3" t="s">
        <v>738</v>
      </c>
      <c r="H391" s="5">
        <v>13780</v>
      </c>
      <c r="I391" s="3" t="s">
        <v>739</v>
      </c>
      <c r="J391" s="3" t="s">
        <v>791</v>
      </c>
      <c r="K391" s="3" t="s">
        <v>792</v>
      </c>
      <c r="L391" s="3" t="s">
        <v>793</v>
      </c>
    </row>
    <row r="392" spans="1:12">
      <c r="A392" s="3">
        <v>385</v>
      </c>
      <c r="B392" s="3" t="s">
        <v>786</v>
      </c>
      <c r="C392" s="3" t="s">
        <v>1596</v>
      </c>
      <c r="D392" s="3" t="s">
        <v>1597</v>
      </c>
      <c r="E392" s="3" t="s">
        <v>1598</v>
      </c>
      <c r="F392" s="3" t="s">
        <v>1599</v>
      </c>
      <c r="G392" s="3" t="s">
        <v>1600</v>
      </c>
      <c r="H392" s="5">
        <v>129550</v>
      </c>
      <c r="I392" s="3" t="s">
        <v>739</v>
      </c>
      <c r="J392" s="3" t="s">
        <v>791</v>
      </c>
      <c r="K392" s="3" t="s">
        <v>792</v>
      </c>
      <c r="L392" s="3" t="s">
        <v>793</v>
      </c>
    </row>
    <row r="393" spans="1:12">
      <c r="A393" s="3">
        <v>386</v>
      </c>
      <c r="B393" s="3" t="s">
        <v>786</v>
      </c>
      <c r="C393" s="3" t="s">
        <v>1596</v>
      </c>
      <c r="D393" s="3" t="s">
        <v>1601</v>
      </c>
      <c r="E393" s="3" t="s">
        <v>1598</v>
      </c>
      <c r="F393" s="3" t="s">
        <v>1602</v>
      </c>
      <c r="G393" s="3" t="s">
        <v>1600</v>
      </c>
      <c r="H393" s="5">
        <v>185108</v>
      </c>
      <c r="I393" s="3" t="s">
        <v>739</v>
      </c>
      <c r="J393" s="3" t="s">
        <v>791</v>
      </c>
      <c r="K393" s="3" t="s">
        <v>792</v>
      </c>
      <c r="L393" s="3" t="s">
        <v>793</v>
      </c>
    </row>
    <row r="394" spans="1:12">
      <c r="A394" s="3">
        <v>387</v>
      </c>
      <c r="B394" s="3" t="s">
        <v>786</v>
      </c>
      <c r="C394" s="3" t="s">
        <v>1603</v>
      </c>
      <c r="D394" s="3" t="s">
        <v>1604</v>
      </c>
      <c r="E394" s="3" t="s">
        <v>1605</v>
      </c>
      <c r="F394" s="3" t="s">
        <v>1606</v>
      </c>
      <c r="G394" s="3" t="s">
        <v>116</v>
      </c>
      <c r="H394" s="5">
        <v>4697</v>
      </c>
      <c r="I394" s="3" t="s">
        <v>739</v>
      </c>
      <c r="J394" s="3" t="s">
        <v>791</v>
      </c>
      <c r="K394" s="3" t="s">
        <v>792</v>
      </c>
      <c r="L394" s="3" t="s">
        <v>793</v>
      </c>
    </row>
    <row r="395" spans="1:12">
      <c r="A395" s="3">
        <v>388</v>
      </c>
      <c r="B395" s="3" t="s">
        <v>786</v>
      </c>
      <c r="C395" s="3" t="s">
        <v>1607</v>
      </c>
      <c r="D395" s="3" t="s">
        <v>1608</v>
      </c>
      <c r="E395" s="3" t="s">
        <v>1609</v>
      </c>
      <c r="F395" s="3" t="s">
        <v>1610</v>
      </c>
      <c r="G395" s="3" t="s">
        <v>1611</v>
      </c>
      <c r="H395" s="5">
        <v>47801</v>
      </c>
      <c r="I395" s="3" t="s">
        <v>739</v>
      </c>
      <c r="J395" s="3" t="s">
        <v>791</v>
      </c>
      <c r="K395" s="3" t="s">
        <v>792</v>
      </c>
      <c r="L395" s="3" t="s">
        <v>793</v>
      </c>
    </row>
    <row r="396" spans="1:12">
      <c r="A396" s="3">
        <v>389</v>
      </c>
      <c r="B396" s="3" t="s">
        <v>786</v>
      </c>
      <c r="C396" s="3" t="s">
        <v>1607</v>
      </c>
      <c r="D396" s="3" t="s">
        <v>1612</v>
      </c>
      <c r="E396" s="3" t="s">
        <v>1609</v>
      </c>
      <c r="F396" s="3" t="s">
        <v>1613</v>
      </c>
      <c r="G396" s="3" t="s">
        <v>1611</v>
      </c>
      <c r="H396" s="5">
        <v>62097</v>
      </c>
      <c r="I396" s="3" t="s">
        <v>739</v>
      </c>
      <c r="J396" s="3" t="s">
        <v>791</v>
      </c>
      <c r="K396" s="3" t="s">
        <v>792</v>
      </c>
      <c r="L396" s="3" t="s">
        <v>793</v>
      </c>
    </row>
    <row r="397" spans="1:12">
      <c r="A397" s="3">
        <v>390</v>
      </c>
      <c r="B397" s="3" t="s">
        <v>786</v>
      </c>
      <c r="C397" s="3" t="s">
        <v>1614</v>
      </c>
      <c r="D397" s="3" t="s">
        <v>1615</v>
      </c>
      <c r="E397" s="3" t="s">
        <v>1616</v>
      </c>
      <c r="F397" s="3" t="s">
        <v>1617</v>
      </c>
      <c r="G397" s="3" t="s">
        <v>116</v>
      </c>
      <c r="H397" s="5">
        <v>16483</v>
      </c>
      <c r="I397" s="3" t="s">
        <v>739</v>
      </c>
      <c r="J397" s="3" t="s">
        <v>791</v>
      </c>
      <c r="K397" s="3" t="s">
        <v>792</v>
      </c>
      <c r="L397" s="3" t="s">
        <v>793</v>
      </c>
    </row>
    <row r="398" spans="1:12">
      <c r="A398" s="3">
        <v>391</v>
      </c>
      <c r="B398" s="3" t="s">
        <v>786</v>
      </c>
      <c r="C398" s="3" t="s">
        <v>1614</v>
      </c>
      <c r="D398" s="3" t="s">
        <v>1618</v>
      </c>
      <c r="E398" s="3" t="s">
        <v>1616</v>
      </c>
      <c r="F398" s="3" t="s">
        <v>1619</v>
      </c>
      <c r="G398" s="3" t="s">
        <v>116</v>
      </c>
      <c r="H398" s="5">
        <v>13850</v>
      </c>
      <c r="I398" s="3" t="s">
        <v>739</v>
      </c>
      <c r="J398" s="3" t="s">
        <v>791</v>
      </c>
      <c r="K398" s="3" t="s">
        <v>792</v>
      </c>
      <c r="L398" s="3" t="s">
        <v>793</v>
      </c>
    </row>
    <row r="399" spans="1:12">
      <c r="A399" s="3">
        <v>392</v>
      </c>
      <c r="B399" s="3" t="s">
        <v>786</v>
      </c>
      <c r="C399" s="3" t="s">
        <v>1614</v>
      </c>
      <c r="D399" s="3" t="s">
        <v>1620</v>
      </c>
      <c r="E399" s="3" t="s">
        <v>1616</v>
      </c>
      <c r="F399" s="3" t="s">
        <v>1621</v>
      </c>
      <c r="G399" s="3" t="s">
        <v>116</v>
      </c>
      <c r="H399" s="5">
        <v>13845</v>
      </c>
      <c r="I399" s="3" t="s">
        <v>739</v>
      </c>
      <c r="J399" s="3" t="s">
        <v>791</v>
      </c>
      <c r="K399" s="3" t="s">
        <v>792</v>
      </c>
      <c r="L399" s="3" t="s">
        <v>793</v>
      </c>
    </row>
    <row r="400" spans="1:12">
      <c r="A400" s="3">
        <v>393</v>
      </c>
      <c r="B400" s="3" t="s">
        <v>786</v>
      </c>
      <c r="C400" s="3" t="s">
        <v>1614</v>
      </c>
      <c r="D400" s="3" t="s">
        <v>1622</v>
      </c>
      <c r="E400" s="3" t="s">
        <v>1616</v>
      </c>
      <c r="F400" s="3" t="s">
        <v>1623</v>
      </c>
      <c r="G400" s="3" t="s">
        <v>116</v>
      </c>
      <c r="H400" s="5">
        <v>23490</v>
      </c>
      <c r="I400" s="3" t="s">
        <v>739</v>
      </c>
      <c r="J400" s="3" t="s">
        <v>791</v>
      </c>
      <c r="K400" s="3" t="s">
        <v>792</v>
      </c>
      <c r="L400" s="3" t="s">
        <v>793</v>
      </c>
    </row>
    <row r="401" spans="1:12">
      <c r="A401" s="3">
        <v>394</v>
      </c>
      <c r="B401" s="3" t="s">
        <v>786</v>
      </c>
      <c r="C401" s="3" t="s">
        <v>1614</v>
      </c>
      <c r="D401" s="3" t="s">
        <v>1624</v>
      </c>
      <c r="E401" s="3" t="s">
        <v>1616</v>
      </c>
      <c r="F401" s="3" t="s">
        <v>1625</v>
      </c>
      <c r="G401" s="3" t="s">
        <v>116</v>
      </c>
      <c r="H401" s="5">
        <v>35718</v>
      </c>
      <c r="I401" s="3" t="s">
        <v>739</v>
      </c>
      <c r="J401" s="3" t="s">
        <v>791</v>
      </c>
      <c r="K401" s="3" t="s">
        <v>792</v>
      </c>
      <c r="L401" s="3" t="s">
        <v>793</v>
      </c>
    </row>
    <row r="402" spans="1:12">
      <c r="A402" s="3">
        <v>395</v>
      </c>
      <c r="B402" s="3" t="s">
        <v>786</v>
      </c>
      <c r="C402" s="3" t="s">
        <v>1626</v>
      </c>
      <c r="D402" s="3" t="s">
        <v>1627</v>
      </c>
      <c r="E402" s="3" t="s">
        <v>1628</v>
      </c>
      <c r="F402" s="3" t="s">
        <v>1629</v>
      </c>
      <c r="G402" s="3" t="s">
        <v>1630</v>
      </c>
      <c r="H402" s="5">
        <v>30471</v>
      </c>
      <c r="I402" s="3" t="s">
        <v>739</v>
      </c>
      <c r="J402" s="3" t="s">
        <v>791</v>
      </c>
      <c r="K402" s="3" t="s">
        <v>792</v>
      </c>
      <c r="L402" s="3" t="s">
        <v>793</v>
      </c>
    </row>
    <row r="403" spans="1:12">
      <c r="A403" s="3">
        <v>396</v>
      </c>
      <c r="B403" s="3" t="s">
        <v>786</v>
      </c>
      <c r="C403" s="3" t="s">
        <v>1626</v>
      </c>
      <c r="D403" s="3" t="s">
        <v>1631</v>
      </c>
      <c r="E403" s="3" t="s">
        <v>1628</v>
      </c>
      <c r="F403" s="3" t="s">
        <v>1632</v>
      </c>
      <c r="G403" s="3" t="s">
        <v>1630</v>
      </c>
      <c r="H403" s="5">
        <v>34445</v>
      </c>
      <c r="I403" s="3" t="s">
        <v>739</v>
      </c>
      <c r="J403" s="3" t="s">
        <v>791</v>
      </c>
      <c r="K403" s="3" t="s">
        <v>792</v>
      </c>
      <c r="L403" s="3" t="s">
        <v>793</v>
      </c>
    </row>
    <row r="404" spans="1:12">
      <c r="A404" s="3">
        <v>397</v>
      </c>
      <c r="B404" s="3" t="s">
        <v>786</v>
      </c>
      <c r="C404" s="3" t="s">
        <v>1633</v>
      </c>
      <c r="D404" s="3" t="s">
        <v>1634</v>
      </c>
      <c r="E404" s="3" t="s">
        <v>1635</v>
      </c>
      <c r="F404" s="3" t="s">
        <v>1636</v>
      </c>
      <c r="G404" s="3" t="s">
        <v>1630</v>
      </c>
      <c r="H404" s="5">
        <v>77518</v>
      </c>
      <c r="I404" s="3" t="s">
        <v>739</v>
      </c>
      <c r="J404" s="3" t="s">
        <v>791</v>
      </c>
      <c r="K404" s="3" t="s">
        <v>792</v>
      </c>
      <c r="L404" s="3" t="s">
        <v>793</v>
      </c>
    </row>
    <row r="405" spans="1:12">
      <c r="A405" s="3">
        <v>398</v>
      </c>
      <c r="B405" s="3" t="s">
        <v>786</v>
      </c>
      <c r="C405" s="3" t="s">
        <v>1633</v>
      </c>
      <c r="D405" s="3" t="s">
        <v>1637</v>
      </c>
      <c r="E405" s="3" t="s">
        <v>1635</v>
      </c>
      <c r="F405" s="3" t="s">
        <v>1638</v>
      </c>
      <c r="G405" s="3" t="s">
        <v>1630</v>
      </c>
      <c r="H405" s="5">
        <v>142119</v>
      </c>
      <c r="I405" s="3" t="s">
        <v>739</v>
      </c>
      <c r="J405" s="3" t="s">
        <v>791</v>
      </c>
      <c r="K405" s="3" t="s">
        <v>792</v>
      </c>
      <c r="L405" s="3" t="s">
        <v>793</v>
      </c>
    </row>
    <row r="406" spans="1:12">
      <c r="A406" s="3">
        <v>399</v>
      </c>
      <c r="B406" s="3" t="s">
        <v>786</v>
      </c>
      <c r="C406" s="3" t="s">
        <v>1639</v>
      </c>
      <c r="D406" s="3" t="s">
        <v>1640</v>
      </c>
      <c r="E406" s="3" t="s">
        <v>1641</v>
      </c>
      <c r="F406" s="3" t="s">
        <v>1642</v>
      </c>
      <c r="G406" s="3" t="s">
        <v>1630</v>
      </c>
      <c r="H406" s="5">
        <v>11745</v>
      </c>
      <c r="I406" s="3" t="s">
        <v>739</v>
      </c>
      <c r="J406" s="3" t="s">
        <v>791</v>
      </c>
      <c r="K406" s="3" t="s">
        <v>792</v>
      </c>
      <c r="L406" s="3" t="s">
        <v>793</v>
      </c>
    </row>
    <row r="407" spans="1:12">
      <c r="A407" s="3">
        <v>400</v>
      </c>
      <c r="B407" s="3" t="s">
        <v>786</v>
      </c>
      <c r="C407" s="3" t="s">
        <v>1298</v>
      </c>
      <c r="D407" s="3" t="s">
        <v>1643</v>
      </c>
      <c r="E407" s="3" t="s">
        <v>1300</v>
      </c>
      <c r="F407" s="3" t="s">
        <v>1644</v>
      </c>
      <c r="G407" s="3" t="s">
        <v>116</v>
      </c>
      <c r="H407" s="5">
        <v>9350</v>
      </c>
      <c r="I407" s="3" t="s">
        <v>739</v>
      </c>
      <c r="J407" s="3" t="s">
        <v>791</v>
      </c>
      <c r="K407" s="3" t="s">
        <v>792</v>
      </c>
      <c r="L407" s="3" t="s">
        <v>793</v>
      </c>
    </row>
    <row r="408" spans="1:12">
      <c r="A408" s="3">
        <v>401</v>
      </c>
      <c r="B408" s="3" t="s">
        <v>786</v>
      </c>
      <c r="C408" s="3" t="s">
        <v>1298</v>
      </c>
      <c r="D408" s="3" t="s">
        <v>1645</v>
      </c>
      <c r="E408" s="3" t="s">
        <v>1300</v>
      </c>
      <c r="F408" s="3" t="s">
        <v>1646</v>
      </c>
      <c r="G408" s="3" t="s">
        <v>116</v>
      </c>
      <c r="H408" s="5">
        <v>12030</v>
      </c>
      <c r="I408" s="3" t="s">
        <v>739</v>
      </c>
      <c r="J408" s="3" t="s">
        <v>791</v>
      </c>
      <c r="K408" s="3" t="s">
        <v>792</v>
      </c>
      <c r="L408" s="3" t="s">
        <v>793</v>
      </c>
    </row>
    <row r="409" spans="1:12">
      <c r="A409" s="3">
        <v>402</v>
      </c>
      <c r="B409" s="3" t="s">
        <v>786</v>
      </c>
      <c r="C409" s="3" t="s">
        <v>1298</v>
      </c>
      <c r="D409" s="3" t="s">
        <v>1647</v>
      </c>
      <c r="E409" s="3" t="s">
        <v>1300</v>
      </c>
      <c r="F409" s="3" t="s">
        <v>1648</v>
      </c>
      <c r="G409" s="3" t="s">
        <v>116</v>
      </c>
      <c r="H409" s="5">
        <v>16405</v>
      </c>
      <c r="I409" s="3" t="s">
        <v>739</v>
      </c>
      <c r="J409" s="3" t="s">
        <v>791</v>
      </c>
      <c r="K409" s="3" t="s">
        <v>792</v>
      </c>
      <c r="L409" s="3" t="s">
        <v>793</v>
      </c>
    </row>
    <row r="410" spans="1:12">
      <c r="A410" s="3">
        <v>403</v>
      </c>
      <c r="B410" s="3" t="s">
        <v>786</v>
      </c>
      <c r="C410" s="3" t="s">
        <v>1298</v>
      </c>
      <c r="D410" s="3" t="s">
        <v>1649</v>
      </c>
      <c r="E410" s="3" t="s">
        <v>1300</v>
      </c>
      <c r="F410" s="3" t="s">
        <v>1650</v>
      </c>
      <c r="G410" s="3" t="s">
        <v>116</v>
      </c>
      <c r="H410" s="5">
        <v>18592</v>
      </c>
      <c r="I410" s="3" t="s">
        <v>739</v>
      </c>
      <c r="J410" s="3" t="s">
        <v>791</v>
      </c>
      <c r="K410" s="3" t="s">
        <v>792</v>
      </c>
      <c r="L410" s="3" t="s">
        <v>793</v>
      </c>
    </row>
    <row r="411" spans="1:12">
      <c r="A411" s="3">
        <v>404</v>
      </c>
      <c r="B411" s="3" t="s">
        <v>786</v>
      </c>
      <c r="C411" s="3" t="s">
        <v>1298</v>
      </c>
      <c r="D411" s="3" t="s">
        <v>1651</v>
      </c>
      <c r="E411" s="3" t="s">
        <v>1300</v>
      </c>
      <c r="F411" s="3" t="s">
        <v>1652</v>
      </c>
      <c r="G411" s="3" t="s">
        <v>116</v>
      </c>
      <c r="H411" s="5">
        <v>20779</v>
      </c>
      <c r="I411" s="3" t="s">
        <v>739</v>
      </c>
      <c r="J411" s="3" t="s">
        <v>791</v>
      </c>
      <c r="K411" s="3" t="s">
        <v>792</v>
      </c>
      <c r="L411" s="3" t="s">
        <v>793</v>
      </c>
    </row>
    <row r="412" spans="1:12">
      <c r="A412" s="3">
        <v>405</v>
      </c>
      <c r="B412" s="3" t="s">
        <v>786</v>
      </c>
      <c r="C412" s="3" t="s">
        <v>1298</v>
      </c>
      <c r="D412" s="3" t="s">
        <v>1653</v>
      </c>
      <c r="E412" s="3" t="s">
        <v>1300</v>
      </c>
      <c r="F412" s="3" t="s">
        <v>1654</v>
      </c>
      <c r="G412" s="3" t="s">
        <v>116</v>
      </c>
      <c r="H412" s="5">
        <v>22100</v>
      </c>
      <c r="I412" s="3" t="s">
        <v>739</v>
      </c>
      <c r="J412" s="3" t="s">
        <v>791</v>
      </c>
      <c r="K412" s="3" t="s">
        <v>792</v>
      </c>
      <c r="L412" s="3" t="s">
        <v>793</v>
      </c>
    </row>
    <row r="413" spans="1:12">
      <c r="A413" s="3">
        <v>406</v>
      </c>
      <c r="B413" s="3" t="s">
        <v>786</v>
      </c>
      <c r="C413" s="3" t="s">
        <v>1298</v>
      </c>
      <c r="D413" s="3" t="s">
        <v>1655</v>
      </c>
      <c r="E413" s="3" t="s">
        <v>1300</v>
      </c>
      <c r="F413" s="3" t="s">
        <v>1656</v>
      </c>
      <c r="G413" s="3" t="s">
        <v>116</v>
      </c>
      <c r="H413" s="5">
        <v>27342</v>
      </c>
      <c r="I413" s="3" t="s">
        <v>739</v>
      </c>
      <c r="J413" s="3" t="s">
        <v>791</v>
      </c>
      <c r="K413" s="3" t="s">
        <v>792</v>
      </c>
      <c r="L413" s="3" t="s">
        <v>793</v>
      </c>
    </row>
    <row r="414" spans="1:12">
      <c r="A414" s="3">
        <v>407</v>
      </c>
      <c r="B414" s="3" t="s">
        <v>786</v>
      </c>
      <c r="C414" s="3" t="s">
        <v>1298</v>
      </c>
      <c r="D414" s="3" t="s">
        <v>1657</v>
      </c>
      <c r="E414" s="3" t="s">
        <v>1300</v>
      </c>
      <c r="F414" s="3" t="s">
        <v>1658</v>
      </c>
      <c r="G414" s="3" t="s">
        <v>116</v>
      </c>
      <c r="H414" s="5">
        <v>28436</v>
      </c>
      <c r="I414" s="3" t="s">
        <v>739</v>
      </c>
      <c r="J414" s="3" t="s">
        <v>791</v>
      </c>
      <c r="K414" s="3" t="s">
        <v>792</v>
      </c>
      <c r="L414" s="3" t="s">
        <v>793</v>
      </c>
    </row>
    <row r="415" spans="1:12">
      <c r="A415" s="3">
        <v>408</v>
      </c>
      <c r="B415" s="3" t="s">
        <v>786</v>
      </c>
      <c r="C415" s="3" t="s">
        <v>1298</v>
      </c>
      <c r="D415" s="3" t="s">
        <v>1659</v>
      </c>
      <c r="E415" s="3" t="s">
        <v>1300</v>
      </c>
      <c r="F415" s="3" t="s">
        <v>1660</v>
      </c>
      <c r="G415" s="3" t="s">
        <v>116</v>
      </c>
      <c r="H415" s="5">
        <v>30623</v>
      </c>
      <c r="I415" s="3" t="s">
        <v>739</v>
      </c>
      <c r="J415" s="3" t="s">
        <v>791</v>
      </c>
      <c r="K415" s="3" t="s">
        <v>792</v>
      </c>
      <c r="L415" s="3" t="s">
        <v>793</v>
      </c>
    </row>
    <row r="416" spans="1:12">
      <c r="A416" s="3">
        <v>409</v>
      </c>
      <c r="B416" s="3" t="s">
        <v>786</v>
      </c>
      <c r="C416" s="3" t="s">
        <v>1298</v>
      </c>
      <c r="D416" s="3" t="s">
        <v>1661</v>
      </c>
      <c r="E416" s="3" t="s">
        <v>1300</v>
      </c>
      <c r="F416" s="3" t="s">
        <v>1662</v>
      </c>
      <c r="G416" s="3" t="s">
        <v>116</v>
      </c>
      <c r="H416" s="5">
        <v>33905</v>
      </c>
      <c r="I416" s="3" t="s">
        <v>739</v>
      </c>
      <c r="J416" s="3" t="s">
        <v>791</v>
      </c>
      <c r="K416" s="3" t="s">
        <v>792</v>
      </c>
      <c r="L416" s="3" t="s">
        <v>793</v>
      </c>
    </row>
    <row r="417" spans="1:12">
      <c r="A417" s="3">
        <v>410</v>
      </c>
      <c r="B417" s="3" t="s">
        <v>786</v>
      </c>
      <c r="C417" s="3" t="s">
        <v>1298</v>
      </c>
      <c r="D417" s="3" t="s">
        <v>1663</v>
      </c>
      <c r="E417" s="3" t="s">
        <v>1300</v>
      </c>
      <c r="F417" s="3" t="s">
        <v>1664</v>
      </c>
      <c r="G417" s="3" t="s">
        <v>116</v>
      </c>
      <c r="H417" s="5">
        <v>44843</v>
      </c>
      <c r="I417" s="3" t="s">
        <v>739</v>
      </c>
      <c r="J417" s="3" t="s">
        <v>791</v>
      </c>
      <c r="K417" s="3" t="s">
        <v>792</v>
      </c>
      <c r="L417" s="3" t="s">
        <v>793</v>
      </c>
    </row>
    <row r="418" spans="1:12">
      <c r="A418" s="3">
        <v>411</v>
      </c>
      <c r="B418" s="3" t="s">
        <v>786</v>
      </c>
      <c r="C418" s="3" t="s">
        <v>1298</v>
      </c>
      <c r="D418" s="3" t="s">
        <v>1665</v>
      </c>
      <c r="E418" s="3" t="s">
        <v>1300</v>
      </c>
      <c r="F418" s="3" t="s">
        <v>1666</v>
      </c>
      <c r="G418" s="3" t="s">
        <v>116</v>
      </c>
      <c r="H418" s="5">
        <v>59061</v>
      </c>
      <c r="I418" s="3" t="s">
        <v>739</v>
      </c>
      <c r="J418" s="3" t="s">
        <v>791</v>
      </c>
      <c r="K418" s="3" t="s">
        <v>792</v>
      </c>
      <c r="L418" s="3" t="s">
        <v>793</v>
      </c>
    </row>
    <row r="419" spans="1:12">
      <c r="A419" s="3">
        <v>412</v>
      </c>
      <c r="B419" s="3" t="s">
        <v>786</v>
      </c>
      <c r="C419" s="3" t="s">
        <v>824</v>
      </c>
      <c r="D419" s="3" t="s">
        <v>1667</v>
      </c>
      <c r="E419" s="3" t="s">
        <v>826</v>
      </c>
      <c r="F419" s="3" t="s">
        <v>1668</v>
      </c>
      <c r="G419" s="3" t="s">
        <v>738</v>
      </c>
      <c r="H419" s="5">
        <v>11156</v>
      </c>
      <c r="I419" s="3" t="s">
        <v>739</v>
      </c>
      <c r="J419" s="3" t="s">
        <v>791</v>
      </c>
      <c r="K419" s="3" t="s">
        <v>792</v>
      </c>
      <c r="L419" s="3" t="s">
        <v>793</v>
      </c>
    </row>
    <row r="420" spans="1:12">
      <c r="A420" s="3">
        <v>413</v>
      </c>
      <c r="B420" s="3" t="s">
        <v>786</v>
      </c>
      <c r="C420" s="3" t="s">
        <v>824</v>
      </c>
      <c r="D420" s="3" t="s">
        <v>1669</v>
      </c>
      <c r="E420" s="3" t="s">
        <v>826</v>
      </c>
      <c r="F420" s="3" t="s">
        <v>1670</v>
      </c>
      <c r="G420" s="3" t="s">
        <v>738</v>
      </c>
      <c r="H420" s="5">
        <v>17444</v>
      </c>
      <c r="I420" s="3" t="s">
        <v>739</v>
      </c>
      <c r="J420" s="3" t="s">
        <v>791</v>
      </c>
      <c r="K420" s="3" t="s">
        <v>792</v>
      </c>
      <c r="L420" s="3" t="s">
        <v>793</v>
      </c>
    </row>
    <row r="421" spans="1:12">
      <c r="A421" s="3">
        <v>414</v>
      </c>
      <c r="B421" s="3" t="s">
        <v>786</v>
      </c>
      <c r="C421" s="3" t="s">
        <v>824</v>
      </c>
      <c r="D421" s="3" t="s">
        <v>1671</v>
      </c>
      <c r="E421" s="3" t="s">
        <v>826</v>
      </c>
      <c r="F421" s="3" t="s">
        <v>1672</v>
      </c>
      <c r="G421" s="3" t="s">
        <v>738</v>
      </c>
      <c r="H421" s="5">
        <v>20941</v>
      </c>
      <c r="I421" s="3" t="s">
        <v>739</v>
      </c>
      <c r="J421" s="3" t="s">
        <v>791</v>
      </c>
      <c r="K421" s="3" t="s">
        <v>792</v>
      </c>
      <c r="L421" s="3" t="s">
        <v>793</v>
      </c>
    </row>
    <row r="422" spans="1:12">
      <c r="A422" s="3">
        <v>415</v>
      </c>
      <c r="B422" s="3" t="s">
        <v>786</v>
      </c>
      <c r="C422" s="3" t="s">
        <v>824</v>
      </c>
      <c r="D422" s="3" t="s">
        <v>1673</v>
      </c>
      <c r="E422" s="3" t="s">
        <v>826</v>
      </c>
      <c r="F422" s="3" t="s">
        <v>1674</v>
      </c>
      <c r="G422" s="3" t="s">
        <v>738</v>
      </c>
      <c r="H422" s="5">
        <v>25542</v>
      </c>
      <c r="I422" s="3" t="s">
        <v>739</v>
      </c>
      <c r="J422" s="3" t="s">
        <v>791</v>
      </c>
      <c r="K422" s="3" t="s">
        <v>792</v>
      </c>
      <c r="L422" s="3" t="s">
        <v>793</v>
      </c>
    </row>
    <row r="423" spans="1:12">
      <c r="A423" s="3">
        <v>416</v>
      </c>
      <c r="B423" s="3" t="s">
        <v>786</v>
      </c>
      <c r="C423" s="3" t="s">
        <v>824</v>
      </c>
      <c r="D423" s="3" t="s">
        <v>1675</v>
      </c>
      <c r="E423" s="3" t="s">
        <v>826</v>
      </c>
      <c r="F423" s="3" t="s">
        <v>1676</v>
      </c>
      <c r="G423" s="3" t="s">
        <v>738</v>
      </c>
      <c r="H423" s="5">
        <v>1911</v>
      </c>
      <c r="I423" s="3" t="s">
        <v>739</v>
      </c>
      <c r="J423" s="3" t="s">
        <v>791</v>
      </c>
      <c r="K423" s="3" t="s">
        <v>792</v>
      </c>
      <c r="L423" s="3" t="s">
        <v>793</v>
      </c>
    </row>
    <row r="424" spans="1:12">
      <c r="A424" s="3">
        <v>417</v>
      </c>
      <c r="B424" s="3" t="s">
        <v>786</v>
      </c>
      <c r="C424" s="3" t="s">
        <v>824</v>
      </c>
      <c r="D424" s="3" t="s">
        <v>1677</v>
      </c>
      <c r="E424" s="3" t="s">
        <v>826</v>
      </c>
      <c r="F424" s="3" t="s">
        <v>1678</v>
      </c>
      <c r="G424" s="3" t="s">
        <v>738</v>
      </c>
      <c r="H424" s="5">
        <v>2136</v>
      </c>
      <c r="I424" s="3" t="s">
        <v>739</v>
      </c>
      <c r="J424" s="3" t="s">
        <v>791</v>
      </c>
      <c r="K424" s="3" t="s">
        <v>792</v>
      </c>
      <c r="L424" s="3" t="s">
        <v>793</v>
      </c>
    </row>
    <row r="425" spans="1:12">
      <c r="A425" s="3">
        <v>418</v>
      </c>
      <c r="B425" s="3" t="s">
        <v>786</v>
      </c>
      <c r="C425" s="3" t="s">
        <v>824</v>
      </c>
      <c r="D425" s="3" t="s">
        <v>1679</v>
      </c>
      <c r="E425" s="3" t="s">
        <v>826</v>
      </c>
      <c r="F425" s="3" t="s">
        <v>1680</v>
      </c>
      <c r="G425" s="3" t="s">
        <v>738</v>
      </c>
      <c r="H425" s="5">
        <v>2474</v>
      </c>
      <c r="I425" s="3" t="s">
        <v>739</v>
      </c>
      <c r="J425" s="3" t="s">
        <v>791</v>
      </c>
      <c r="K425" s="3" t="s">
        <v>792</v>
      </c>
      <c r="L425" s="3" t="s">
        <v>793</v>
      </c>
    </row>
    <row r="426" spans="1:12">
      <c r="A426" s="3">
        <v>419</v>
      </c>
      <c r="B426" s="3" t="s">
        <v>786</v>
      </c>
      <c r="C426" s="3" t="s">
        <v>824</v>
      </c>
      <c r="D426" s="3" t="s">
        <v>1681</v>
      </c>
      <c r="E426" s="3" t="s">
        <v>826</v>
      </c>
      <c r="F426" s="3" t="s">
        <v>1682</v>
      </c>
      <c r="G426" s="3" t="s">
        <v>738</v>
      </c>
      <c r="H426" s="5">
        <v>2715</v>
      </c>
      <c r="I426" s="3" t="s">
        <v>739</v>
      </c>
      <c r="J426" s="3" t="s">
        <v>791</v>
      </c>
      <c r="K426" s="3" t="s">
        <v>792</v>
      </c>
      <c r="L426" s="3" t="s">
        <v>793</v>
      </c>
    </row>
    <row r="427" spans="1:12">
      <c r="A427" s="3">
        <v>420</v>
      </c>
      <c r="B427" s="3" t="s">
        <v>786</v>
      </c>
      <c r="C427" s="3" t="s">
        <v>824</v>
      </c>
      <c r="D427" s="3" t="s">
        <v>1683</v>
      </c>
      <c r="E427" s="3" t="s">
        <v>826</v>
      </c>
      <c r="F427" s="3" t="s">
        <v>1684</v>
      </c>
      <c r="G427" s="3" t="s">
        <v>738</v>
      </c>
      <c r="H427" s="5">
        <v>3874</v>
      </c>
      <c r="I427" s="3" t="s">
        <v>739</v>
      </c>
      <c r="J427" s="3" t="s">
        <v>791</v>
      </c>
      <c r="K427" s="3" t="s">
        <v>792</v>
      </c>
      <c r="L427" s="3" t="s">
        <v>793</v>
      </c>
    </row>
    <row r="428" spans="1:12">
      <c r="A428" s="3">
        <v>421</v>
      </c>
      <c r="B428" s="3" t="s">
        <v>786</v>
      </c>
      <c r="C428" s="3" t="s">
        <v>824</v>
      </c>
      <c r="D428" s="3" t="s">
        <v>1685</v>
      </c>
      <c r="E428" s="3" t="s">
        <v>826</v>
      </c>
      <c r="F428" s="3" t="s">
        <v>1686</v>
      </c>
      <c r="G428" s="3" t="s">
        <v>738</v>
      </c>
      <c r="H428" s="5">
        <v>4445</v>
      </c>
      <c r="I428" s="3" t="s">
        <v>739</v>
      </c>
      <c r="J428" s="3" t="s">
        <v>791</v>
      </c>
      <c r="K428" s="3" t="s">
        <v>792</v>
      </c>
      <c r="L428" s="3" t="s">
        <v>793</v>
      </c>
    </row>
    <row r="429" spans="1:12">
      <c r="A429" s="3">
        <v>422</v>
      </c>
      <c r="B429" s="3" t="s">
        <v>786</v>
      </c>
      <c r="C429" s="3" t="s">
        <v>824</v>
      </c>
      <c r="D429" s="3" t="s">
        <v>1687</v>
      </c>
      <c r="E429" s="3" t="s">
        <v>826</v>
      </c>
      <c r="F429" s="3" t="s">
        <v>1688</v>
      </c>
      <c r="G429" s="3" t="s">
        <v>738</v>
      </c>
      <c r="H429" s="5">
        <v>2423</v>
      </c>
      <c r="I429" s="3" t="s">
        <v>739</v>
      </c>
      <c r="J429" s="3" t="s">
        <v>791</v>
      </c>
      <c r="K429" s="3" t="s">
        <v>792</v>
      </c>
      <c r="L429" s="3" t="s">
        <v>793</v>
      </c>
    </row>
    <row r="430" spans="1:12">
      <c r="A430" s="3">
        <v>423</v>
      </c>
      <c r="B430" s="3" t="s">
        <v>786</v>
      </c>
      <c r="C430" s="3" t="s">
        <v>824</v>
      </c>
      <c r="D430" s="3" t="s">
        <v>1689</v>
      </c>
      <c r="E430" s="3" t="s">
        <v>826</v>
      </c>
      <c r="F430" s="3" t="s">
        <v>1690</v>
      </c>
      <c r="G430" s="3" t="s">
        <v>738</v>
      </c>
      <c r="H430" s="5">
        <v>2642</v>
      </c>
      <c r="I430" s="3" t="s">
        <v>739</v>
      </c>
      <c r="J430" s="3" t="s">
        <v>791</v>
      </c>
      <c r="K430" s="3" t="s">
        <v>792</v>
      </c>
      <c r="L430" s="3" t="s">
        <v>793</v>
      </c>
    </row>
    <row r="431" spans="1:12">
      <c r="A431" s="3">
        <v>424</v>
      </c>
      <c r="B431" s="3" t="s">
        <v>786</v>
      </c>
      <c r="C431" s="3" t="s">
        <v>824</v>
      </c>
      <c r="D431" s="3" t="s">
        <v>1691</v>
      </c>
      <c r="E431" s="3" t="s">
        <v>826</v>
      </c>
      <c r="F431" s="3" t="s">
        <v>1692</v>
      </c>
      <c r="G431" s="3" t="s">
        <v>738</v>
      </c>
      <c r="H431" s="5">
        <v>2707</v>
      </c>
      <c r="I431" s="3" t="s">
        <v>739</v>
      </c>
      <c r="J431" s="3" t="s">
        <v>791</v>
      </c>
      <c r="K431" s="3" t="s">
        <v>792</v>
      </c>
      <c r="L431" s="3" t="s">
        <v>793</v>
      </c>
    </row>
    <row r="432" spans="1:12">
      <c r="A432" s="3">
        <v>425</v>
      </c>
      <c r="B432" s="3" t="s">
        <v>786</v>
      </c>
      <c r="C432" s="3" t="s">
        <v>824</v>
      </c>
      <c r="D432" s="3" t="s">
        <v>1693</v>
      </c>
      <c r="E432" s="3" t="s">
        <v>826</v>
      </c>
      <c r="F432" s="3" t="s">
        <v>1694</v>
      </c>
      <c r="G432" s="3" t="s">
        <v>738</v>
      </c>
      <c r="H432" s="5">
        <v>3109</v>
      </c>
      <c r="I432" s="3" t="s">
        <v>739</v>
      </c>
      <c r="J432" s="3" t="s">
        <v>791</v>
      </c>
      <c r="K432" s="3" t="s">
        <v>792</v>
      </c>
      <c r="L432" s="3" t="s">
        <v>793</v>
      </c>
    </row>
    <row r="433" spans="1:12">
      <c r="A433" s="3">
        <v>426</v>
      </c>
      <c r="B433" s="3" t="s">
        <v>786</v>
      </c>
      <c r="C433" s="3" t="s">
        <v>824</v>
      </c>
      <c r="D433" s="3" t="s">
        <v>1695</v>
      </c>
      <c r="E433" s="3" t="s">
        <v>826</v>
      </c>
      <c r="F433" s="3" t="s">
        <v>1696</v>
      </c>
      <c r="G433" s="3" t="s">
        <v>738</v>
      </c>
      <c r="H433" s="5">
        <v>4375</v>
      </c>
      <c r="I433" s="3" t="s">
        <v>739</v>
      </c>
      <c r="J433" s="3" t="s">
        <v>791</v>
      </c>
      <c r="K433" s="3" t="s">
        <v>792</v>
      </c>
      <c r="L433" s="3" t="s">
        <v>793</v>
      </c>
    </row>
    <row r="434" spans="1:12">
      <c r="A434" s="3">
        <v>427</v>
      </c>
      <c r="B434" s="3" t="s">
        <v>786</v>
      </c>
      <c r="C434" s="3" t="s">
        <v>824</v>
      </c>
      <c r="D434" s="3" t="s">
        <v>1697</v>
      </c>
      <c r="E434" s="3" t="s">
        <v>826</v>
      </c>
      <c r="F434" s="3" t="s">
        <v>1698</v>
      </c>
      <c r="G434" s="3" t="s">
        <v>738</v>
      </c>
      <c r="H434" s="5">
        <v>4878</v>
      </c>
      <c r="I434" s="3" t="s">
        <v>739</v>
      </c>
      <c r="J434" s="3" t="s">
        <v>791</v>
      </c>
      <c r="K434" s="3" t="s">
        <v>792</v>
      </c>
      <c r="L434" s="3" t="s">
        <v>793</v>
      </c>
    </row>
    <row r="435" spans="1:12">
      <c r="A435" s="3">
        <v>428</v>
      </c>
      <c r="B435" s="3" t="s">
        <v>786</v>
      </c>
      <c r="C435" s="3" t="s">
        <v>824</v>
      </c>
      <c r="D435" s="3" t="s">
        <v>1699</v>
      </c>
      <c r="E435" s="3" t="s">
        <v>826</v>
      </c>
      <c r="F435" s="3" t="s">
        <v>1700</v>
      </c>
      <c r="G435" s="3" t="s">
        <v>738</v>
      </c>
      <c r="H435" s="5">
        <v>2516</v>
      </c>
      <c r="I435" s="3" t="s">
        <v>739</v>
      </c>
      <c r="J435" s="3" t="s">
        <v>791</v>
      </c>
      <c r="K435" s="3" t="s">
        <v>792</v>
      </c>
      <c r="L435" s="3" t="s">
        <v>793</v>
      </c>
    </row>
    <row r="436" spans="1:12">
      <c r="A436" s="3">
        <v>429</v>
      </c>
      <c r="B436" s="3" t="s">
        <v>786</v>
      </c>
      <c r="C436" s="3" t="s">
        <v>824</v>
      </c>
      <c r="D436" s="3" t="s">
        <v>1701</v>
      </c>
      <c r="E436" s="3" t="s">
        <v>826</v>
      </c>
      <c r="F436" s="3" t="s">
        <v>1702</v>
      </c>
      <c r="G436" s="3" t="s">
        <v>738</v>
      </c>
      <c r="H436" s="5">
        <v>2684</v>
      </c>
      <c r="I436" s="3" t="s">
        <v>739</v>
      </c>
      <c r="J436" s="3" t="s">
        <v>791</v>
      </c>
      <c r="K436" s="3" t="s">
        <v>792</v>
      </c>
      <c r="L436" s="3" t="s">
        <v>793</v>
      </c>
    </row>
    <row r="437" spans="1:12">
      <c r="A437" s="3">
        <v>430</v>
      </c>
      <c r="B437" s="3" t="s">
        <v>786</v>
      </c>
      <c r="C437" s="3" t="s">
        <v>824</v>
      </c>
      <c r="D437" s="3" t="s">
        <v>1703</v>
      </c>
      <c r="E437" s="3" t="s">
        <v>826</v>
      </c>
      <c r="F437" s="3" t="s">
        <v>1704</v>
      </c>
      <c r="G437" s="3" t="s">
        <v>738</v>
      </c>
      <c r="H437" s="5">
        <v>2885</v>
      </c>
      <c r="I437" s="3" t="s">
        <v>739</v>
      </c>
      <c r="J437" s="3" t="s">
        <v>791</v>
      </c>
      <c r="K437" s="3" t="s">
        <v>792</v>
      </c>
      <c r="L437" s="3" t="s">
        <v>793</v>
      </c>
    </row>
    <row r="438" spans="1:12">
      <c r="A438" s="3">
        <v>431</v>
      </c>
      <c r="B438" s="3" t="s">
        <v>786</v>
      </c>
      <c r="C438" s="3" t="s">
        <v>824</v>
      </c>
      <c r="D438" s="3" t="s">
        <v>1705</v>
      </c>
      <c r="E438" s="3" t="s">
        <v>826</v>
      </c>
      <c r="F438" s="3" t="s">
        <v>1706</v>
      </c>
      <c r="G438" s="3" t="s">
        <v>738</v>
      </c>
      <c r="H438" s="5">
        <v>3601</v>
      </c>
      <c r="I438" s="3" t="s">
        <v>739</v>
      </c>
      <c r="J438" s="3" t="s">
        <v>791</v>
      </c>
      <c r="K438" s="3" t="s">
        <v>792</v>
      </c>
      <c r="L438" s="3" t="s">
        <v>793</v>
      </c>
    </row>
    <row r="439" spans="1:12">
      <c r="A439" s="3">
        <v>432</v>
      </c>
      <c r="B439" s="3" t="s">
        <v>786</v>
      </c>
      <c r="C439" s="3" t="s">
        <v>1707</v>
      </c>
      <c r="D439" s="3" t="s">
        <v>1708</v>
      </c>
      <c r="E439" s="3" t="s">
        <v>1709</v>
      </c>
      <c r="F439" s="3" t="s">
        <v>1710</v>
      </c>
      <c r="G439" s="3" t="s">
        <v>116</v>
      </c>
      <c r="H439" s="5">
        <v>8357</v>
      </c>
      <c r="I439" s="3" t="s">
        <v>739</v>
      </c>
      <c r="J439" s="3" t="s">
        <v>791</v>
      </c>
      <c r="K439" s="3" t="s">
        <v>792</v>
      </c>
      <c r="L439" s="3" t="s">
        <v>793</v>
      </c>
    </row>
    <row r="440" spans="1:12">
      <c r="A440" s="3">
        <v>433</v>
      </c>
      <c r="B440" s="3" t="s">
        <v>786</v>
      </c>
      <c r="C440" s="3" t="s">
        <v>1596</v>
      </c>
      <c r="D440" s="3" t="s">
        <v>1711</v>
      </c>
      <c r="E440" s="3" t="s">
        <v>1598</v>
      </c>
      <c r="F440" s="3" t="s">
        <v>1712</v>
      </c>
      <c r="G440" s="3" t="s">
        <v>1600</v>
      </c>
      <c r="H440" s="5">
        <v>36996</v>
      </c>
      <c r="I440" s="3" t="s">
        <v>739</v>
      </c>
      <c r="J440" s="3" t="s">
        <v>791</v>
      </c>
      <c r="K440" s="3" t="s">
        <v>792</v>
      </c>
      <c r="L440" s="3" t="s">
        <v>793</v>
      </c>
    </row>
    <row r="441" spans="1:12">
      <c r="A441" s="3">
        <v>434</v>
      </c>
      <c r="B441" s="3" t="s">
        <v>786</v>
      </c>
      <c r="C441" s="3" t="s">
        <v>1596</v>
      </c>
      <c r="D441" s="3" t="s">
        <v>1713</v>
      </c>
      <c r="E441" s="3" t="s">
        <v>1598</v>
      </c>
      <c r="F441" s="3" t="s">
        <v>1714</v>
      </c>
      <c r="G441" s="3" t="s">
        <v>1600</v>
      </c>
      <c r="H441" s="5">
        <v>46275</v>
      </c>
      <c r="I441" s="3" t="s">
        <v>739</v>
      </c>
      <c r="J441" s="3" t="s">
        <v>791</v>
      </c>
      <c r="K441" s="3" t="s">
        <v>792</v>
      </c>
      <c r="L441" s="3" t="s">
        <v>793</v>
      </c>
    </row>
    <row r="442" spans="1:12">
      <c r="A442" s="3">
        <v>435</v>
      </c>
      <c r="B442" s="3" t="s">
        <v>786</v>
      </c>
      <c r="C442" s="3" t="s">
        <v>1596</v>
      </c>
      <c r="D442" s="3" t="s">
        <v>1715</v>
      </c>
      <c r="E442" s="3" t="s">
        <v>1598</v>
      </c>
      <c r="F442" s="3" t="s">
        <v>1716</v>
      </c>
      <c r="G442" s="3" t="s">
        <v>1600</v>
      </c>
      <c r="H442" s="5">
        <v>55554</v>
      </c>
      <c r="I442" s="3" t="s">
        <v>739</v>
      </c>
      <c r="J442" s="3" t="s">
        <v>791</v>
      </c>
      <c r="K442" s="3" t="s">
        <v>792</v>
      </c>
      <c r="L442" s="3" t="s">
        <v>793</v>
      </c>
    </row>
    <row r="443" spans="1:12">
      <c r="A443" s="3">
        <v>436</v>
      </c>
      <c r="B443" s="3" t="s">
        <v>786</v>
      </c>
      <c r="C443" s="3" t="s">
        <v>1596</v>
      </c>
      <c r="D443" s="3" t="s">
        <v>1717</v>
      </c>
      <c r="E443" s="3" t="s">
        <v>1598</v>
      </c>
      <c r="F443" s="3" t="s">
        <v>1718</v>
      </c>
      <c r="G443" s="3" t="s">
        <v>1600</v>
      </c>
      <c r="H443" s="5">
        <v>92553</v>
      </c>
      <c r="I443" s="3" t="s">
        <v>739</v>
      </c>
      <c r="J443" s="3" t="s">
        <v>791</v>
      </c>
      <c r="K443" s="3" t="s">
        <v>792</v>
      </c>
      <c r="L443" s="3" t="s">
        <v>793</v>
      </c>
    </row>
    <row r="444" spans="1:12">
      <c r="A444" s="3">
        <v>437</v>
      </c>
      <c r="B444" s="3" t="s">
        <v>786</v>
      </c>
      <c r="C444" s="3" t="s">
        <v>1596</v>
      </c>
      <c r="D444" s="3" t="s">
        <v>1719</v>
      </c>
      <c r="E444" s="3" t="s">
        <v>1598</v>
      </c>
      <c r="F444" s="3" t="s">
        <v>1720</v>
      </c>
      <c r="G444" s="3" t="s">
        <v>1600</v>
      </c>
      <c r="H444" s="5">
        <v>120272</v>
      </c>
      <c r="I444" s="3" t="s">
        <v>739</v>
      </c>
      <c r="J444" s="3" t="s">
        <v>791</v>
      </c>
      <c r="K444" s="3" t="s">
        <v>792</v>
      </c>
      <c r="L444" s="3" t="s">
        <v>793</v>
      </c>
    </row>
    <row r="445" spans="1:12">
      <c r="A445" s="3">
        <v>438</v>
      </c>
      <c r="B445" s="3" t="s">
        <v>786</v>
      </c>
      <c r="C445" s="3" t="s">
        <v>1596</v>
      </c>
      <c r="D445" s="3" t="s">
        <v>1721</v>
      </c>
      <c r="E445" s="3" t="s">
        <v>1598</v>
      </c>
      <c r="F445" s="3" t="s">
        <v>1722</v>
      </c>
      <c r="G445" s="3" t="s">
        <v>1600</v>
      </c>
      <c r="H445" s="5">
        <v>61452</v>
      </c>
      <c r="I445" s="3" t="s">
        <v>739</v>
      </c>
      <c r="J445" s="3" t="s">
        <v>791</v>
      </c>
      <c r="K445" s="3" t="s">
        <v>792</v>
      </c>
      <c r="L445" s="3" t="s">
        <v>793</v>
      </c>
    </row>
    <row r="446" spans="1:12">
      <c r="A446" s="3">
        <v>439</v>
      </c>
      <c r="B446" s="3" t="s">
        <v>786</v>
      </c>
      <c r="C446" s="3" t="s">
        <v>1596</v>
      </c>
      <c r="D446" s="3" t="s">
        <v>1723</v>
      </c>
      <c r="E446" s="3" t="s">
        <v>1598</v>
      </c>
      <c r="F446" s="3" t="s">
        <v>1724</v>
      </c>
      <c r="G446" s="3" t="s">
        <v>1600</v>
      </c>
      <c r="H446" s="5">
        <v>73995</v>
      </c>
      <c r="I446" s="3" t="s">
        <v>739</v>
      </c>
      <c r="J446" s="3" t="s">
        <v>791</v>
      </c>
      <c r="K446" s="3" t="s">
        <v>792</v>
      </c>
      <c r="L446" s="3" t="s">
        <v>793</v>
      </c>
    </row>
    <row r="447" spans="1:12">
      <c r="A447" s="3">
        <v>440</v>
      </c>
      <c r="B447" s="3" t="s">
        <v>786</v>
      </c>
      <c r="C447" s="3" t="s">
        <v>1596</v>
      </c>
      <c r="D447" s="3" t="s">
        <v>1725</v>
      </c>
      <c r="E447" s="3" t="s">
        <v>1598</v>
      </c>
      <c r="F447" s="3" t="s">
        <v>1726</v>
      </c>
      <c r="G447" s="3" t="s">
        <v>1600</v>
      </c>
      <c r="H447" s="5">
        <v>101832</v>
      </c>
      <c r="I447" s="3" t="s">
        <v>739</v>
      </c>
      <c r="J447" s="3" t="s">
        <v>791</v>
      </c>
      <c r="K447" s="3" t="s">
        <v>792</v>
      </c>
      <c r="L447" s="3" t="s">
        <v>793</v>
      </c>
    </row>
    <row r="448" spans="1:12">
      <c r="A448" s="3">
        <v>441</v>
      </c>
      <c r="B448" s="3" t="s">
        <v>786</v>
      </c>
      <c r="C448" s="3" t="s">
        <v>824</v>
      </c>
      <c r="D448" s="3" t="s">
        <v>1727</v>
      </c>
      <c r="E448" s="3" t="s">
        <v>1728</v>
      </c>
      <c r="F448" s="3" t="s">
        <v>1729</v>
      </c>
      <c r="G448" s="3" t="s">
        <v>116</v>
      </c>
      <c r="H448" s="5">
        <v>150240</v>
      </c>
      <c r="I448" s="3" t="s">
        <v>739</v>
      </c>
      <c r="J448" s="3" t="s">
        <v>791</v>
      </c>
      <c r="K448" s="3" t="s">
        <v>792</v>
      </c>
      <c r="L448" s="3" t="s">
        <v>793</v>
      </c>
    </row>
    <row r="449" spans="1:12">
      <c r="A449" s="3">
        <v>442</v>
      </c>
      <c r="B449" s="3" t="s">
        <v>786</v>
      </c>
      <c r="C449" s="3" t="s">
        <v>1730</v>
      </c>
      <c r="D449" s="3" t="s">
        <v>1731</v>
      </c>
      <c r="E449" s="3" t="s">
        <v>1732</v>
      </c>
      <c r="F449" s="3" t="s">
        <v>1733</v>
      </c>
      <c r="G449" s="3" t="s">
        <v>738</v>
      </c>
      <c r="H449" s="5">
        <v>10776</v>
      </c>
      <c r="I449" s="3" t="s">
        <v>739</v>
      </c>
      <c r="J449" s="3" t="s">
        <v>791</v>
      </c>
      <c r="K449" s="3" t="s">
        <v>792</v>
      </c>
      <c r="L449" s="3" t="s">
        <v>793</v>
      </c>
    </row>
    <row r="450" spans="1:12">
      <c r="A450" s="3">
        <v>443</v>
      </c>
      <c r="B450" s="3" t="s">
        <v>786</v>
      </c>
      <c r="C450" s="3" t="s">
        <v>1730</v>
      </c>
      <c r="D450" s="3" t="s">
        <v>1734</v>
      </c>
      <c r="E450" s="3" t="s">
        <v>1732</v>
      </c>
      <c r="F450" s="3" t="s">
        <v>1735</v>
      </c>
      <c r="G450" s="3" t="s">
        <v>738</v>
      </c>
      <c r="H450" s="5">
        <v>12696</v>
      </c>
      <c r="I450" s="3" t="s">
        <v>739</v>
      </c>
      <c r="J450" s="3" t="s">
        <v>791</v>
      </c>
      <c r="K450" s="3" t="s">
        <v>792</v>
      </c>
      <c r="L450" s="3" t="s">
        <v>793</v>
      </c>
    </row>
    <row r="451" spans="1:12">
      <c r="A451" s="3">
        <v>444</v>
      </c>
      <c r="B451" s="3" t="s">
        <v>786</v>
      </c>
      <c r="C451" s="3" t="s">
        <v>1730</v>
      </c>
      <c r="D451" s="3" t="s">
        <v>1736</v>
      </c>
      <c r="E451" s="3" t="s">
        <v>1732</v>
      </c>
      <c r="F451" s="3" t="s">
        <v>1737</v>
      </c>
      <c r="G451" s="3" t="s">
        <v>738</v>
      </c>
      <c r="H451" s="5">
        <v>15438</v>
      </c>
      <c r="I451" s="3" t="s">
        <v>739</v>
      </c>
      <c r="J451" s="3" t="s">
        <v>791</v>
      </c>
      <c r="K451" s="3" t="s">
        <v>792</v>
      </c>
      <c r="L451" s="3" t="s">
        <v>793</v>
      </c>
    </row>
    <row r="452" spans="1:12">
      <c r="A452" s="3">
        <v>445</v>
      </c>
      <c r="B452" s="3" t="s">
        <v>786</v>
      </c>
      <c r="C452" s="3" t="s">
        <v>1730</v>
      </c>
      <c r="D452" s="3" t="s">
        <v>1738</v>
      </c>
      <c r="E452" s="3" t="s">
        <v>1732</v>
      </c>
      <c r="F452" s="3" t="s">
        <v>1739</v>
      </c>
      <c r="G452" s="3" t="s">
        <v>738</v>
      </c>
      <c r="H452" s="5">
        <v>21360</v>
      </c>
      <c r="I452" s="3" t="s">
        <v>739</v>
      </c>
      <c r="J452" s="3" t="s">
        <v>791</v>
      </c>
      <c r="K452" s="3" t="s">
        <v>792</v>
      </c>
      <c r="L452" s="3" t="s">
        <v>793</v>
      </c>
    </row>
    <row r="453" spans="1:12">
      <c r="A453" s="3">
        <v>446</v>
      </c>
      <c r="B453" s="3" t="s">
        <v>786</v>
      </c>
      <c r="C453" s="3" t="s">
        <v>1730</v>
      </c>
      <c r="D453" s="3" t="s">
        <v>1740</v>
      </c>
      <c r="E453" s="3" t="s">
        <v>1732</v>
      </c>
      <c r="F453" s="3" t="s">
        <v>1741</v>
      </c>
      <c r="G453" s="3" t="s">
        <v>738</v>
      </c>
      <c r="H453" s="5">
        <v>23050</v>
      </c>
      <c r="I453" s="3" t="s">
        <v>739</v>
      </c>
      <c r="J453" s="3" t="s">
        <v>791</v>
      </c>
      <c r="K453" s="3" t="s">
        <v>792</v>
      </c>
      <c r="L453" s="3" t="s">
        <v>793</v>
      </c>
    </row>
    <row r="454" spans="1:12">
      <c r="A454" s="3">
        <v>447</v>
      </c>
      <c r="B454" s="3" t="s">
        <v>786</v>
      </c>
      <c r="C454" s="3" t="s">
        <v>1730</v>
      </c>
      <c r="D454" s="3" t="s">
        <v>1742</v>
      </c>
      <c r="E454" s="3" t="s">
        <v>1732</v>
      </c>
      <c r="F454" s="3" t="s">
        <v>1743</v>
      </c>
      <c r="G454" s="3" t="s">
        <v>738</v>
      </c>
      <c r="H454" s="5">
        <v>30303</v>
      </c>
      <c r="I454" s="3" t="s">
        <v>739</v>
      </c>
      <c r="J454" s="3" t="s">
        <v>791</v>
      </c>
      <c r="K454" s="3" t="s">
        <v>792</v>
      </c>
      <c r="L454" s="3" t="s">
        <v>793</v>
      </c>
    </row>
    <row r="455" spans="1:12">
      <c r="A455" s="3">
        <v>448</v>
      </c>
      <c r="B455" s="3" t="s">
        <v>786</v>
      </c>
      <c r="C455" s="3" t="s">
        <v>1730</v>
      </c>
      <c r="D455" s="3" t="s">
        <v>1744</v>
      </c>
      <c r="E455" s="3" t="s">
        <v>1732</v>
      </c>
      <c r="F455" s="3" t="s">
        <v>1745</v>
      </c>
      <c r="G455" s="3" t="s">
        <v>738</v>
      </c>
      <c r="H455" s="5">
        <v>12631</v>
      </c>
      <c r="I455" s="3" t="s">
        <v>739</v>
      </c>
      <c r="J455" s="3" t="s">
        <v>791</v>
      </c>
      <c r="K455" s="3" t="s">
        <v>792</v>
      </c>
      <c r="L455" s="3" t="s">
        <v>793</v>
      </c>
    </row>
    <row r="456" spans="1:12">
      <c r="A456" s="3">
        <v>449</v>
      </c>
      <c r="B456" s="3" t="s">
        <v>786</v>
      </c>
      <c r="C456" s="3" t="s">
        <v>1730</v>
      </c>
      <c r="D456" s="3" t="s">
        <v>1746</v>
      </c>
      <c r="E456" s="3" t="s">
        <v>1732</v>
      </c>
      <c r="F456" s="3" t="s">
        <v>1747</v>
      </c>
      <c r="G456" s="3" t="s">
        <v>738</v>
      </c>
      <c r="H456" s="5">
        <v>14134</v>
      </c>
      <c r="I456" s="3" t="s">
        <v>739</v>
      </c>
      <c r="J456" s="3" t="s">
        <v>791</v>
      </c>
      <c r="K456" s="3" t="s">
        <v>792</v>
      </c>
      <c r="L456" s="3" t="s">
        <v>793</v>
      </c>
    </row>
    <row r="457" spans="1:12">
      <c r="A457" s="3">
        <v>450</v>
      </c>
      <c r="B457" s="3" t="s">
        <v>786</v>
      </c>
      <c r="C457" s="3" t="s">
        <v>1730</v>
      </c>
      <c r="D457" s="3" t="s">
        <v>1748</v>
      </c>
      <c r="E457" s="3" t="s">
        <v>1732</v>
      </c>
      <c r="F457" s="3" t="s">
        <v>1749</v>
      </c>
      <c r="G457" s="3" t="s">
        <v>738</v>
      </c>
      <c r="H457" s="5">
        <v>17312</v>
      </c>
      <c r="I457" s="3" t="s">
        <v>739</v>
      </c>
      <c r="J457" s="3" t="s">
        <v>791</v>
      </c>
      <c r="K457" s="3" t="s">
        <v>792</v>
      </c>
      <c r="L457" s="3" t="s">
        <v>793</v>
      </c>
    </row>
    <row r="458" spans="1:12">
      <c r="A458" s="3">
        <v>451</v>
      </c>
      <c r="B458" s="3" t="s">
        <v>786</v>
      </c>
      <c r="C458" s="3" t="s">
        <v>1730</v>
      </c>
      <c r="D458" s="3" t="s">
        <v>1750</v>
      </c>
      <c r="E458" s="3" t="s">
        <v>1732</v>
      </c>
      <c r="F458" s="3" t="s">
        <v>1751</v>
      </c>
      <c r="G458" s="3" t="s">
        <v>738</v>
      </c>
      <c r="H458" s="5">
        <v>22962</v>
      </c>
      <c r="I458" s="3" t="s">
        <v>739</v>
      </c>
      <c r="J458" s="3" t="s">
        <v>791</v>
      </c>
      <c r="K458" s="3" t="s">
        <v>792</v>
      </c>
      <c r="L458" s="3" t="s">
        <v>793</v>
      </c>
    </row>
    <row r="459" spans="1:12">
      <c r="A459" s="3">
        <v>452</v>
      </c>
      <c r="B459" s="3" t="s">
        <v>786</v>
      </c>
      <c r="C459" s="3" t="s">
        <v>1730</v>
      </c>
      <c r="D459" s="3" t="s">
        <v>1752</v>
      </c>
      <c r="E459" s="3" t="s">
        <v>1732</v>
      </c>
      <c r="F459" s="3" t="s">
        <v>1753</v>
      </c>
      <c r="G459" s="3" t="s">
        <v>738</v>
      </c>
      <c r="H459" s="5">
        <v>24034</v>
      </c>
      <c r="I459" s="3" t="s">
        <v>739</v>
      </c>
      <c r="J459" s="3" t="s">
        <v>791</v>
      </c>
      <c r="K459" s="3" t="s">
        <v>792</v>
      </c>
      <c r="L459" s="3" t="s">
        <v>793</v>
      </c>
    </row>
    <row r="460" spans="1:12">
      <c r="A460" s="3">
        <v>453</v>
      </c>
      <c r="B460" s="3" t="s">
        <v>786</v>
      </c>
      <c r="C460" s="3" t="s">
        <v>1730</v>
      </c>
      <c r="D460" s="3" t="s">
        <v>1754</v>
      </c>
      <c r="E460" s="3" t="s">
        <v>1732</v>
      </c>
      <c r="F460" s="3" t="s">
        <v>1755</v>
      </c>
      <c r="G460" s="3" t="s">
        <v>738</v>
      </c>
      <c r="H460" s="5">
        <v>30880</v>
      </c>
      <c r="I460" s="3" t="s">
        <v>739</v>
      </c>
      <c r="J460" s="3" t="s">
        <v>791</v>
      </c>
      <c r="K460" s="3" t="s">
        <v>792</v>
      </c>
      <c r="L460" s="3" t="s">
        <v>793</v>
      </c>
    </row>
    <row r="461" spans="1:12">
      <c r="A461" s="3">
        <v>454</v>
      </c>
      <c r="B461" s="3" t="s">
        <v>786</v>
      </c>
      <c r="C461" s="3" t="s">
        <v>1730</v>
      </c>
      <c r="D461" s="3" t="s">
        <v>1756</v>
      </c>
      <c r="E461" s="3" t="s">
        <v>1732</v>
      </c>
      <c r="F461" s="3" t="s">
        <v>1757</v>
      </c>
      <c r="G461" s="3" t="s">
        <v>738</v>
      </c>
      <c r="H461" s="5">
        <v>13536</v>
      </c>
      <c r="I461" s="3" t="s">
        <v>739</v>
      </c>
      <c r="J461" s="3" t="s">
        <v>791</v>
      </c>
      <c r="K461" s="3" t="s">
        <v>792</v>
      </c>
      <c r="L461" s="3" t="s">
        <v>793</v>
      </c>
    </row>
    <row r="462" spans="1:12">
      <c r="A462" s="3">
        <v>455</v>
      </c>
      <c r="B462" s="3" t="s">
        <v>786</v>
      </c>
      <c r="C462" s="3" t="s">
        <v>1730</v>
      </c>
      <c r="D462" s="3" t="s">
        <v>1758</v>
      </c>
      <c r="E462" s="3" t="s">
        <v>1732</v>
      </c>
      <c r="F462" s="3" t="s">
        <v>1759</v>
      </c>
      <c r="G462" s="3" t="s">
        <v>738</v>
      </c>
      <c r="H462" s="5">
        <v>15640</v>
      </c>
      <c r="I462" s="3" t="s">
        <v>739</v>
      </c>
      <c r="J462" s="3" t="s">
        <v>791</v>
      </c>
      <c r="K462" s="3" t="s">
        <v>792</v>
      </c>
      <c r="L462" s="3" t="s">
        <v>793</v>
      </c>
    </row>
    <row r="463" spans="1:12">
      <c r="A463" s="3">
        <v>456</v>
      </c>
      <c r="B463" s="3" t="s">
        <v>786</v>
      </c>
      <c r="C463" s="3" t="s">
        <v>1730</v>
      </c>
      <c r="D463" s="3" t="s">
        <v>1760</v>
      </c>
      <c r="E463" s="3" t="s">
        <v>1732</v>
      </c>
      <c r="F463" s="3" t="s">
        <v>1761</v>
      </c>
      <c r="G463" s="3" t="s">
        <v>738</v>
      </c>
      <c r="H463" s="5">
        <v>18041</v>
      </c>
      <c r="I463" s="3" t="s">
        <v>739</v>
      </c>
      <c r="J463" s="3" t="s">
        <v>791</v>
      </c>
      <c r="K463" s="3" t="s">
        <v>792</v>
      </c>
      <c r="L463" s="3" t="s">
        <v>793</v>
      </c>
    </row>
    <row r="464" spans="1:12">
      <c r="A464" s="3">
        <v>457</v>
      </c>
      <c r="B464" s="3" t="s">
        <v>786</v>
      </c>
      <c r="C464" s="3" t="s">
        <v>1730</v>
      </c>
      <c r="D464" s="3" t="s">
        <v>1762</v>
      </c>
      <c r="E464" s="3" t="s">
        <v>1732</v>
      </c>
      <c r="F464" s="3" t="s">
        <v>1763</v>
      </c>
      <c r="G464" s="3" t="s">
        <v>738</v>
      </c>
      <c r="H464" s="5">
        <v>24842</v>
      </c>
      <c r="I464" s="3" t="s">
        <v>739</v>
      </c>
      <c r="J464" s="3" t="s">
        <v>791</v>
      </c>
      <c r="K464" s="3" t="s">
        <v>792</v>
      </c>
      <c r="L464" s="3" t="s">
        <v>793</v>
      </c>
    </row>
    <row r="465" spans="1:12">
      <c r="A465" s="3">
        <v>458</v>
      </c>
      <c r="B465" s="3" t="s">
        <v>786</v>
      </c>
      <c r="C465" s="3" t="s">
        <v>1730</v>
      </c>
      <c r="D465" s="3" t="s">
        <v>1764</v>
      </c>
      <c r="E465" s="3" t="s">
        <v>1732</v>
      </c>
      <c r="F465" s="3" t="s">
        <v>1765</v>
      </c>
      <c r="G465" s="3" t="s">
        <v>738</v>
      </c>
      <c r="H465" s="5">
        <v>27108</v>
      </c>
      <c r="I465" s="3" t="s">
        <v>739</v>
      </c>
      <c r="J465" s="3" t="s">
        <v>791</v>
      </c>
      <c r="K465" s="3" t="s">
        <v>792</v>
      </c>
      <c r="L465" s="3" t="s">
        <v>793</v>
      </c>
    </row>
    <row r="466" spans="1:12">
      <c r="A466" s="3">
        <v>459</v>
      </c>
      <c r="B466" s="3" t="s">
        <v>786</v>
      </c>
      <c r="C466" s="3" t="s">
        <v>1730</v>
      </c>
      <c r="D466" s="3" t="s">
        <v>1766</v>
      </c>
      <c r="E466" s="3" t="s">
        <v>1732</v>
      </c>
      <c r="F466" s="3" t="s">
        <v>1767</v>
      </c>
      <c r="G466" s="3" t="s">
        <v>738</v>
      </c>
      <c r="H466" s="5">
        <v>32827</v>
      </c>
      <c r="I466" s="3" t="s">
        <v>739</v>
      </c>
      <c r="J466" s="3" t="s">
        <v>791</v>
      </c>
      <c r="K466" s="3" t="s">
        <v>792</v>
      </c>
      <c r="L466" s="3" t="s">
        <v>793</v>
      </c>
    </row>
    <row r="467" spans="1:12">
      <c r="A467" s="3">
        <v>460</v>
      </c>
      <c r="B467" s="3" t="s">
        <v>786</v>
      </c>
      <c r="C467" s="3" t="s">
        <v>1730</v>
      </c>
      <c r="D467" s="3" t="s">
        <v>1768</v>
      </c>
      <c r="E467" s="3" t="s">
        <v>1732</v>
      </c>
      <c r="F467" s="3" t="s">
        <v>1769</v>
      </c>
      <c r="G467" s="3" t="s">
        <v>738</v>
      </c>
      <c r="H467" s="5">
        <v>15812</v>
      </c>
      <c r="I467" s="3" t="s">
        <v>739</v>
      </c>
      <c r="J467" s="3" t="s">
        <v>791</v>
      </c>
      <c r="K467" s="3" t="s">
        <v>792</v>
      </c>
      <c r="L467" s="3" t="s">
        <v>793</v>
      </c>
    </row>
    <row r="468" spans="1:12">
      <c r="A468" s="3">
        <v>461</v>
      </c>
      <c r="B468" s="3" t="s">
        <v>786</v>
      </c>
      <c r="C468" s="3" t="s">
        <v>1730</v>
      </c>
      <c r="D468" s="3" t="s">
        <v>1770</v>
      </c>
      <c r="E468" s="3" t="s">
        <v>1732</v>
      </c>
      <c r="F468" s="3" t="s">
        <v>1771</v>
      </c>
      <c r="G468" s="3" t="s">
        <v>738</v>
      </c>
      <c r="H468" s="5">
        <v>20148</v>
      </c>
      <c r="I468" s="3" t="s">
        <v>739</v>
      </c>
      <c r="J468" s="3" t="s">
        <v>791</v>
      </c>
      <c r="K468" s="3" t="s">
        <v>792</v>
      </c>
      <c r="L468" s="3" t="s">
        <v>793</v>
      </c>
    </row>
    <row r="469" spans="1:12">
      <c r="A469" s="3">
        <v>462</v>
      </c>
      <c r="B469" s="3" t="s">
        <v>786</v>
      </c>
      <c r="C469" s="3" t="s">
        <v>1730</v>
      </c>
      <c r="D469" s="3" t="s">
        <v>1772</v>
      </c>
      <c r="E469" s="3" t="s">
        <v>1732</v>
      </c>
      <c r="F469" s="3" t="s">
        <v>1773</v>
      </c>
      <c r="G469" s="3" t="s">
        <v>738</v>
      </c>
      <c r="H469" s="5">
        <v>26521</v>
      </c>
      <c r="I469" s="3" t="s">
        <v>739</v>
      </c>
      <c r="J469" s="3" t="s">
        <v>791</v>
      </c>
      <c r="K469" s="3" t="s">
        <v>792</v>
      </c>
      <c r="L469" s="3" t="s">
        <v>793</v>
      </c>
    </row>
    <row r="470" spans="1:12">
      <c r="A470" s="3">
        <v>463</v>
      </c>
      <c r="B470" s="3" t="s">
        <v>786</v>
      </c>
      <c r="C470" s="3" t="s">
        <v>1730</v>
      </c>
      <c r="D470" s="3" t="s">
        <v>1774</v>
      </c>
      <c r="E470" s="3" t="s">
        <v>1732</v>
      </c>
      <c r="F470" s="3" t="s">
        <v>1775</v>
      </c>
      <c r="G470" s="3" t="s">
        <v>738</v>
      </c>
      <c r="H470" s="5">
        <v>32205</v>
      </c>
      <c r="I470" s="3" t="s">
        <v>739</v>
      </c>
      <c r="J470" s="3" t="s">
        <v>791</v>
      </c>
      <c r="K470" s="3" t="s">
        <v>792</v>
      </c>
      <c r="L470" s="3" t="s">
        <v>793</v>
      </c>
    </row>
    <row r="471" spans="1:12">
      <c r="A471" s="3">
        <v>464</v>
      </c>
      <c r="B471" s="3" t="s">
        <v>786</v>
      </c>
      <c r="C471" s="3" t="s">
        <v>1730</v>
      </c>
      <c r="D471" s="3" t="s">
        <v>1776</v>
      </c>
      <c r="E471" s="3" t="s">
        <v>1732</v>
      </c>
      <c r="F471" s="3" t="s">
        <v>1777</v>
      </c>
      <c r="G471" s="3" t="s">
        <v>738</v>
      </c>
      <c r="H471" s="5">
        <v>38045</v>
      </c>
      <c r="I471" s="3" t="s">
        <v>739</v>
      </c>
      <c r="J471" s="3" t="s">
        <v>791</v>
      </c>
      <c r="K471" s="3" t="s">
        <v>792</v>
      </c>
      <c r="L471" s="3" t="s">
        <v>793</v>
      </c>
    </row>
    <row r="472" spans="1:12">
      <c r="A472" s="3">
        <v>465</v>
      </c>
      <c r="B472" s="3" t="s">
        <v>786</v>
      </c>
      <c r="C472" s="3" t="s">
        <v>824</v>
      </c>
      <c r="D472" s="3" t="s">
        <v>1778</v>
      </c>
      <c r="E472" s="3" t="s">
        <v>826</v>
      </c>
      <c r="F472" s="3" t="s">
        <v>1779</v>
      </c>
      <c r="G472" s="3" t="s">
        <v>738</v>
      </c>
      <c r="H472" s="5">
        <v>5555</v>
      </c>
      <c r="I472" s="3" t="s">
        <v>739</v>
      </c>
      <c r="J472" s="3" t="s">
        <v>791</v>
      </c>
      <c r="K472" s="3" t="s">
        <v>792</v>
      </c>
      <c r="L472" s="3" t="s">
        <v>793</v>
      </c>
    </row>
    <row r="473" spans="1:12">
      <c r="A473" s="3">
        <v>466</v>
      </c>
      <c r="B473" s="3" t="s">
        <v>786</v>
      </c>
      <c r="C473" s="3" t="s">
        <v>824</v>
      </c>
      <c r="D473" s="3" t="s">
        <v>1780</v>
      </c>
      <c r="E473" s="3" t="s">
        <v>826</v>
      </c>
      <c r="F473" s="3" t="s">
        <v>1781</v>
      </c>
      <c r="G473" s="3" t="s">
        <v>738</v>
      </c>
      <c r="H473" s="5">
        <v>7955</v>
      </c>
      <c r="I473" s="3" t="s">
        <v>739</v>
      </c>
      <c r="J473" s="3" t="s">
        <v>791</v>
      </c>
      <c r="K473" s="3" t="s">
        <v>792</v>
      </c>
      <c r="L473" s="3" t="s">
        <v>793</v>
      </c>
    </row>
    <row r="474" spans="1:12">
      <c r="A474" s="3">
        <v>467</v>
      </c>
      <c r="B474" s="3" t="s">
        <v>786</v>
      </c>
      <c r="C474" s="3" t="s">
        <v>750</v>
      </c>
      <c r="D474" s="3" t="s">
        <v>1782</v>
      </c>
      <c r="E474" s="3" t="s">
        <v>751</v>
      </c>
      <c r="F474" s="3" t="s">
        <v>1783</v>
      </c>
      <c r="G474" s="3" t="s">
        <v>116</v>
      </c>
      <c r="H474" s="5">
        <v>782</v>
      </c>
      <c r="I474" s="3" t="s">
        <v>739</v>
      </c>
      <c r="J474" s="3" t="s">
        <v>791</v>
      </c>
      <c r="K474" s="3" t="s">
        <v>792</v>
      </c>
      <c r="L474" s="3" t="s">
        <v>793</v>
      </c>
    </row>
    <row r="475" spans="1:12">
      <c r="A475" s="3">
        <v>468</v>
      </c>
      <c r="B475" s="3" t="s">
        <v>786</v>
      </c>
      <c r="C475" s="3" t="s">
        <v>750</v>
      </c>
      <c r="D475" s="3" t="s">
        <v>1784</v>
      </c>
      <c r="E475" s="3" t="s">
        <v>751</v>
      </c>
      <c r="F475" s="3" t="s">
        <v>1785</v>
      </c>
      <c r="G475" s="3" t="s">
        <v>116</v>
      </c>
      <c r="H475" s="5">
        <v>954</v>
      </c>
      <c r="I475" s="3" t="s">
        <v>739</v>
      </c>
      <c r="J475" s="3" t="s">
        <v>791</v>
      </c>
      <c r="K475" s="3" t="s">
        <v>792</v>
      </c>
      <c r="L475" s="3" t="s">
        <v>793</v>
      </c>
    </row>
    <row r="476" spans="1:12">
      <c r="A476" s="3">
        <v>469</v>
      </c>
      <c r="B476" s="3" t="s">
        <v>786</v>
      </c>
      <c r="C476" s="3" t="s">
        <v>750</v>
      </c>
      <c r="D476" s="3" t="s">
        <v>1786</v>
      </c>
      <c r="E476" s="3" t="s">
        <v>751</v>
      </c>
      <c r="F476" s="3" t="s">
        <v>1787</v>
      </c>
      <c r="G476" s="3" t="s">
        <v>116</v>
      </c>
      <c r="H476" s="5">
        <v>1173</v>
      </c>
      <c r="I476" s="3" t="s">
        <v>739</v>
      </c>
      <c r="J476" s="3" t="s">
        <v>791</v>
      </c>
      <c r="K476" s="3" t="s">
        <v>792</v>
      </c>
      <c r="L476" s="3" t="s">
        <v>793</v>
      </c>
    </row>
    <row r="477" spans="1:12">
      <c r="A477" s="3">
        <v>470</v>
      </c>
      <c r="B477" s="3" t="s">
        <v>786</v>
      </c>
      <c r="C477" s="3" t="s">
        <v>750</v>
      </c>
      <c r="D477" s="3" t="s">
        <v>1788</v>
      </c>
      <c r="E477" s="3" t="s">
        <v>751</v>
      </c>
      <c r="F477" s="3" t="s">
        <v>1789</v>
      </c>
      <c r="G477" s="3" t="s">
        <v>116</v>
      </c>
      <c r="H477" s="5">
        <v>1705</v>
      </c>
      <c r="I477" s="3" t="s">
        <v>739</v>
      </c>
      <c r="J477" s="3" t="s">
        <v>791</v>
      </c>
      <c r="K477" s="3" t="s">
        <v>792</v>
      </c>
      <c r="L477" s="3" t="s">
        <v>793</v>
      </c>
    </row>
    <row r="478" spans="1:12">
      <c r="A478" s="3">
        <v>471</v>
      </c>
      <c r="B478" s="3" t="s">
        <v>786</v>
      </c>
      <c r="C478" s="3" t="s">
        <v>750</v>
      </c>
      <c r="D478" s="3" t="s">
        <v>1790</v>
      </c>
      <c r="E478" s="3" t="s">
        <v>751</v>
      </c>
      <c r="F478" s="3" t="s">
        <v>1791</v>
      </c>
      <c r="G478" s="3" t="s">
        <v>116</v>
      </c>
      <c r="H478" s="5">
        <v>2562</v>
      </c>
      <c r="I478" s="3" t="s">
        <v>739</v>
      </c>
      <c r="J478" s="3" t="s">
        <v>791</v>
      </c>
      <c r="K478" s="3" t="s">
        <v>792</v>
      </c>
      <c r="L478" s="3" t="s">
        <v>793</v>
      </c>
    </row>
    <row r="479" spans="1:12">
      <c r="A479" s="3">
        <v>472</v>
      </c>
      <c r="B479" s="3" t="s">
        <v>786</v>
      </c>
      <c r="C479" s="3" t="s">
        <v>750</v>
      </c>
      <c r="D479" s="3" t="s">
        <v>1792</v>
      </c>
      <c r="E479" s="3" t="s">
        <v>751</v>
      </c>
      <c r="F479" s="3" t="s">
        <v>1793</v>
      </c>
      <c r="G479" s="3" t="s">
        <v>116</v>
      </c>
      <c r="H479" s="5">
        <v>3376</v>
      </c>
      <c r="I479" s="3" t="s">
        <v>739</v>
      </c>
      <c r="J479" s="3" t="s">
        <v>791</v>
      </c>
      <c r="K479" s="3" t="s">
        <v>792</v>
      </c>
      <c r="L479" s="3" t="s">
        <v>793</v>
      </c>
    </row>
    <row r="480" spans="1:12">
      <c r="A480" s="3">
        <v>473</v>
      </c>
      <c r="B480" s="3" t="s">
        <v>786</v>
      </c>
      <c r="C480" s="3" t="s">
        <v>750</v>
      </c>
      <c r="D480" s="3" t="s">
        <v>1794</v>
      </c>
      <c r="E480" s="3" t="s">
        <v>751</v>
      </c>
      <c r="F480" s="3" t="s">
        <v>1795</v>
      </c>
      <c r="G480" s="3" t="s">
        <v>116</v>
      </c>
      <c r="H480" s="5">
        <v>4182</v>
      </c>
      <c r="I480" s="3" t="s">
        <v>739</v>
      </c>
      <c r="J480" s="3" t="s">
        <v>791</v>
      </c>
      <c r="K480" s="3" t="s">
        <v>792</v>
      </c>
      <c r="L480" s="3" t="s">
        <v>793</v>
      </c>
    </row>
    <row r="481" spans="1:12">
      <c r="A481" s="3">
        <v>474</v>
      </c>
      <c r="B481" s="3" t="s">
        <v>786</v>
      </c>
      <c r="C481" s="3" t="s">
        <v>750</v>
      </c>
      <c r="D481" s="3" t="s">
        <v>1796</v>
      </c>
      <c r="E481" s="3" t="s">
        <v>751</v>
      </c>
      <c r="F481" s="3" t="s">
        <v>1797</v>
      </c>
      <c r="G481" s="3" t="s">
        <v>116</v>
      </c>
      <c r="H481" s="5">
        <v>3199</v>
      </c>
      <c r="I481" s="3" t="s">
        <v>739</v>
      </c>
      <c r="J481" s="3" t="s">
        <v>791</v>
      </c>
      <c r="K481" s="3" t="s">
        <v>792</v>
      </c>
      <c r="L481" s="3" t="s">
        <v>793</v>
      </c>
    </row>
    <row r="482" spans="1:12">
      <c r="A482" s="3">
        <v>475</v>
      </c>
      <c r="B482" s="3" t="s">
        <v>786</v>
      </c>
      <c r="C482" s="3" t="s">
        <v>750</v>
      </c>
      <c r="D482" s="3" t="s">
        <v>1798</v>
      </c>
      <c r="E482" s="3" t="s">
        <v>751</v>
      </c>
      <c r="F482" s="3" t="s">
        <v>1799</v>
      </c>
      <c r="G482" s="3" t="s">
        <v>116</v>
      </c>
      <c r="H482" s="5">
        <v>3453</v>
      </c>
      <c r="I482" s="3" t="s">
        <v>739</v>
      </c>
      <c r="J482" s="3" t="s">
        <v>791</v>
      </c>
      <c r="K482" s="3" t="s">
        <v>792</v>
      </c>
      <c r="L482" s="3" t="s">
        <v>793</v>
      </c>
    </row>
    <row r="483" spans="1:12">
      <c r="A483" s="3">
        <v>476</v>
      </c>
      <c r="B483" s="3" t="s">
        <v>786</v>
      </c>
      <c r="C483" s="3" t="s">
        <v>750</v>
      </c>
      <c r="D483" s="3" t="s">
        <v>1800</v>
      </c>
      <c r="E483" s="3" t="s">
        <v>751</v>
      </c>
      <c r="F483" s="3" t="s">
        <v>1801</v>
      </c>
      <c r="G483" s="3" t="s">
        <v>116</v>
      </c>
      <c r="H483" s="5">
        <v>4075</v>
      </c>
      <c r="I483" s="3" t="s">
        <v>739</v>
      </c>
      <c r="J483" s="3" t="s">
        <v>791</v>
      </c>
      <c r="K483" s="3" t="s">
        <v>792</v>
      </c>
      <c r="L483" s="3" t="s">
        <v>793</v>
      </c>
    </row>
    <row r="484" spans="1:12">
      <c r="A484" s="3">
        <v>477</v>
      </c>
      <c r="B484" s="3" t="s">
        <v>786</v>
      </c>
      <c r="C484" s="3" t="s">
        <v>750</v>
      </c>
      <c r="D484" s="3" t="s">
        <v>1802</v>
      </c>
      <c r="E484" s="3" t="s">
        <v>751</v>
      </c>
      <c r="F484" s="3" t="s">
        <v>1803</v>
      </c>
      <c r="G484" s="3" t="s">
        <v>116</v>
      </c>
      <c r="H484" s="5">
        <v>5048</v>
      </c>
      <c r="I484" s="3" t="s">
        <v>739</v>
      </c>
      <c r="J484" s="3" t="s">
        <v>791</v>
      </c>
      <c r="K484" s="3" t="s">
        <v>792</v>
      </c>
      <c r="L484" s="3" t="s">
        <v>793</v>
      </c>
    </row>
    <row r="485" spans="1:12">
      <c r="A485" s="3">
        <v>478</v>
      </c>
      <c r="B485" s="3" t="s">
        <v>786</v>
      </c>
      <c r="C485" s="3" t="s">
        <v>750</v>
      </c>
      <c r="D485" s="3" t="s">
        <v>1804</v>
      </c>
      <c r="E485" s="3" t="s">
        <v>751</v>
      </c>
      <c r="F485" s="3" t="s">
        <v>1805</v>
      </c>
      <c r="G485" s="3" t="s">
        <v>116</v>
      </c>
      <c r="H485" s="5">
        <v>7389</v>
      </c>
      <c r="I485" s="3" t="s">
        <v>739</v>
      </c>
      <c r="J485" s="3" t="s">
        <v>791</v>
      </c>
      <c r="K485" s="3" t="s">
        <v>792</v>
      </c>
      <c r="L485" s="3" t="s">
        <v>793</v>
      </c>
    </row>
    <row r="486" spans="1:12">
      <c r="A486" s="3">
        <v>479</v>
      </c>
      <c r="B486" s="3" t="s">
        <v>786</v>
      </c>
      <c r="C486" s="3" t="s">
        <v>750</v>
      </c>
      <c r="D486" s="3" t="s">
        <v>1806</v>
      </c>
      <c r="E486" s="3" t="s">
        <v>751</v>
      </c>
      <c r="F486" s="3" t="s">
        <v>1807</v>
      </c>
      <c r="G486" s="3" t="s">
        <v>116</v>
      </c>
      <c r="H486" s="5">
        <v>9088</v>
      </c>
      <c r="I486" s="3" t="s">
        <v>739</v>
      </c>
      <c r="J486" s="3" t="s">
        <v>791</v>
      </c>
      <c r="K486" s="3" t="s">
        <v>792</v>
      </c>
      <c r="L486" s="3" t="s">
        <v>793</v>
      </c>
    </row>
    <row r="487" spans="1:12">
      <c r="A487" s="3">
        <v>480</v>
      </c>
      <c r="B487" s="3" t="s">
        <v>786</v>
      </c>
      <c r="C487" s="3" t="s">
        <v>750</v>
      </c>
      <c r="D487" s="3" t="s">
        <v>1808</v>
      </c>
      <c r="E487" s="3" t="s">
        <v>751</v>
      </c>
      <c r="F487" s="3" t="s">
        <v>1809</v>
      </c>
      <c r="G487" s="3" t="s">
        <v>116</v>
      </c>
      <c r="H487" s="5">
        <v>10910</v>
      </c>
      <c r="I487" s="3" t="s">
        <v>739</v>
      </c>
      <c r="J487" s="3" t="s">
        <v>791</v>
      </c>
      <c r="K487" s="3" t="s">
        <v>792</v>
      </c>
      <c r="L487" s="3" t="s">
        <v>793</v>
      </c>
    </row>
    <row r="488" spans="1:12">
      <c r="A488" s="3">
        <v>481</v>
      </c>
      <c r="B488" s="3" t="s">
        <v>786</v>
      </c>
      <c r="C488" s="3" t="s">
        <v>750</v>
      </c>
      <c r="D488" s="3" t="s">
        <v>1810</v>
      </c>
      <c r="E488" s="3" t="s">
        <v>751</v>
      </c>
      <c r="F488" s="3" t="s">
        <v>1811</v>
      </c>
      <c r="G488" s="3" t="s">
        <v>116</v>
      </c>
      <c r="H488" s="5">
        <v>3813</v>
      </c>
      <c r="I488" s="3" t="s">
        <v>739</v>
      </c>
      <c r="J488" s="3" t="s">
        <v>791</v>
      </c>
      <c r="K488" s="3" t="s">
        <v>792</v>
      </c>
      <c r="L488" s="3" t="s">
        <v>793</v>
      </c>
    </row>
    <row r="489" spans="1:12">
      <c r="A489" s="3">
        <v>482</v>
      </c>
      <c r="B489" s="3" t="s">
        <v>786</v>
      </c>
      <c r="C489" s="3" t="s">
        <v>750</v>
      </c>
      <c r="D489" s="3" t="s">
        <v>1812</v>
      </c>
      <c r="E489" s="3" t="s">
        <v>751</v>
      </c>
      <c r="F489" s="3" t="s">
        <v>1813</v>
      </c>
      <c r="G489" s="3" t="s">
        <v>116</v>
      </c>
      <c r="H489" s="5">
        <v>4127</v>
      </c>
      <c r="I489" s="3" t="s">
        <v>739</v>
      </c>
      <c r="J489" s="3" t="s">
        <v>791</v>
      </c>
      <c r="K489" s="3" t="s">
        <v>792</v>
      </c>
      <c r="L489" s="3" t="s">
        <v>793</v>
      </c>
    </row>
    <row r="490" spans="1:12">
      <c r="A490" s="3">
        <v>483</v>
      </c>
      <c r="B490" s="3" t="s">
        <v>786</v>
      </c>
      <c r="C490" s="3" t="s">
        <v>750</v>
      </c>
      <c r="D490" s="3" t="s">
        <v>1814</v>
      </c>
      <c r="E490" s="3" t="s">
        <v>751</v>
      </c>
      <c r="F490" s="3" t="s">
        <v>1815</v>
      </c>
      <c r="G490" s="3" t="s">
        <v>116</v>
      </c>
      <c r="H490" s="5">
        <v>5047</v>
      </c>
      <c r="I490" s="3" t="s">
        <v>739</v>
      </c>
      <c r="J490" s="3" t="s">
        <v>791</v>
      </c>
      <c r="K490" s="3" t="s">
        <v>792</v>
      </c>
      <c r="L490" s="3" t="s">
        <v>793</v>
      </c>
    </row>
    <row r="491" spans="1:12">
      <c r="A491" s="3">
        <v>484</v>
      </c>
      <c r="B491" s="3" t="s">
        <v>786</v>
      </c>
      <c r="C491" s="3" t="s">
        <v>750</v>
      </c>
      <c r="D491" s="3" t="s">
        <v>1816</v>
      </c>
      <c r="E491" s="3" t="s">
        <v>751</v>
      </c>
      <c r="F491" s="3" t="s">
        <v>1817</v>
      </c>
      <c r="G491" s="3" t="s">
        <v>116</v>
      </c>
      <c r="H491" s="5">
        <v>6502</v>
      </c>
      <c r="I491" s="3" t="s">
        <v>739</v>
      </c>
      <c r="J491" s="3" t="s">
        <v>791</v>
      </c>
      <c r="K491" s="3" t="s">
        <v>792</v>
      </c>
      <c r="L491" s="3" t="s">
        <v>793</v>
      </c>
    </row>
    <row r="492" spans="1:12">
      <c r="A492" s="3">
        <v>485</v>
      </c>
      <c r="B492" s="3" t="s">
        <v>786</v>
      </c>
      <c r="C492" s="3" t="s">
        <v>750</v>
      </c>
      <c r="D492" s="3" t="s">
        <v>1818</v>
      </c>
      <c r="E492" s="3" t="s">
        <v>751</v>
      </c>
      <c r="F492" s="3" t="s">
        <v>1819</v>
      </c>
      <c r="G492" s="3" t="s">
        <v>116</v>
      </c>
      <c r="H492" s="5">
        <v>9951</v>
      </c>
      <c r="I492" s="3" t="s">
        <v>739</v>
      </c>
      <c r="J492" s="3" t="s">
        <v>791</v>
      </c>
      <c r="K492" s="3" t="s">
        <v>792</v>
      </c>
      <c r="L492" s="3" t="s">
        <v>793</v>
      </c>
    </row>
    <row r="493" spans="1:12">
      <c r="A493" s="3">
        <v>486</v>
      </c>
      <c r="B493" s="3" t="s">
        <v>786</v>
      </c>
      <c r="C493" s="3" t="s">
        <v>750</v>
      </c>
      <c r="D493" s="3" t="s">
        <v>1820</v>
      </c>
      <c r="E493" s="3" t="s">
        <v>751</v>
      </c>
      <c r="F493" s="3" t="s">
        <v>1821</v>
      </c>
      <c r="G493" s="3" t="s">
        <v>116</v>
      </c>
      <c r="H493" s="5">
        <v>11808</v>
      </c>
      <c r="I493" s="3" t="s">
        <v>739</v>
      </c>
      <c r="J493" s="3" t="s">
        <v>791</v>
      </c>
      <c r="K493" s="3" t="s">
        <v>792</v>
      </c>
      <c r="L493" s="3" t="s">
        <v>793</v>
      </c>
    </row>
    <row r="494" spans="1:12">
      <c r="A494" s="3">
        <v>487</v>
      </c>
      <c r="B494" s="3" t="s">
        <v>786</v>
      </c>
      <c r="C494" s="3" t="s">
        <v>750</v>
      </c>
      <c r="D494" s="3" t="s">
        <v>1822</v>
      </c>
      <c r="E494" s="3" t="s">
        <v>751</v>
      </c>
      <c r="F494" s="3" t="s">
        <v>1823</v>
      </c>
      <c r="G494" s="3" t="s">
        <v>116</v>
      </c>
      <c r="H494" s="5">
        <v>13644</v>
      </c>
      <c r="I494" s="3" t="s">
        <v>739</v>
      </c>
      <c r="J494" s="3" t="s">
        <v>791</v>
      </c>
      <c r="K494" s="3" t="s">
        <v>792</v>
      </c>
      <c r="L494" s="3" t="s">
        <v>793</v>
      </c>
    </row>
    <row r="495" spans="1:12">
      <c r="A495" s="3">
        <v>488</v>
      </c>
      <c r="B495" s="3" t="s">
        <v>786</v>
      </c>
      <c r="C495" s="3" t="s">
        <v>750</v>
      </c>
      <c r="D495" s="3" t="s">
        <v>1824</v>
      </c>
      <c r="E495" s="3" t="s">
        <v>751</v>
      </c>
      <c r="F495" s="3" t="s">
        <v>1825</v>
      </c>
      <c r="G495" s="3" t="s">
        <v>116</v>
      </c>
      <c r="H495" s="5">
        <v>323</v>
      </c>
      <c r="I495" s="3" t="s">
        <v>739</v>
      </c>
      <c r="J495" s="3" t="s">
        <v>791</v>
      </c>
      <c r="K495" s="3" t="s">
        <v>792</v>
      </c>
      <c r="L495" s="3" t="s">
        <v>793</v>
      </c>
    </row>
    <row r="496" spans="1:12">
      <c r="A496" s="3">
        <v>489</v>
      </c>
      <c r="B496" s="3" t="s">
        <v>786</v>
      </c>
      <c r="C496" s="3" t="s">
        <v>750</v>
      </c>
      <c r="D496" s="3" t="s">
        <v>1826</v>
      </c>
      <c r="E496" s="3" t="s">
        <v>751</v>
      </c>
      <c r="F496" s="3" t="s">
        <v>1827</v>
      </c>
      <c r="G496" s="3" t="s">
        <v>116</v>
      </c>
      <c r="H496" s="5">
        <v>327</v>
      </c>
      <c r="I496" s="3" t="s">
        <v>739</v>
      </c>
      <c r="J496" s="3" t="s">
        <v>791</v>
      </c>
      <c r="K496" s="3" t="s">
        <v>792</v>
      </c>
      <c r="L496" s="3" t="s">
        <v>793</v>
      </c>
    </row>
    <row r="497" spans="1:12">
      <c r="A497" s="3">
        <v>490</v>
      </c>
      <c r="B497" s="3" t="s">
        <v>786</v>
      </c>
      <c r="C497" s="3" t="s">
        <v>756</v>
      </c>
      <c r="D497" s="3" t="s">
        <v>1828</v>
      </c>
      <c r="E497" s="3" t="s">
        <v>1496</v>
      </c>
      <c r="F497" s="3" t="s">
        <v>1829</v>
      </c>
      <c r="G497" s="3" t="s">
        <v>738</v>
      </c>
      <c r="H497" s="5">
        <v>93283</v>
      </c>
      <c r="I497" s="3" t="s">
        <v>739</v>
      </c>
      <c r="J497" s="3" t="s">
        <v>791</v>
      </c>
      <c r="K497" s="3" t="s">
        <v>792</v>
      </c>
      <c r="L497" s="3" t="s">
        <v>793</v>
      </c>
    </row>
    <row r="498" spans="1:12">
      <c r="A498" s="3">
        <v>491</v>
      </c>
      <c r="B498" s="3" t="s">
        <v>786</v>
      </c>
      <c r="C498" s="3" t="s">
        <v>756</v>
      </c>
      <c r="D498" s="3" t="s">
        <v>1830</v>
      </c>
      <c r="E498" s="3" t="s">
        <v>1496</v>
      </c>
      <c r="F498" s="3" t="s">
        <v>1831</v>
      </c>
      <c r="G498" s="3" t="s">
        <v>738</v>
      </c>
      <c r="H498" s="5">
        <v>109066</v>
      </c>
      <c r="I498" s="3" t="s">
        <v>739</v>
      </c>
      <c r="J498" s="3" t="s">
        <v>791</v>
      </c>
      <c r="K498" s="3" t="s">
        <v>792</v>
      </c>
      <c r="L498" s="3" t="s">
        <v>793</v>
      </c>
    </row>
    <row r="499" spans="1:12">
      <c r="A499" s="3">
        <v>492</v>
      </c>
      <c r="B499" s="3" t="s">
        <v>786</v>
      </c>
      <c r="C499" s="3" t="s">
        <v>756</v>
      </c>
      <c r="D499" s="3" t="s">
        <v>1832</v>
      </c>
      <c r="E499" s="3" t="s">
        <v>1496</v>
      </c>
      <c r="F499" s="3" t="s">
        <v>1833</v>
      </c>
      <c r="G499" s="3" t="s">
        <v>738</v>
      </c>
      <c r="H499" s="5">
        <v>142039</v>
      </c>
      <c r="I499" s="3" t="s">
        <v>739</v>
      </c>
      <c r="J499" s="3" t="s">
        <v>791</v>
      </c>
      <c r="K499" s="3" t="s">
        <v>792</v>
      </c>
      <c r="L499" s="3" t="s">
        <v>793</v>
      </c>
    </row>
    <row r="500" spans="1:12">
      <c r="A500" s="3">
        <v>493</v>
      </c>
      <c r="B500" s="3" t="s">
        <v>786</v>
      </c>
      <c r="C500" s="3" t="s">
        <v>756</v>
      </c>
      <c r="D500" s="3" t="s">
        <v>1834</v>
      </c>
      <c r="E500" s="3" t="s">
        <v>1496</v>
      </c>
      <c r="F500" s="3" t="s">
        <v>1835</v>
      </c>
      <c r="G500" s="3" t="s">
        <v>738</v>
      </c>
      <c r="H500" s="5">
        <v>185230</v>
      </c>
      <c r="I500" s="3" t="s">
        <v>739</v>
      </c>
      <c r="J500" s="3" t="s">
        <v>791</v>
      </c>
      <c r="K500" s="3" t="s">
        <v>792</v>
      </c>
      <c r="L500" s="3" t="s">
        <v>793</v>
      </c>
    </row>
    <row r="501" spans="1:12">
      <c r="A501" s="3">
        <v>494</v>
      </c>
      <c r="B501" s="3" t="s">
        <v>786</v>
      </c>
      <c r="C501" s="3" t="s">
        <v>756</v>
      </c>
      <c r="D501" s="3" t="s">
        <v>1836</v>
      </c>
      <c r="E501" s="3" t="s">
        <v>1496</v>
      </c>
      <c r="F501" s="3" t="s">
        <v>1837</v>
      </c>
      <c r="G501" s="3" t="s">
        <v>738</v>
      </c>
      <c r="H501" s="5">
        <v>231804</v>
      </c>
      <c r="I501" s="3" t="s">
        <v>739</v>
      </c>
      <c r="J501" s="3" t="s">
        <v>791</v>
      </c>
      <c r="K501" s="3" t="s">
        <v>792</v>
      </c>
      <c r="L501" s="3" t="s">
        <v>793</v>
      </c>
    </row>
    <row r="502" spans="1:12">
      <c r="A502" s="3">
        <v>495</v>
      </c>
      <c r="B502" s="3" t="s">
        <v>786</v>
      </c>
      <c r="C502" s="3" t="s">
        <v>756</v>
      </c>
      <c r="D502" s="3" t="s">
        <v>1838</v>
      </c>
      <c r="E502" s="3" t="s">
        <v>1496</v>
      </c>
      <c r="F502" s="3" t="s">
        <v>1839</v>
      </c>
      <c r="G502" s="3" t="s">
        <v>738</v>
      </c>
      <c r="H502" s="5">
        <v>3270</v>
      </c>
      <c r="I502" s="3" t="s">
        <v>739</v>
      </c>
      <c r="J502" s="3" t="s">
        <v>791</v>
      </c>
      <c r="K502" s="3" t="s">
        <v>792</v>
      </c>
      <c r="L502" s="3" t="s">
        <v>793</v>
      </c>
    </row>
    <row r="503" spans="1:12">
      <c r="A503" s="3">
        <v>496</v>
      </c>
      <c r="B503" s="3" t="s">
        <v>786</v>
      </c>
      <c r="C503" s="3" t="s">
        <v>750</v>
      </c>
      <c r="D503" s="3" t="s">
        <v>1840</v>
      </c>
      <c r="E503" s="3" t="s">
        <v>751</v>
      </c>
      <c r="F503" s="3" t="s">
        <v>1841</v>
      </c>
      <c r="G503" s="3" t="s">
        <v>116</v>
      </c>
      <c r="H503" s="5">
        <v>3739</v>
      </c>
      <c r="I503" s="3" t="s">
        <v>739</v>
      </c>
      <c r="J503" s="3" t="s">
        <v>791</v>
      </c>
      <c r="K503" s="3" t="s">
        <v>792</v>
      </c>
      <c r="L503" s="3" t="s">
        <v>793</v>
      </c>
    </row>
    <row r="504" spans="1:12">
      <c r="A504" s="3">
        <v>497</v>
      </c>
      <c r="B504" s="3" t="s">
        <v>786</v>
      </c>
      <c r="C504" s="3" t="s">
        <v>750</v>
      </c>
      <c r="D504" s="3" t="s">
        <v>1842</v>
      </c>
      <c r="E504" s="3" t="s">
        <v>751</v>
      </c>
      <c r="F504" s="3" t="s">
        <v>1843</v>
      </c>
      <c r="G504" s="3" t="s">
        <v>116</v>
      </c>
      <c r="H504" s="5">
        <v>5351</v>
      </c>
      <c r="I504" s="3" t="s">
        <v>739</v>
      </c>
      <c r="J504" s="3" t="s">
        <v>791</v>
      </c>
      <c r="K504" s="3" t="s">
        <v>792</v>
      </c>
      <c r="L504" s="3" t="s">
        <v>793</v>
      </c>
    </row>
    <row r="505" spans="1:12">
      <c r="A505" s="3">
        <v>498</v>
      </c>
      <c r="B505" s="3" t="s">
        <v>786</v>
      </c>
      <c r="C505" s="3" t="s">
        <v>750</v>
      </c>
      <c r="D505" s="3" t="s">
        <v>1844</v>
      </c>
      <c r="E505" s="3" t="s">
        <v>751</v>
      </c>
      <c r="F505" s="3" t="s">
        <v>1845</v>
      </c>
      <c r="G505" s="3" t="s">
        <v>116</v>
      </c>
      <c r="H505" s="5">
        <v>8338</v>
      </c>
      <c r="I505" s="3" t="s">
        <v>739</v>
      </c>
      <c r="J505" s="3" t="s">
        <v>791</v>
      </c>
      <c r="K505" s="3" t="s">
        <v>792</v>
      </c>
      <c r="L505" s="3" t="s">
        <v>793</v>
      </c>
    </row>
    <row r="506" spans="1:12">
      <c r="A506" s="3">
        <v>499</v>
      </c>
      <c r="B506" s="3" t="s">
        <v>786</v>
      </c>
      <c r="C506" s="3" t="s">
        <v>750</v>
      </c>
      <c r="D506" s="3" t="s">
        <v>1846</v>
      </c>
      <c r="E506" s="3" t="s">
        <v>751</v>
      </c>
      <c r="F506" s="3" t="s">
        <v>1847</v>
      </c>
      <c r="G506" s="3" t="s">
        <v>116</v>
      </c>
      <c r="H506" s="5">
        <v>14127</v>
      </c>
      <c r="I506" s="3" t="s">
        <v>739</v>
      </c>
      <c r="J506" s="3" t="s">
        <v>791</v>
      </c>
      <c r="K506" s="3" t="s">
        <v>792</v>
      </c>
      <c r="L506" s="3" t="s">
        <v>793</v>
      </c>
    </row>
    <row r="507" spans="1:12">
      <c r="A507" s="3">
        <v>500</v>
      </c>
      <c r="B507" s="3" t="s">
        <v>786</v>
      </c>
      <c r="C507" s="3" t="s">
        <v>750</v>
      </c>
      <c r="D507" s="3" t="s">
        <v>1848</v>
      </c>
      <c r="E507" s="3" t="s">
        <v>751</v>
      </c>
      <c r="F507" s="3" t="s">
        <v>1849</v>
      </c>
      <c r="G507" s="3" t="s">
        <v>116</v>
      </c>
      <c r="H507" s="5">
        <v>18807</v>
      </c>
      <c r="I507" s="3" t="s">
        <v>739</v>
      </c>
      <c r="J507" s="3" t="s">
        <v>791</v>
      </c>
      <c r="K507" s="3" t="s">
        <v>792</v>
      </c>
      <c r="L507" s="3" t="s">
        <v>793</v>
      </c>
    </row>
    <row r="508" spans="1:12">
      <c r="A508" s="3">
        <v>501</v>
      </c>
      <c r="B508" s="3" t="s">
        <v>786</v>
      </c>
      <c r="C508" s="3" t="s">
        <v>750</v>
      </c>
      <c r="D508" s="3" t="s">
        <v>1850</v>
      </c>
      <c r="E508" s="3" t="s">
        <v>751</v>
      </c>
      <c r="F508" s="3" t="s">
        <v>1851</v>
      </c>
      <c r="G508" s="3" t="s">
        <v>116</v>
      </c>
      <c r="H508" s="5">
        <v>38018</v>
      </c>
      <c r="I508" s="3" t="s">
        <v>739</v>
      </c>
      <c r="J508" s="3" t="s">
        <v>791</v>
      </c>
      <c r="K508" s="3" t="s">
        <v>792</v>
      </c>
      <c r="L508" s="3" t="s">
        <v>793</v>
      </c>
    </row>
    <row r="509" spans="1:12">
      <c r="A509" s="3">
        <v>502</v>
      </c>
      <c r="B509" s="3" t="s">
        <v>786</v>
      </c>
      <c r="C509" s="3" t="s">
        <v>750</v>
      </c>
      <c r="D509" s="3" t="s">
        <v>1852</v>
      </c>
      <c r="E509" s="3" t="s">
        <v>751</v>
      </c>
      <c r="F509" s="3" t="s">
        <v>1853</v>
      </c>
      <c r="G509" s="3" t="s">
        <v>116</v>
      </c>
      <c r="H509" s="5">
        <v>1686</v>
      </c>
      <c r="I509" s="3" t="s">
        <v>739</v>
      </c>
      <c r="J509" s="3" t="s">
        <v>791</v>
      </c>
      <c r="K509" s="3" t="s">
        <v>792</v>
      </c>
      <c r="L509" s="3" t="s">
        <v>793</v>
      </c>
    </row>
    <row r="510" spans="1:12">
      <c r="A510" s="3">
        <v>503</v>
      </c>
      <c r="B510" s="3" t="s">
        <v>786</v>
      </c>
      <c r="C510" s="3" t="s">
        <v>750</v>
      </c>
      <c r="D510" s="3" t="s">
        <v>1854</v>
      </c>
      <c r="E510" s="3" t="s">
        <v>751</v>
      </c>
      <c r="F510" s="3" t="s">
        <v>1855</v>
      </c>
      <c r="G510" s="3" t="s">
        <v>116</v>
      </c>
      <c r="H510" s="5">
        <v>2253</v>
      </c>
      <c r="I510" s="3" t="s">
        <v>739</v>
      </c>
      <c r="J510" s="3" t="s">
        <v>791</v>
      </c>
      <c r="K510" s="3" t="s">
        <v>792</v>
      </c>
      <c r="L510" s="3" t="s">
        <v>793</v>
      </c>
    </row>
    <row r="511" spans="1:12">
      <c r="A511" s="3">
        <v>504</v>
      </c>
      <c r="B511" s="3" t="s">
        <v>786</v>
      </c>
      <c r="C511" s="3" t="s">
        <v>750</v>
      </c>
      <c r="D511" s="3" t="s">
        <v>1856</v>
      </c>
      <c r="E511" s="3" t="s">
        <v>751</v>
      </c>
      <c r="F511" s="3" t="s">
        <v>1857</v>
      </c>
      <c r="G511" s="3" t="s">
        <v>116</v>
      </c>
      <c r="H511" s="5">
        <v>3264</v>
      </c>
      <c r="I511" s="3" t="s">
        <v>739</v>
      </c>
      <c r="J511" s="3" t="s">
        <v>791</v>
      </c>
      <c r="K511" s="3" t="s">
        <v>792</v>
      </c>
      <c r="L511" s="3" t="s">
        <v>793</v>
      </c>
    </row>
    <row r="512" spans="1:12">
      <c r="A512" s="3">
        <v>505</v>
      </c>
      <c r="B512" s="3" t="s">
        <v>786</v>
      </c>
      <c r="C512" s="3" t="s">
        <v>750</v>
      </c>
      <c r="D512" s="3" t="s">
        <v>1858</v>
      </c>
      <c r="E512" s="3" t="s">
        <v>751</v>
      </c>
      <c r="F512" s="3" t="s">
        <v>1859</v>
      </c>
      <c r="G512" s="3" t="s">
        <v>116</v>
      </c>
      <c r="H512" s="5">
        <v>4368</v>
      </c>
      <c r="I512" s="3" t="s">
        <v>739</v>
      </c>
      <c r="J512" s="3" t="s">
        <v>791</v>
      </c>
      <c r="K512" s="3" t="s">
        <v>792</v>
      </c>
      <c r="L512" s="3" t="s">
        <v>793</v>
      </c>
    </row>
    <row r="513" spans="1:12">
      <c r="A513" s="3">
        <v>506</v>
      </c>
      <c r="B513" s="3" t="s">
        <v>786</v>
      </c>
      <c r="C513" s="3" t="s">
        <v>750</v>
      </c>
      <c r="D513" s="3" t="s">
        <v>1860</v>
      </c>
      <c r="E513" s="3" t="s">
        <v>751</v>
      </c>
      <c r="F513" s="3" t="s">
        <v>1861</v>
      </c>
      <c r="G513" s="3" t="s">
        <v>116</v>
      </c>
      <c r="H513" s="5">
        <v>6313</v>
      </c>
      <c r="I513" s="3" t="s">
        <v>739</v>
      </c>
      <c r="J513" s="3" t="s">
        <v>791</v>
      </c>
      <c r="K513" s="3" t="s">
        <v>792</v>
      </c>
      <c r="L513" s="3" t="s">
        <v>793</v>
      </c>
    </row>
    <row r="514" spans="1:12">
      <c r="A514" s="3">
        <v>507</v>
      </c>
      <c r="B514" s="3" t="s">
        <v>786</v>
      </c>
      <c r="C514" s="3" t="s">
        <v>750</v>
      </c>
      <c r="D514" s="3" t="s">
        <v>1862</v>
      </c>
      <c r="E514" s="3" t="s">
        <v>751</v>
      </c>
      <c r="F514" s="3" t="s">
        <v>1863</v>
      </c>
      <c r="G514" s="3" t="s">
        <v>116</v>
      </c>
      <c r="H514" s="5">
        <v>9641</v>
      </c>
      <c r="I514" s="3" t="s">
        <v>739</v>
      </c>
      <c r="J514" s="3" t="s">
        <v>791</v>
      </c>
      <c r="K514" s="3" t="s">
        <v>792</v>
      </c>
      <c r="L514" s="3" t="s">
        <v>793</v>
      </c>
    </row>
    <row r="515" spans="1:12">
      <c r="A515" s="3">
        <v>508</v>
      </c>
      <c r="B515" s="3" t="s">
        <v>786</v>
      </c>
      <c r="C515" s="3" t="s">
        <v>750</v>
      </c>
      <c r="D515" s="3" t="s">
        <v>1864</v>
      </c>
      <c r="E515" s="3" t="s">
        <v>751</v>
      </c>
      <c r="F515" s="3" t="s">
        <v>1865</v>
      </c>
      <c r="G515" s="3" t="s">
        <v>116</v>
      </c>
      <c r="H515" s="5">
        <v>15901</v>
      </c>
      <c r="I515" s="3" t="s">
        <v>739</v>
      </c>
      <c r="J515" s="3" t="s">
        <v>791</v>
      </c>
      <c r="K515" s="3" t="s">
        <v>792</v>
      </c>
      <c r="L515" s="3" t="s">
        <v>793</v>
      </c>
    </row>
    <row r="516" spans="1:12">
      <c r="A516" s="3">
        <v>509</v>
      </c>
      <c r="B516" s="3" t="s">
        <v>786</v>
      </c>
      <c r="C516" s="3" t="s">
        <v>750</v>
      </c>
      <c r="D516" s="3" t="s">
        <v>1866</v>
      </c>
      <c r="E516" s="3" t="s">
        <v>751</v>
      </c>
      <c r="F516" s="3" t="s">
        <v>1867</v>
      </c>
      <c r="G516" s="3" t="s">
        <v>116</v>
      </c>
      <c r="H516" s="5">
        <v>1023</v>
      </c>
      <c r="I516" s="3" t="s">
        <v>739</v>
      </c>
      <c r="J516" s="3" t="s">
        <v>791</v>
      </c>
      <c r="K516" s="3" t="s">
        <v>792</v>
      </c>
      <c r="L516" s="3" t="s">
        <v>793</v>
      </c>
    </row>
    <row r="517" spans="1:12">
      <c r="A517" s="3">
        <v>510</v>
      </c>
      <c r="B517" s="3" t="s">
        <v>786</v>
      </c>
      <c r="C517" s="3" t="s">
        <v>750</v>
      </c>
      <c r="D517" s="3" t="s">
        <v>1868</v>
      </c>
      <c r="E517" s="3" t="s">
        <v>751</v>
      </c>
      <c r="F517" s="3" t="s">
        <v>1869</v>
      </c>
      <c r="G517" s="3" t="s">
        <v>116</v>
      </c>
      <c r="H517" s="5">
        <v>1184</v>
      </c>
      <c r="I517" s="3" t="s">
        <v>739</v>
      </c>
      <c r="J517" s="3" t="s">
        <v>791</v>
      </c>
      <c r="K517" s="3" t="s">
        <v>792</v>
      </c>
      <c r="L517" s="3" t="s">
        <v>793</v>
      </c>
    </row>
    <row r="518" spans="1:12">
      <c r="A518" s="3">
        <v>511</v>
      </c>
      <c r="B518" s="3" t="s">
        <v>786</v>
      </c>
      <c r="C518" s="3" t="s">
        <v>750</v>
      </c>
      <c r="D518" s="3" t="s">
        <v>1870</v>
      </c>
      <c r="E518" s="3" t="s">
        <v>751</v>
      </c>
      <c r="F518" s="3" t="s">
        <v>1871</v>
      </c>
      <c r="G518" s="3" t="s">
        <v>116</v>
      </c>
      <c r="H518" s="5">
        <v>1424</v>
      </c>
      <c r="I518" s="3" t="s">
        <v>739</v>
      </c>
      <c r="J518" s="3" t="s">
        <v>791</v>
      </c>
      <c r="K518" s="3" t="s">
        <v>792</v>
      </c>
      <c r="L518" s="3" t="s">
        <v>793</v>
      </c>
    </row>
    <row r="519" spans="1:12">
      <c r="A519" s="3">
        <v>512</v>
      </c>
      <c r="B519" s="3" t="s">
        <v>786</v>
      </c>
      <c r="C519" s="3" t="s">
        <v>750</v>
      </c>
      <c r="D519" s="3" t="s">
        <v>1872</v>
      </c>
      <c r="E519" s="3" t="s">
        <v>751</v>
      </c>
      <c r="F519" s="3" t="s">
        <v>1873</v>
      </c>
      <c r="G519" s="3" t="s">
        <v>116</v>
      </c>
      <c r="H519" s="5">
        <v>1867</v>
      </c>
      <c r="I519" s="3" t="s">
        <v>739</v>
      </c>
      <c r="J519" s="3" t="s">
        <v>791</v>
      </c>
      <c r="K519" s="3" t="s">
        <v>792</v>
      </c>
      <c r="L519" s="3" t="s">
        <v>793</v>
      </c>
    </row>
    <row r="520" spans="1:12">
      <c r="A520" s="3">
        <v>513</v>
      </c>
      <c r="B520" s="3" t="s">
        <v>786</v>
      </c>
      <c r="C520" s="3" t="s">
        <v>750</v>
      </c>
      <c r="D520" s="3" t="s">
        <v>1874</v>
      </c>
      <c r="E520" s="3" t="s">
        <v>751</v>
      </c>
      <c r="F520" s="3" t="s">
        <v>1875</v>
      </c>
      <c r="G520" s="3" t="s">
        <v>116</v>
      </c>
      <c r="H520" s="5">
        <v>2806</v>
      </c>
      <c r="I520" s="3" t="s">
        <v>739</v>
      </c>
      <c r="J520" s="3" t="s">
        <v>791</v>
      </c>
      <c r="K520" s="3" t="s">
        <v>792</v>
      </c>
      <c r="L520" s="3" t="s">
        <v>793</v>
      </c>
    </row>
    <row r="521" spans="1:12">
      <c r="A521" s="3">
        <v>514</v>
      </c>
      <c r="B521" s="3" t="s">
        <v>786</v>
      </c>
      <c r="C521" s="3" t="s">
        <v>750</v>
      </c>
      <c r="D521" s="3" t="s">
        <v>1876</v>
      </c>
      <c r="E521" s="3" t="s">
        <v>751</v>
      </c>
      <c r="F521" s="3" t="s">
        <v>1877</v>
      </c>
      <c r="G521" s="3" t="s">
        <v>116</v>
      </c>
      <c r="H521" s="5">
        <v>3578</v>
      </c>
      <c r="I521" s="3" t="s">
        <v>739</v>
      </c>
      <c r="J521" s="3" t="s">
        <v>791</v>
      </c>
      <c r="K521" s="3" t="s">
        <v>792</v>
      </c>
      <c r="L521" s="3" t="s">
        <v>793</v>
      </c>
    </row>
    <row r="522" spans="1:12">
      <c r="A522" s="3">
        <v>515</v>
      </c>
      <c r="B522" s="3" t="s">
        <v>786</v>
      </c>
      <c r="C522" s="3" t="s">
        <v>750</v>
      </c>
      <c r="D522" s="3" t="s">
        <v>1878</v>
      </c>
      <c r="E522" s="3" t="s">
        <v>751</v>
      </c>
      <c r="F522" s="3" t="s">
        <v>1879</v>
      </c>
      <c r="G522" s="3" t="s">
        <v>116</v>
      </c>
      <c r="H522" s="5">
        <v>4709</v>
      </c>
      <c r="I522" s="3" t="s">
        <v>739</v>
      </c>
      <c r="J522" s="3" t="s">
        <v>791</v>
      </c>
      <c r="K522" s="3" t="s">
        <v>792</v>
      </c>
      <c r="L522" s="3" t="s">
        <v>793</v>
      </c>
    </row>
    <row r="523" spans="1:12">
      <c r="A523" s="3">
        <v>516</v>
      </c>
      <c r="B523" s="3" t="s">
        <v>786</v>
      </c>
      <c r="C523" s="3" t="s">
        <v>876</v>
      </c>
      <c r="D523" s="3" t="s">
        <v>1880</v>
      </c>
      <c r="E523" s="3" t="s">
        <v>878</v>
      </c>
      <c r="F523" s="3" t="s">
        <v>1881</v>
      </c>
      <c r="G523" s="3" t="s">
        <v>738</v>
      </c>
      <c r="H523" s="5">
        <v>8160</v>
      </c>
      <c r="I523" s="3" t="s">
        <v>739</v>
      </c>
      <c r="J523" s="3" t="s">
        <v>791</v>
      </c>
      <c r="K523" s="3" t="s">
        <v>792</v>
      </c>
      <c r="L523" s="3" t="s">
        <v>793</v>
      </c>
    </row>
    <row r="524" spans="1:12">
      <c r="A524" s="3">
        <v>517</v>
      </c>
      <c r="B524" s="3" t="s">
        <v>786</v>
      </c>
      <c r="C524" s="3" t="s">
        <v>876</v>
      </c>
      <c r="D524" s="3" t="s">
        <v>1882</v>
      </c>
      <c r="E524" s="3" t="s">
        <v>878</v>
      </c>
      <c r="F524" s="3" t="s">
        <v>1883</v>
      </c>
      <c r="G524" s="3" t="s">
        <v>738</v>
      </c>
      <c r="H524" s="5">
        <v>5662</v>
      </c>
      <c r="I524" s="3" t="s">
        <v>739</v>
      </c>
      <c r="J524" s="3" t="s">
        <v>791</v>
      </c>
      <c r="K524" s="3" t="s">
        <v>792</v>
      </c>
      <c r="L524" s="3" t="s">
        <v>793</v>
      </c>
    </row>
    <row r="525" spans="1:12">
      <c r="A525" s="3">
        <v>518</v>
      </c>
      <c r="B525" s="3" t="s">
        <v>786</v>
      </c>
      <c r="C525" s="3" t="s">
        <v>756</v>
      </c>
      <c r="D525" s="3" t="s">
        <v>1884</v>
      </c>
      <c r="E525" s="3" t="s">
        <v>1496</v>
      </c>
      <c r="F525" s="3" t="s">
        <v>1885</v>
      </c>
      <c r="G525" s="3" t="s">
        <v>738</v>
      </c>
      <c r="H525" s="5">
        <v>6980</v>
      </c>
      <c r="I525" s="3" t="s">
        <v>739</v>
      </c>
      <c r="J525" s="3" t="s">
        <v>791</v>
      </c>
      <c r="K525" s="3" t="s">
        <v>792</v>
      </c>
      <c r="L525" s="3" t="s">
        <v>793</v>
      </c>
    </row>
    <row r="526" spans="1:12">
      <c r="A526" s="3">
        <v>519</v>
      </c>
      <c r="B526" s="3" t="s">
        <v>786</v>
      </c>
      <c r="C526" s="3" t="s">
        <v>756</v>
      </c>
      <c r="D526" s="3" t="s">
        <v>1886</v>
      </c>
      <c r="E526" s="3" t="s">
        <v>1496</v>
      </c>
      <c r="F526" s="3" t="s">
        <v>1887</v>
      </c>
      <c r="G526" s="3" t="s">
        <v>738</v>
      </c>
      <c r="H526" s="5">
        <v>8660</v>
      </c>
      <c r="I526" s="3" t="s">
        <v>739</v>
      </c>
      <c r="J526" s="3" t="s">
        <v>791</v>
      </c>
      <c r="K526" s="3" t="s">
        <v>792</v>
      </c>
      <c r="L526" s="3" t="s">
        <v>793</v>
      </c>
    </row>
    <row r="527" spans="1:12">
      <c r="A527" s="3">
        <v>520</v>
      </c>
      <c r="B527" s="3" t="s">
        <v>786</v>
      </c>
      <c r="C527" s="3" t="s">
        <v>756</v>
      </c>
      <c r="D527" s="3" t="s">
        <v>1888</v>
      </c>
      <c r="E527" s="3" t="s">
        <v>1496</v>
      </c>
      <c r="F527" s="3" t="s">
        <v>1889</v>
      </c>
      <c r="G527" s="3" t="s">
        <v>738</v>
      </c>
      <c r="H527" s="5">
        <v>13728</v>
      </c>
      <c r="I527" s="3" t="s">
        <v>739</v>
      </c>
      <c r="J527" s="3" t="s">
        <v>791</v>
      </c>
      <c r="K527" s="3" t="s">
        <v>792</v>
      </c>
      <c r="L527" s="3" t="s">
        <v>793</v>
      </c>
    </row>
    <row r="528" spans="1:12">
      <c r="A528" s="3">
        <v>521</v>
      </c>
      <c r="B528" s="3" t="s">
        <v>786</v>
      </c>
      <c r="C528" s="3" t="s">
        <v>756</v>
      </c>
      <c r="D528" s="3" t="s">
        <v>1890</v>
      </c>
      <c r="E528" s="3" t="s">
        <v>1496</v>
      </c>
      <c r="F528" s="3" t="s">
        <v>1891</v>
      </c>
      <c r="G528" s="3" t="s">
        <v>738</v>
      </c>
      <c r="H528" s="5">
        <v>18480</v>
      </c>
      <c r="I528" s="3" t="s">
        <v>739</v>
      </c>
      <c r="J528" s="3" t="s">
        <v>791</v>
      </c>
      <c r="K528" s="3" t="s">
        <v>792</v>
      </c>
      <c r="L528" s="3" t="s">
        <v>793</v>
      </c>
    </row>
    <row r="529" spans="1:12">
      <c r="A529" s="3">
        <v>522</v>
      </c>
      <c r="B529" s="3" t="s">
        <v>786</v>
      </c>
      <c r="C529" s="3" t="s">
        <v>756</v>
      </c>
      <c r="D529" s="3" t="s">
        <v>1892</v>
      </c>
      <c r="E529" s="3" t="s">
        <v>1496</v>
      </c>
      <c r="F529" s="3" t="s">
        <v>1893</v>
      </c>
      <c r="G529" s="3" t="s">
        <v>738</v>
      </c>
      <c r="H529" s="5">
        <v>26150</v>
      </c>
      <c r="I529" s="3" t="s">
        <v>739</v>
      </c>
      <c r="J529" s="3" t="s">
        <v>791</v>
      </c>
      <c r="K529" s="3" t="s">
        <v>792</v>
      </c>
      <c r="L529" s="3" t="s">
        <v>793</v>
      </c>
    </row>
    <row r="530" spans="1:12">
      <c r="A530" s="3">
        <v>523</v>
      </c>
      <c r="B530" s="3" t="s">
        <v>786</v>
      </c>
      <c r="C530" s="3" t="s">
        <v>756</v>
      </c>
      <c r="D530" s="3" t="s">
        <v>1894</v>
      </c>
      <c r="E530" s="3" t="s">
        <v>1496</v>
      </c>
      <c r="F530" s="3" t="s">
        <v>1895</v>
      </c>
      <c r="G530" s="3" t="s">
        <v>738</v>
      </c>
      <c r="H530" s="5">
        <v>38260</v>
      </c>
      <c r="I530" s="3" t="s">
        <v>739</v>
      </c>
      <c r="J530" s="3" t="s">
        <v>791</v>
      </c>
      <c r="K530" s="3" t="s">
        <v>792</v>
      </c>
      <c r="L530" s="3" t="s">
        <v>793</v>
      </c>
    </row>
    <row r="531" spans="1:12">
      <c r="A531" s="3">
        <v>524</v>
      </c>
      <c r="B531" s="3" t="s">
        <v>786</v>
      </c>
      <c r="C531" s="3" t="s">
        <v>756</v>
      </c>
      <c r="D531" s="3" t="s">
        <v>1896</v>
      </c>
      <c r="E531" s="3" t="s">
        <v>1496</v>
      </c>
      <c r="F531" s="3" t="s">
        <v>1897</v>
      </c>
      <c r="G531" s="3" t="s">
        <v>738</v>
      </c>
      <c r="H531" s="5">
        <v>50044</v>
      </c>
      <c r="I531" s="3" t="s">
        <v>739</v>
      </c>
      <c r="J531" s="3" t="s">
        <v>791</v>
      </c>
      <c r="K531" s="3" t="s">
        <v>792</v>
      </c>
      <c r="L531" s="3" t="s">
        <v>793</v>
      </c>
    </row>
    <row r="532" spans="1:12">
      <c r="A532" s="3">
        <v>525</v>
      </c>
      <c r="B532" s="3" t="s">
        <v>786</v>
      </c>
      <c r="C532" s="3" t="s">
        <v>756</v>
      </c>
      <c r="D532" s="3" t="s">
        <v>1898</v>
      </c>
      <c r="E532" s="3" t="s">
        <v>1496</v>
      </c>
      <c r="F532" s="3" t="s">
        <v>1899</v>
      </c>
      <c r="G532" s="3" t="s">
        <v>738</v>
      </c>
      <c r="H532" s="5">
        <v>59504</v>
      </c>
      <c r="I532" s="3" t="s">
        <v>739</v>
      </c>
      <c r="J532" s="3" t="s">
        <v>791</v>
      </c>
      <c r="K532" s="3" t="s">
        <v>792</v>
      </c>
      <c r="L532" s="3" t="s">
        <v>793</v>
      </c>
    </row>
    <row r="533" spans="1:12">
      <c r="A533" s="3">
        <v>526</v>
      </c>
      <c r="B533" s="3" t="s">
        <v>786</v>
      </c>
      <c r="C533" s="3" t="s">
        <v>756</v>
      </c>
      <c r="D533" s="3" t="s">
        <v>1900</v>
      </c>
      <c r="E533" s="3" t="s">
        <v>1496</v>
      </c>
      <c r="F533" s="3" t="s">
        <v>1901</v>
      </c>
      <c r="G533" s="3" t="s">
        <v>738</v>
      </c>
      <c r="H533" s="5">
        <v>77167</v>
      </c>
      <c r="I533" s="3" t="s">
        <v>739</v>
      </c>
      <c r="J533" s="3" t="s">
        <v>791</v>
      </c>
      <c r="K533" s="3" t="s">
        <v>792</v>
      </c>
      <c r="L533" s="3" t="s">
        <v>793</v>
      </c>
    </row>
    <row r="534" spans="1:12">
      <c r="A534" s="3">
        <v>527</v>
      </c>
      <c r="B534" s="3" t="s">
        <v>786</v>
      </c>
      <c r="C534" s="3" t="s">
        <v>756</v>
      </c>
      <c r="D534" s="3" t="s">
        <v>1902</v>
      </c>
      <c r="E534" s="3" t="s">
        <v>1496</v>
      </c>
      <c r="F534" s="3" t="s">
        <v>1903</v>
      </c>
      <c r="G534" s="3" t="s">
        <v>738</v>
      </c>
      <c r="H534" s="5">
        <v>95431</v>
      </c>
      <c r="I534" s="3" t="s">
        <v>739</v>
      </c>
      <c r="J534" s="3" t="s">
        <v>791</v>
      </c>
      <c r="K534" s="3" t="s">
        <v>792</v>
      </c>
      <c r="L534" s="3" t="s">
        <v>793</v>
      </c>
    </row>
    <row r="535" spans="1:12">
      <c r="A535" s="3">
        <v>528</v>
      </c>
      <c r="B535" s="3" t="s">
        <v>786</v>
      </c>
      <c r="C535" s="3" t="s">
        <v>756</v>
      </c>
      <c r="D535" s="3" t="s">
        <v>1904</v>
      </c>
      <c r="E535" s="3" t="s">
        <v>1496</v>
      </c>
      <c r="F535" s="3" t="s">
        <v>1905</v>
      </c>
      <c r="G535" s="3" t="s">
        <v>738</v>
      </c>
      <c r="H535" s="5">
        <v>124451</v>
      </c>
      <c r="I535" s="3" t="s">
        <v>739</v>
      </c>
      <c r="J535" s="3" t="s">
        <v>791</v>
      </c>
      <c r="K535" s="3" t="s">
        <v>792</v>
      </c>
      <c r="L535" s="3" t="s">
        <v>793</v>
      </c>
    </row>
    <row r="536" spans="1:12">
      <c r="A536" s="3">
        <v>529</v>
      </c>
      <c r="B536" s="3" t="s">
        <v>786</v>
      </c>
      <c r="C536" s="3" t="s">
        <v>756</v>
      </c>
      <c r="D536" s="3" t="s">
        <v>1906</v>
      </c>
      <c r="E536" s="3" t="s">
        <v>1496</v>
      </c>
      <c r="F536" s="3" t="s">
        <v>1907</v>
      </c>
      <c r="G536" s="3" t="s">
        <v>738</v>
      </c>
      <c r="H536" s="5">
        <v>155723</v>
      </c>
      <c r="I536" s="3" t="s">
        <v>739</v>
      </c>
      <c r="J536" s="3" t="s">
        <v>791</v>
      </c>
      <c r="K536" s="3" t="s">
        <v>792</v>
      </c>
      <c r="L536" s="3" t="s">
        <v>793</v>
      </c>
    </row>
    <row r="537" spans="1:12">
      <c r="A537" s="3">
        <v>530</v>
      </c>
      <c r="B537" s="3" t="s">
        <v>786</v>
      </c>
      <c r="C537" s="3" t="s">
        <v>756</v>
      </c>
      <c r="D537" s="3" t="s">
        <v>1908</v>
      </c>
      <c r="E537" s="3" t="s">
        <v>1496</v>
      </c>
      <c r="F537" s="3" t="s">
        <v>1909</v>
      </c>
      <c r="G537" s="3" t="s">
        <v>738</v>
      </c>
      <c r="H537" s="5">
        <v>2710</v>
      </c>
      <c r="I537" s="3" t="s">
        <v>739</v>
      </c>
      <c r="J537" s="3" t="s">
        <v>791</v>
      </c>
      <c r="K537" s="3" t="s">
        <v>792</v>
      </c>
      <c r="L537" s="3" t="s">
        <v>793</v>
      </c>
    </row>
    <row r="538" spans="1:12">
      <c r="A538" s="3">
        <v>531</v>
      </c>
      <c r="B538" s="3" t="s">
        <v>786</v>
      </c>
      <c r="C538" s="3" t="s">
        <v>756</v>
      </c>
      <c r="D538" s="3" t="s">
        <v>1910</v>
      </c>
      <c r="E538" s="3" t="s">
        <v>1496</v>
      </c>
      <c r="F538" s="3" t="s">
        <v>1911</v>
      </c>
      <c r="G538" s="3" t="s">
        <v>738</v>
      </c>
      <c r="H538" s="5">
        <v>3065</v>
      </c>
      <c r="I538" s="3" t="s">
        <v>739</v>
      </c>
      <c r="J538" s="3" t="s">
        <v>791</v>
      </c>
      <c r="K538" s="3" t="s">
        <v>792</v>
      </c>
      <c r="L538" s="3" t="s">
        <v>793</v>
      </c>
    </row>
    <row r="539" spans="1:12">
      <c r="A539" s="3">
        <v>532</v>
      </c>
      <c r="B539" s="3" t="s">
        <v>786</v>
      </c>
      <c r="C539" s="3" t="s">
        <v>756</v>
      </c>
      <c r="D539" s="3" t="s">
        <v>1912</v>
      </c>
      <c r="E539" s="3" t="s">
        <v>1496</v>
      </c>
      <c r="F539" s="3" t="s">
        <v>1913</v>
      </c>
      <c r="G539" s="3" t="s">
        <v>738</v>
      </c>
      <c r="H539" s="5">
        <v>4459</v>
      </c>
      <c r="I539" s="3" t="s">
        <v>739</v>
      </c>
      <c r="J539" s="3" t="s">
        <v>791</v>
      </c>
      <c r="K539" s="3" t="s">
        <v>792</v>
      </c>
      <c r="L539" s="3" t="s">
        <v>793</v>
      </c>
    </row>
    <row r="540" spans="1:12">
      <c r="A540" s="3">
        <v>533</v>
      </c>
      <c r="B540" s="3" t="s">
        <v>786</v>
      </c>
      <c r="C540" s="3" t="s">
        <v>756</v>
      </c>
      <c r="D540" s="3" t="s">
        <v>1914</v>
      </c>
      <c r="E540" s="3" t="s">
        <v>1496</v>
      </c>
      <c r="F540" s="3" t="s">
        <v>1915</v>
      </c>
      <c r="G540" s="3" t="s">
        <v>738</v>
      </c>
      <c r="H540" s="5">
        <v>5642</v>
      </c>
      <c r="I540" s="3" t="s">
        <v>739</v>
      </c>
      <c r="J540" s="3" t="s">
        <v>791</v>
      </c>
      <c r="K540" s="3" t="s">
        <v>792</v>
      </c>
      <c r="L540" s="3" t="s">
        <v>793</v>
      </c>
    </row>
    <row r="541" spans="1:12">
      <c r="A541" s="3">
        <v>534</v>
      </c>
      <c r="B541" s="3" t="s">
        <v>786</v>
      </c>
      <c r="C541" s="3" t="s">
        <v>756</v>
      </c>
      <c r="D541" s="3" t="s">
        <v>1916</v>
      </c>
      <c r="E541" s="3" t="s">
        <v>1496</v>
      </c>
      <c r="F541" s="3" t="s">
        <v>1917</v>
      </c>
      <c r="G541" s="3" t="s">
        <v>738</v>
      </c>
      <c r="H541" s="5">
        <v>9972</v>
      </c>
      <c r="I541" s="3" t="s">
        <v>739</v>
      </c>
      <c r="J541" s="3" t="s">
        <v>791</v>
      </c>
      <c r="K541" s="3" t="s">
        <v>792</v>
      </c>
      <c r="L541" s="3" t="s">
        <v>793</v>
      </c>
    </row>
    <row r="542" spans="1:12">
      <c r="A542" s="3">
        <v>535</v>
      </c>
      <c r="B542" s="3" t="s">
        <v>786</v>
      </c>
      <c r="C542" s="3" t="s">
        <v>756</v>
      </c>
      <c r="D542" s="3" t="s">
        <v>1918</v>
      </c>
      <c r="E542" s="3" t="s">
        <v>1496</v>
      </c>
      <c r="F542" s="3" t="s">
        <v>1919</v>
      </c>
      <c r="G542" s="3" t="s">
        <v>738</v>
      </c>
      <c r="H542" s="5">
        <v>12891</v>
      </c>
      <c r="I542" s="3" t="s">
        <v>739</v>
      </c>
      <c r="J542" s="3" t="s">
        <v>791</v>
      </c>
      <c r="K542" s="3" t="s">
        <v>792</v>
      </c>
      <c r="L542" s="3" t="s">
        <v>793</v>
      </c>
    </row>
    <row r="543" spans="1:12">
      <c r="A543" s="3">
        <v>536</v>
      </c>
      <c r="B543" s="3" t="s">
        <v>786</v>
      </c>
      <c r="C543" s="3" t="s">
        <v>756</v>
      </c>
      <c r="D543" s="3" t="s">
        <v>1920</v>
      </c>
      <c r="E543" s="3" t="s">
        <v>1496</v>
      </c>
      <c r="F543" s="3" t="s">
        <v>1921</v>
      </c>
      <c r="G543" s="3" t="s">
        <v>738</v>
      </c>
      <c r="H543" s="5">
        <v>20435</v>
      </c>
      <c r="I543" s="3" t="s">
        <v>739</v>
      </c>
      <c r="J543" s="3" t="s">
        <v>791</v>
      </c>
      <c r="K543" s="3" t="s">
        <v>792</v>
      </c>
      <c r="L543" s="3" t="s">
        <v>793</v>
      </c>
    </row>
    <row r="544" spans="1:12">
      <c r="A544" s="3">
        <v>537</v>
      </c>
      <c r="B544" s="3" t="s">
        <v>786</v>
      </c>
      <c r="C544" s="3" t="s">
        <v>756</v>
      </c>
      <c r="D544" s="3" t="s">
        <v>1922</v>
      </c>
      <c r="E544" s="3" t="s">
        <v>1496</v>
      </c>
      <c r="F544" s="3" t="s">
        <v>1923</v>
      </c>
      <c r="G544" s="3" t="s">
        <v>738</v>
      </c>
      <c r="H544" s="5">
        <v>27505</v>
      </c>
      <c r="I544" s="3" t="s">
        <v>739</v>
      </c>
      <c r="J544" s="3" t="s">
        <v>791</v>
      </c>
      <c r="K544" s="3" t="s">
        <v>792</v>
      </c>
      <c r="L544" s="3" t="s">
        <v>793</v>
      </c>
    </row>
    <row r="545" spans="1:12">
      <c r="A545" s="3">
        <v>538</v>
      </c>
      <c r="B545" s="3" t="s">
        <v>786</v>
      </c>
      <c r="C545" s="3" t="s">
        <v>756</v>
      </c>
      <c r="D545" s="3" t="s">
        <v>1924</v>
      </c>
      <c r="E545" s="3" t="s">
        <v>1496</v>
      </c>
      <c r="F545" s="3" t="s">
        <v>1925</v>
      </c>
      <c r="G545" s="3" t="s">
        <v>738</v>
      </c>
      <c r="H545" s="5">
        <v>38870</v>
      </c>
      <c r="I545" s="3" t="s">
        <v>739</v>
      </c>
      <c r="J545" s="3" t="s">
        <v>791</v>
      </c>
      <c r="K545" s="3" t="s">
        <v>792</v>
      </c>
      <c r="L545" s="3" t="s">
        <v>793</v>
      </c>
    </row>
    <row r="546" spans="1:12">
      <c r="A546" s="3">
        <v>539</v>
      </c>
      <c r="B546" s="3" t="s">
        <v>786</v>
      </c>
      <c r="C546" s="3" t="s">
        <v>756</v>
      </c>
      <c r="D546" s="3" t="s">
        <v>1926</v>
      </c>
      <c r="E546" s="3" t="s">
        <v>1496</v>
      </c>
      <c r="F546" s="3" t="s">
        <v>1927</v>
      </c>
      <c r="G546" s="3" t="s">
        <v>738</v>
      </c>
      <c r="H546" s="5">
        <v>56229</v>
      </c>
      <c r="I546" s="3" t="s">
        <v>739</v>
      </c>
      <c r="J546" s="3" t="s">
        <v>791</v>
      </c>
      <c r="K546" s="3" t="s">
        <v>792</v>
      </c>
      <c r="L546" s="3" t="s">
        <v>793</v>
      </c>
    </row>
    <row r="547" spans="1:12">
      <c r="A547" s="3">
        <v>540</v>
      </c>
      <c r="B547" s="3" t="s">
        <v>786</v>
      </c>
      <c r="C547" s="3" t="s">
        <v>756</v>
      </c>
      <c r="D547" s="3" t="s">
        <v>1928</v>
      </c>
      <c r="E547" s="3" t="s">
        <v>1496</v>
      </c>
      <c r="F547" s="3" t="s">
        <v>1929</v>
      </c>
      <c r="G547" s="3" t="s">
        <v>738</v>
      </c>
      <c r="H547" s="5">
        <v>74504</v>
      </c>
      <c r="I547" s="3" t="s">
        <v>739</v>
      </c>
      <c r="J547" s="3" t="s">
        <v>791</v>
      </c>
      <c r="K547" s="3" t="s">
        <v>792</v>
      </c>
      <c r="L547" s="3" t="s">
        <v>793</v>
      </c>
    </row>
    <row r="548" spans="1:12">
      <c r="A548" s="3">
        <v>541</v>
      </c>
      <c r="B548" s="3" t="s">
        <v>786</v>
      </c>
      <c r="C548" s="3" t="s">
        <v>750</v>
      </c>
      <c r="D548" s="3" t="s">
        <v>1930</v>
      </c>
      <c r="E548" s="3" t="s">
        <v>1931</v>
      </c>
      <c r="F548" s="3" t="s">
        <v>1932</v>
      </c>
      <c r="G548" s="3" t="s">
        <v>116</v>
      </c>
      <c r="H548" s="5">
        <v>5522</v>
      </c>
      <c r="I548" s="3" t="s">
        <v>739</v>
      </c>
      <c r="J548" s="3" t="s">
        <v>791</v>
      </c>
      <c r="K548" s="3" t="s">
        <v>792</v>
      </c>
      <c r="L548" s="3" t="s">
        <v>793</v>
      </c>
    </row>
    <row r="549" spans="1:12">
      <c r="A549" s="3">
        <v>542</v>
      </c>
      <c r="B549" s="3" t="s">
        <v>786</v>
      </c>
      <c r="C549" s="3" t="s">
        <v>750</v>
      </c>
      <c r="D549" s="3" t="s">
        <v>1933</v>
      </c>
      <c r="E549" s="3" t="s">
        <v>1931</v>
      </c>
      <c r="F549" s="3" t="s">
        <v>1934</v>
      </c>
      <c r="G549" s="3" t="s">
        <v>116</v>
      </c>
      <c r="H549" s="5">
        <v>6902</v>
      </c>
      <c r="I549" s="3" t="s">
        <v>739</v>
      </c>
      <c r="J549" s="3" t="s">
        <v>791</v>
      </c>
      <c r="K549" s="3" t="s">
        <v>792</v>
      </c>
      <c r="L549" s="3" t="s">
        <v>793</v>
      </c>
    </row>
    <row r="550" spans="1:12">
      <c r="A550" s="3">
        <v>543</v>
      </c>
      <c r="B550" s="3" t="s">
        <v>786</v>
      </c>
      <c r="C550" s="3" t="s">
        <v>1935</v>
      </c>
      <c r="D550" s="3" t="s">
        <v>1936</v>
      </c>
      <c r="E550" s="3" t="s">
        <v>1937</v>
      </c>
      <c r="F550" s="3" t="s">
        <v>1938</v>
      </c>
      <c r="G550" s="3" t="s">
        <v>116</v>
      </c>
      <c r="H550" s="5">
        <v>22135</v>
      </c>
      <c r="I550" s="3" t="s">
        <v>739</v>
      </c>
      <c r="J550" s="3" t="s">
        <v>791</v>
      </c>
      <c r="K550" s="3" t="s">
        <v>792</v>
      </c>
      <c r="L550" s="3" t="s">
        <v>793</v>
      </c>
    </row>
    <row r="551" spans="1:12">
      <c r="A551" s="3">
        <v>544</v>
      </c>
      <c r="B551" s="3" t="s">
        <v>786</v>
      </c>
      <c r="C551" s="3" t="s">
        <v>1935</v>
      </c>
      <c r="D551" s="3" t="s">
        <v>1939</v>
      </c>
      <c r="E551" s="3" t="s">
        <v>1937</v>
      </c>
      <c r="F551" s="3" t="s">
        <v>1940</v>
      </c>
      <c r="G551" s="3" t="s">
        <v>116</v>
      </c>
      <c r="H551" s="5">
        <v>30861</v>
      </c>
      <c r="I551" s="3" t="s">
        <v>739</v>
      </c>
      <c r="J551" s="3" t="s">
        <v>791</v>
      </c>
      <c r="K551" s="3" t="s">
        <v>792</v>
      </c>
      <c r="L551" s="3" t="s">
        <v>793</v>
      </c>
    </row>
    <row r="552" spans="1:12">
      <c r="A552" s="3">
        <v>545</v>
      </c>
      <c r="B552" s="3" t="s">
        <v>786</v>
      </c>
      <c r="C552" s="3" t="s">
        <v>1935</v>
      </c>
      <c r="D552" s="3" t="s">
        <v>1941</v>
      </c>
      <c r="E552" s="3" t="s">
        <v>1937</v>
      </c>
      <c r="F552" s="3" t="s">
        <v>1942</v>
      </c>
      <c r="G552" s="3" t="s">
        <v>116</v>
      </c>
      <c r="H552" s="5">
        <v>40702</v>
      </c>
      <c r="I552" s="3" t="s">
        <v>739</v>
      </c>
      <c r="J552" s="3" t="s">
        <v>791</v>
      </c>
      <c r="K552" s="3" t="s">
        <v>792</v>
      </c>
      <c r="L552" s="3" t="s">
        <v>793</v>
      </c>
    </row>
    <row r="553" spans="1:12">
      <c r="A553" s="3">
        <v>546</v>
      </c>
      <c r="B553" s="3" t="s">
        <v>786</v>
      </c>
      <c r="C553" s="3" t="s">
        <v>1935</v>
      </c>
      <c r="D553" s="3" t="s">
        <v>1943</v>
      </c>
      <c r="E553" s="3" t="s">
        <v>1937</v>
      </c>
      <c r="F553" s="3" t="s">
        <v>1944</v>
      </c>
      <c r="G553" s="3" t="s">
        <v>116</v>
      </c>
      <c r="H553" s="5">
        <v>63430</v>
      </c>
      <c r="I553" s="3" t="s">
        <v>739</v>
      </c>
      <c r="J553" s="3" t="s">
        <v>791</v>
      </c>
      <c r="K553" s="3" t="s">
        <v>792</v>
      </c>
      <c r="L553" s="3" t="s">
        <v>793</v>
      </c>
    </row>
    <row r="554" spans="1:12">
      <c r="A554" s="3">
        <v>547</v>
      </c>
      <c r="B554" s="3" t="s">
        <v>786</v>
      </c>
      <c r="C554" s="3" t="s">
        <v>1935</v>
      </c>
      <c r="D554" s="3" t="s">
        <v>1945</v>
      </c>
      <c r="E554" s="3" t="s">
        <v>1937</v>
      </c>
      <c r="F554" s="3" t="s">
        <v>1946</v>
      </c>
      <c r="G554" s="3" t="s">
        <v>116</v>
      </c>
      <c r="H554" s="5">
        <v>2519</v>
      </c>
      <c r="I554" s="3" t="s">
        <v>739</v>
      </c>
      <c r="J554" s="3" t="s">
        <v>791</v>
      </c>
      <c r="K554" s="3" t="s">
        <v>792</v>
      </c>
      <c r="L554" s="3" t="s">
        <v>793</v>
      </c>
    </row>
    <row r="555" spans="1:12">
      <c r="A555" s="3">
        <v>548</v>
      </c>
      <c r="B555" s="3" t="s">
        <v>786</v>
      </c>
      <c r="C555" s="3" t="s">
        <v>1947</v>
      </c>
      <c r="D555" s="3" t="s">
        <v>1948</v>
      </c>
      <c r="E555" s="3" t="s">
        <v>1949</v>
      </c>
      <c r="F555" s="3" t="s">
        <v>1950</v>
      </c>
      <c r="G555" s="3" t="s">
        <v>116</v>
      </c>
      <c r="H555" s="5">
        <v>10714</v>
      </c>
      <c r="I555" s="3" t="s">
        <v>739</v>
      </c>
      <c r="J555" s="3" t="s">
        <v>791</v>
      </c>
      <c r="K555" s="3" t="s">
        <v>792</v>
      </c>
      <c r="L555" s="3" t="s">
        <v>793</v>
      </c>
    </row>
    <row r="556" spans="1:12">
      <c r="A556" s="3">
        <v>549</v>
      </c>
      <c r="B556" s="3" t="s">
        <v>786</v>
      </c>
      <c r="C556" s="3" t="s">
        <v>1947</v>
      </c>
      <c r="D556" s="3" t="s">
        <v>1951</v>
      </c>
      <c r="E556" s="3" t="s">
        <v>1949</v>
      </c>
      <c r="F556" s="3" t="s">
        <v>1952</v>
      </c>
      <c r="G556" s="3" t="s">
        <v>116</v>
      </c>
      <c r="H556" s="5">
        <v>14088</v>
      </c>
      <c r="I556" s="3" t="s">
        <v>739</v>
      </c>
      <c r="J556" s="3" t="s">
        <v>791</v>
      </c>
      <c r="K556" s="3" t="s">
        <v>792</v>
      </c>
      <c r="L556" s="3" t="s">
        <v>793</v>
      </c>
    </row>
    <row r="557" spans="1:12">
      <c r="A557" s="3">
        <v>550</v>
      </c>
      <c r="B557" s="3" t="s">
        <v>786</v>
      </c>
      <c r="C557" s="3" t="s">
        <v>1953</v>
      </c>
      <c r="D557" s="3" t="s">
        <v>1954</v>
      </c>
      <c r="E557" s="3" t="s">
        <v>1955</v>
      </c>
      <c r="F557" s="3" t="s">
        <v>1956</v>
      </c>
      <c r="G557" s="3" t="s">
        <v>116</v>
      </c>
      <c r="H557" s="5">
        <v>63929</v>
      </c>
      <c r="I557" s="3" t="s">
        <v>739</v>
      </c>
      <c r="J557" s="3" t="s">
        <v>791</v>
      </c>
      <c r="K557" s="3" t="s">
        <v>792</v>
      </c>
      <c r="L557" s="3" t="s">
        <v>793</v>
      </c>
    </row>
    <row r="558" spans="1:12">
      <c r="A558" s="3">
        <v>551</v>
      </c>
      <c r="B558" s="3" t="s">
        <v>786</v>
      </c>
      <c r="C558" s="3" t="s">
        <v>1957</v>
      </c>
      <c r="D558" s="3" t="s">
        <v>1958</v>
      </c>
      <c r="E558" s="3" t="s">
        <v>1959</v>
      </c>
      <c r="F558" s="3" t="s">
        <v>1960</v>
      </c>
      <c r="G558" s="3" t="s">
        <v>1611</v>
      </c>
      <c r="H558" s="5">
        <v>119602</v>
      </c>
      <c r="I558" s="3" t="s">
        <v>739</v>
      </c>
      <c r="J558" s="3" t="s">
        <v>791</v>
      </c>
      <c r="K558" s="3" t="s">
        <v>792</v>
      </c>
      <c r="L558" s="3" t="s">
        <v>793</v>
      </c>
    </row>
    <row r="559" spans="1:12">
      <c r="A559" s="3">
        <v>552</v>
      </c>
      <c r="B559" s="3" t="s">
        <v>786</v>
      </c>
      <c r="C559" s="3" t="s">
        <v>1707</v>
      </c>
      <c r="D559" s="3" t="s">
        <v>1961</v>
      </c>
      <c r="E559" s="3" t="s">
        <v>1709</v>
      </c>
      <c r="F559" s="3" t="s">
        <v>1962</v>
      </c>
      <c r="G559" s="3" t="s">
        <v>116</v>
      </c>
      <c r="H559" s="5">
        <v>3633</v>
      </c>
      <c r="I559" s="3" t="s">
        <v>739</v>
      </c>
      <c r="J559" s="3" t="s">
        <v>791</v>
      </c>
      <c r="K559" s="3" t="s">
        <v>792</v>
      </c>
      <c r="L559" s="3" t="s">
        <v>793</v>
      </c>
    </row>
    <row r="560" spans="1:12">
      <c r="A560" s="3">
        <v>553</v>
      </c>
      <c r="B560" s="3" t="s">
        <v>786</v>
      </c>
      <c r="C560" s="3" t="s">
        <v>1707</v>
      </c>
      <c r="D560" s="3" t="s">
        <v>1963</v>
      </c>
      <c r="E560" s="3" t="s">
        <v>1709</v>
      </c>
      <c r="F560" s="3" t="s">
        <v>1964</v>
      </c>
      <c r="G560" s="3" t="s">
        <v>116</v>
      </c>
      <c r="H560" s="5">
        <v>4027</v>
      </c>
      <c r="I560" s="3" t="s">
        <v>739</v>
      </c>
      <c r="J560" s="3" t="s">
        <v>791</v>
      </c>
      <c r="K560" s="3" t="s">
        <v>792</v>
      </c>
      <c r="L560" s="3" t="s">
        <v>793</v>
      </c>
    </row>
    <row r="561" spans="1:12">
      <c r="A561" s="3">
        <v>554</v>
      </c>
      <c r="B561" s="3" t="s">
        <v>786</v>
      </c>
      <c r="C561" s="3" t="s">
        <v>1707</v>
      </c>
      <c r="D561" s="3" t="s">
        <v>1965</v>
      </c>
      <c r="E561" s="3" t="s">
        <v>1709</v>
      </c>
      <c r="F561" s="3" t="s">
        <v>1966</v>
      </c>
      <c r="G561" s="3" t="s">
        <v>116</v>
      </c>
      <c r="H561" s="5">
        <v>5236</v>
      </c>
      <c r="I561" s="3" t="s">
        <v>739</v>
      </c>
      <c r="J561" s="3" t="s">
        <v>791</v>
      </c>
      <c r="K561" s="3" t="s">
        <v>792</v>
      </c>
      <c r="L561" s="3" t="s">
        <v>793</v>
      </c>
    </row>
    <row r="562" spans="1:12">
      <c r="A562" s="3">
        <v>555</v>
      </c>
      <c r="B562" s="3" t="s">
        <v>786</v>
      </c>
      <c r="C562" s="3" t="s">
        <v>1707</v>
      </c>
      <c r="D562" s="3" t="s">
        <v>1967</v>
      </c>
      <c r="E562" s="3" t="s">
        <v>1709</v>
      </c>
      <c r="F562" s="3" t="s">
        <v>1968</v>
      </c>
      <c r="G562" s="3" t="s">
        <v>116</v>
      </c>
      <c r="H562" s="5">
        <v>7034</v>
      </c>
      <c r="I562" s="3" t="s">
        <v>739</v>
      </c>
      <c r="J562" s="3" t="s">
        <v>791</v>
      </c>
      <c r="K562" s="3" t="s">
        <v>792</v>
      </c>
      <c r="L562" s="3" t="s">
        <v>793</v>
      </c>
    </row>
    <row r="563" spans="1:12">
      <c r="A563" s="3">
        <v>556</v>
      </c>
      <c r="B563" s="3" t="s">
        <v>786</v>
      </c>
      <c r="C563" s="3" t="s">
        <v>1707</v>
      </c>
      <c r="D563" s="3" t="s">
        <v>1969</v>
      </c>
      <c r="E563" s="3" t="s">
        <v>1709</v>
      </c>
      <c r="F563" s="3" t="s">
        <v>1970</v>
      </c>
      <c r="G563" s="3" t="s">
        <v>116</v>
      </c>
      <c r="H563" s="5">
        <v>7786</v>
      </c>
      <c r="I563" s="3" t="s">
        <v>739</v>
      </c>
      <c r="J563" s="3" t="s">
        <v>791</v>
      </c>
      <c r="K563" s="3" t="s">
        <v>792</v>
      </c>
      <c r="L563" s="3" t="s">
        <v>793</v>
      </c>
    </row>
    <row r="564" spans="1:12">
      <c r="A564" s="3">
        <v>557</v>
      </c>
      <c r="B564" s="3" t="s">
        <v>786</v>
      </c>
      <c r="C564" s="3" t="s">
        <v>1707</v>
      </c>
      <c r="D564" s="3" t="s">
        <v>1971</v>
      </c>
      <c r="E564" s="3" t="s">
        <v>1972</v>
      </c>
      <c r="F564" s="3" t="s">
        <v>1973</v>
      </c>
      <c r="G564" s="3" t="s">
        <v>116</v>
      </c>
      <c r="H564" s="5">
        <v>4076</v>
      </c>
      <c r="I564" s="3" t="s">
        <v>739</v>
      </c>
      <c r="J564" s="3" t="s">
        <v>791</v>
      </c>
      <c r="K564" s="3" t="s">
        <v>792</v>
      </c>
      <c r="L564" s="3" t="s">
        <v>793</v>
      </c>
    </row>
    <row r="565" spans="1:12">
      <c r="A565" s="3">
        <v>558</v>
      </c>
      <c r="B565" s="3" t="s">
        <v>786</v>
      </c>
      <c r="C565" s="3" t="s">
        <v>1707</v>
      </c>
      <c r="D565" s="3" t="s">
        <v>1974</v>
      </c>
      <c r="E565" s="3" t="s">
        <v>1709</v>
      </c>
      <c r="F565" s="3" t="s">
        <v>1975</v>
      </c>
      <c r="G565" s="3" t="s">
        <v>116</v>
      </c>
      <c r="H565" s="5">
        <v>4906</v>
      </c>
      <c r="I565" s="3" t="s">
        <v>739</v>
      </c>
      <c r="J565" s="3" t="s">
        <v>791</v>
      </c>
      <c r="K565" s="3" t="s">
        <v>792</v>
      </c>
      <c r="L565" s="3" t="s">
        <v>793</v>
      </c>
    </row>
    <row r="566" spans="1:12">
      <c r="A566" s="3">
        <v>559</v>
      </c>
      <c r="B566" s="3" t="s">
        <v>786</v>
      </c>
      <c r="C566" s="3" t="s">
        <v>1707</v>
      </c>
      <c r="D566" s="3" t="s">
        <v>1976</v>
      </c>
      <c r="E566" s="3" t="s">
        <v>1709</v>
      </c>
      <c r="F566" s="3" t="s">
        <v>1977</v>
      </c>
      <c r="G566" s="3" t="s">
        <v>116</v>
      </c>
      <c r="H566" s="5">
        <v>6614</v>
      </c>
      <c r="I566" s="3" t="s">
        <v>739</v>
      </c>
      <c r="J566" s="3" t="s">
        <v>791</v>
      </c>
      <c r="K566" s="3" t="s">
        <v>792</v>
      </c>
      <c r="L566" s="3" t="s">
        <v>793</v>
      </c>
    </row>
    <row r="567" spans="1:12">
      <c r="A567" s="3">
        <v>560</v>
      </c>
      <c r="B567" s="3" t="s">
        <v>786</v>
      </c>
      <c r="C567" s="3" t="s">
        <v>756</v>
      </c>
      <c r="D567" s="3" t="s">
        <v>1978</v>
      </c>
      <c r="E567" s="3" t="s">
        <v>1496</v>
      </c>
      <c r="F567" s="3" t="s">
        <v>1979</v>
      </c>
      <c r="G567" s="3" t="s">
        <v>738</v>
      </c>
      <c r="H567" s="5">
        <v>17013</v>
      </c>
      <c r="I567" s="3" t="s">
        <v>739</v>
      </c>
      <c r="J567" s="3" t="s">
        <v>791</v>
      </c>
      <c r="K567" s="3" t="s">
        <v>792</v>
      </c>
      <c r="L567" s="3" t="s">
        <v>793</v>
      </c>
    </row>
    <row r="568" spans="1:12">
      <c r="A568" s="3">
        <v>561</v>
      </c>
      <c r="B568" s="3" t="s">
        <v>786</v>
      </c>
      <c r="C568" s="3" t="s">
        <v>756</v>
      </c>
      <c r="D568" s="3" t="s">
        <v>1980</v>
      </c>
      <c r="E568" s="3" t="s">
        <v>1496</v>
      </c>
      <c r="F568" s="3" t="s">
        <v>1981</v>
      </c>
      <c r="G568" s="3" t="s">
        <v>738</v>
      </c>
      <c r="H568" s="5">
        <v>23263</v>
      </c>
      <c r="I568" s="3" t="s">
        <v>739</v>
      </c>
      <c r="J568" s="3" t="s">
        <v>791</v>
      </c>
      <c r="K568" s="3" t="s">
        <v>792</v>
      </c>
      <c r="L568" s="3" t="s">
        <v>793</v>
      </c>
    </row>
    <row r="569" spans="1:12">
      <c r="A569" s="3">
        <v>562</v>
      </c>
      <c r="B569" s="3" t="s">
        <v>786</v>
      </c>
      <c r="C569" s="3" t="s">
        <v>756</v>
      </c>
      <c r="D569" s="3" t="s">
        <v>1982</v>
      </c>
      <c r="E569" s="3" t="s">
        <v>1496</v>
      </c>
      <c r="F569" s="3" t="s">
        <v>1983</v>
      </c>
      <c r="G569" s="3" t="s">
        <v>738</v>
      </c>
      <c r="H569" s="5">
        <v>29136</v>
      </c>
      <c r="I569" s="3" t="s">
        <v>739</v>
      </c>
      <c r="J569" s="3" t="s">
        <v>791</v>
      </c>
      <c r="K569" s="3" t="s">
        <v>792</v>
      </c>
      <c r="L569" s="3" t="s">
        <v>793</v>
      </c>
    </row>
    <row r="570" spans="1:12">
      <c r="A570" s="3">
        <v>563</v>
      </c>
      <c r="B570" s="3" t="s">
        <v>786</v>
      </c>
      <c r="C570" s="3" t="s">
        <v>756</v>
      </c>
      <c r="D570" s="3" t="s">
        <v>1984</v>
      </c>
      <c r="E570" s="3" t="s">
        <v>1496</v>
      </c>
      <c r="F570" s="3" t="s">
        <v>1985</v>
      </c>
      <c r="G570" s="3" t="s">
        <v>738</v>
      </c>
      <c r="H570" s="5">
        <v>36750</v>
      </c>
      <c r="I570" s="3" t="s">
        <v>739</v>
      </c>
      <c r="J570" s="3" t="s">
        <v>791</v>
      </c>
      <c r="K570" s="3" t="s">
        <v>792</v>
      </c>
      <c r="L570" s="3" t="s">
        <v>793</v>
      </c>
    </row>
    <row r="571" spans="1:12">
      <c r="A571" s="3">
        <v>564</v>
      </c>
      <c r="B571" s="3" t="s">
        <v>786</v>
      </c>
      <c r="C571" s="3" t="s">
        <v>756</v>
      </c>
      <c r="D571" s="3" t="s">
        <v>1986</v>
      </c>
      <c r="E571" s="3" t="s">
        <v>1496</v>
      </c>
      <c r="F571" s="3" t="s">
        <v>1987</v>
      </c>
      <c r="G571" s="3" t="s">
        <v>738</v>
      </c>
      <c r="H571" s="5">
        <v>42130</v>
      </c>
      <c r="I571" s="3" t="s">
        <v>739</v>
      </c>
      <c r="J571" s="3" t="s">
        <v>791</v>
      </c>
      <c r="K571" s="3" t="s">
        <v>792</v>
      </c>
      <c r="L571" s="3" t="s">
        <v>793</v>
      </c>
    </row>
    <row r="572" spans="1:12">
      <c r="A572" s="3">
        <v>565</v>
      </c>
      <c r="B572" s="3" t="s">
        <v>786</v>
      </c>
      <c r="C572" s="3" t="s">
        <v>756</v>
      </c>
      <c r="D572" s="3" t="s">
        <v>1988</v>
      </c>
      <c r="E572" s="3" t="s">
        <v>1496</v>
      </c>
      <c r="F572" s="3" t="s">
        <v>1989</v>
      </c>
      <c r="G572" s="3" t="s">
        <v>738</v>
      </c>
      <c r="H572" s="5">
        <v>57865</v>
      </c>
      <c r="I572" s="3" t="s">
        <v>739</v>
      </c>
      <c r="J572" s="3" t="s">
        <v>791</v>
      </c>
      <c r="K572" s="3" t="s">
        <v>792</v>
      </c>
      <c r="L572" s="3" t="s">
        <v>793</v>
      </c>
    </row>
    <row r="573" spans="1:12">
      <c r="A573" s="3">
        <v>566</v>
      </c>
      <c r="B573" s="3" t="s">
        <v>786</v>
      </c>
      <c r="C573" s="3" t="s">
        <v>756</v>
      </c>
      <c r="D573" s="3" t="s">
        <v>1990</v>
      </c>
      <c r="E573" s="3" t="s">
        <v>1496</v>
      </c>
      <c r="F573" s="3" t="s">
        <v>1991</v>
      </c>
      <c r="G573" s="3" t="s">
        <v>738</v>
      </c>
      <c r="H573" s="5">
        <v>72423</v>
      </c>
      <c r="I573" s="3" t="s">
        <v>739</v>
      </c>
      <c r="J573" s="3" t="s">
        <v>791</v>
      </c>
      <c r="K573" s="3" t="s">
        <v>792</v>
      </c>
      <c r="L573" s="3" t="s">
        <v>793</v>
      </c>
    </row>
    <row r="574" spans="1:12">
      <c r="A574" s="3">
        <v>567</v>
      </c>
      <c r="B574" s="3" t="s">
        <v>786</v>
      </c>
      <c r="C574" s="3" t="s">
        <v>756</v>
      </c>
      <c r="D574" s="3" t="s">
        <v>1992</v>
      </c>
      <c r="E574" s="3" t="s">
        <v>1496</v>
      </c>
      <c r="F574" s="3" t="s">
        <v>1993</v>
      </c>
      <c r="G574" s="3" t="s">
        <v>738</v>
      </c>
      <c r="H574" s="5">
        <v>101989</v>
      </c>
      <c r="I574" s="3" t="s">
        <v>739</v>
      </c>
      <c r="J574" s="3" t="s">
        <v>791</v>
      </c>
      <c r="K574" s="3" t="s">
        <v>792</v>
      </c>
      <c r="L574" s="3" t="s">
        <v>793</v>
      </c>
    </row>
    <row r="575" spans="1:12">
      <c r="A575" s="3">
        <v>568</v>
      </c>
      <c r="B575" s="3" t="s">
        <v>786</v>
      </c>
      <c r="C575" s="3" t="s">
        <v>756</v>
      </c>
      <c r="D575" s="3" t="s">
        <v>1994</v>
      </c>
      <c r="E575" s="3" t="s">
        <v>1496</v>
      </c>
      <c r="F575" s="3" t="s">
        <v>1995</v>
      </c>
      <c r="G575" s="3" t="s">
        <v>738</v>
      </c>
      <c r="H575" s="5">
        <v>130184</v>
      </c>
      <c r="I575" s="3" t="s">
        <v>739</v>
      </c>
      <c r="J575" s="3" t="s">
        <v>791</v>
      </c>
      <c r="K575" s="3" t="s">
        <v>792</v>
      </c>
      <c r="L575" s="3" t="s">
        <v>793</v>
      </c>
    </row>
    <row r="576" spans="1:12">
      <c r="A576" s="3">
        <v>569</v>
      </c>
      <c r="B576" s="3" t="s">
        <v>786</v>
      </c>
      <c r="C576" s="3" t="s">
        <v>756</v>
      </c>
      <c r="D576" s="3" t="s">
        <v>1996</v>
      </c>
      <c r="E576" s="3" t="s">
        <v>1496</v>
      </c>
      <c r="F576" s="3" t="s">
        <v>1997</v>
      </c>
      <c r="G576" s="3" t="s">
        <v>738</v>
      </c>
      <c r="H576" s="5">
        <v>164056</v>
      </c>
      <c r="I576" s="3" t="s">
        <v>739</v>
      </c>
      <c r="J576" s="3" t="s">
        <v>791</v>
      </c>
      <c r="K576" s="3" t="s">
        <v>792</v>
      </c>
      <c r="L576" s="3" t="s">
        <v>793</v>
      </c>
    </row>
    <row r="577" spans="1:12">
      <c r="A577" s="3">
        <v>570</v>
      </c>
      <c r="B577" s="3" t="s">
        <v>786</v>
      </c>
      <c r="C577" s="3" t="s">
        <v>756</v>
      </c>
      <c r="D577" s="3" t="s">
        <v>1998</v>
      </c>
      <c r="E577" s="3" t="s">
        <v>1496</v>
      </c>
      <c r="F577" s="3" t="s">
        <v>1999</v>
      </c>
      <c r="G577" s="3" t="s">
        <v>738</v>
      </c>
      <c r="H577" s="5">
        <v>2078</v>
      </c>
      <c r="I577" s="3" t="s">
        <v>739</v>
      </c>
      <c r="J577" s="3" t="s">
        <v>791</v>
      </c>
      <c r="K577" s="3" t="s">
        <v>792</v>
      </c>
      <c r="L577" s="3" t="s">
        <v>793</v>
      </c>
    </row>
    <row r="578" spans="1:12">
      <c r="A578" s="3">
        <v>571</v>
      </c>
      <c r="B578" s="3" t="s">
        <v>786</v>
      </c>
      <c r="C578" s="3" t="s">
        <v>756</v>
      </c>
      <c r="D578" s="3" t="s">
        <v>2000</v>
      </c>
      <c r="E578" s="3" t="s">
        <v>1496</v>
      </c>
      <c r="F578" s="3" t="s">
        <v>2001</v>
      </c>
      <c r="G578" s="3" t="s">
        <v>738</v>
      </c>
      <c r="H578" s="5">
        <v>2265</v>
      </c>
      <c r="I578" s="3" t="s">
        <v>739</v>
      </c>
      <c r="J578" s="3" t="s">
        <v>791</v>
      </c>
      <c r="K578" s="3" t="s">
        <v>792</v>
      </c>
      <c r="L578" s="3" t="s">
        <v>793</v>
      </c>
    </row>
    <row r="579" spans="1:12">
      <c r="A579" s="3">
        <v>572</v>
      </c>
      <c r="B579" s="3" t="s">
        <v>786</v>
      </c>
      <c r="C579" s="3" t="s">
        <v>756</v>
      </c>
      <c r="D579" s="3" t="s">
        <v>2002</v>
      </c>
      <c r="E579" s="3" t="s">
        <v>1496</v>
      </c>
      <c r="F579" s="3" t="s">
        <v>2003</v>
      </c>
      <c r="G579" s="3" t="s">
        <v>738</v>
      </c>
      <c r="H579" s="5">
        <v>3214</v>
      </c>
      <c r="I579" s="3" t="s">
        <v>739</v>
      </c>
      <c r="J579" s="3" t="s">
        <v>791</v>
      </c>
      <c r="K579" s="3" t="s">
        <v>792</v>
      </c>
      <c r="L579" s="3" t="s">
        <v>793</v>
      </c>
    </row>
    <row r="580" spans="1:12">
      <c r="A580" s="3">
        <v>573</v>
      </c>
      <c r="B580" s="3" t="s">
        <v>786</v>
      </c>
      <c r="C580" s="3" t="s">
        <v>756</v>
      </c>
      <c r="D580" s="3" t="s">
        <v>2004</v>
      </c>
      <c r="E580" s="3" t="s">
        <v>1496</v>
      </c>
      <c r="F580" s="3" t="s">
        <v>2005</v>
      </c>
      <c r="G580" s="3" t="s">
        <v>738</v>
      </c>
      <c r="H580" s="5">
        <v>3773</v>
      </c>
      <c r="I580" s="3" t="s">
        <v>739</v>
      </c>
      <c r="J580" s="3" t="s">
        <v>791</v>
      </c>
      <c r="K580" s="3" t="s">
        <v>792</v>
      </c>
      <c r="L580" s="3" t="s">
        <v>793</v>
      </c>
    </row>
    <row r="581" spans="1:12">
      <c r="A581" s="3">
        <v>574</v>
      </c>
      <c r="B581" s="3" t="s">
        <v>786</v>
      </c>
      <c r="C581" s="3" t="s">
        <v>2006</v>
      </c>
      <c r="D581" s="3" t="s">
        <v>2007</v>
      </c>
      <c r="E581" s="3" t="s">
        <v>2008</v>
      </c>
      <c r="F581" s="3" t="s">
        <v>2009</v>
      </c>
      <c r="G581" s="3" t="s">
        <v>2010</v>
      </c>
      <c r="H581" s="5">
        <v>87122</v>
      </c>
      <c r="I581" s="3" t="s">
        <v>739</v>
      </c>
      <c r="J581" s="3" t="s">
        <v>791</v>
      </c>
      <c r="K581" s="3" t="s">
        <v>792</v>
      </c>
      <c r="L581" s="3" t="s">
        <v>793</v>
      </c>
    </row>
    <row r="582" spans="1:12">
      <c r="A582" s="3">
        <v>575</v>
      </c>
      <c r="B582" s="3" t="s">
        <v>786</v>
      </c>
      <c r="C582" s="3" t="s">
        <v>2006</v>
      </c>
      <c r="D582" s="3" t="s">
        <v>2011</v>
      </c>
      <c r="E582" s="3" t="s">
        <v>2008</v>
      </c>
      <c r="F582" s="3" t="s">
        <v>2012</v>
      </c>
      <c r="G582" s="3" t="s">
        <v>2010</v>
      </c>
      <c r="H582" s="5">
        <v>87231</v>
      </c>
      <c r="I582" s="3" t="s">
        <v>739</v>
      </c>
      <c r="J582" s="3" t="s">
        <v>791</v>
      </c>
      <c r="K582" s="3" t="s">
        <v>792</v>
      </c>
      <c r="L582" s="3" t="s">
        <v>793</v>
      </c>
    </row>
    <row r="583" spans="1:12">
      <c r="A583" s="3">
        <v>576</v>
      </c>
      <c r="B583" s="3" t="s">
        <v>786</v>
      </c>
      <c r="C583" s="3" t="s">
        <v>2006</v>
      </c>
      <c r="D583" s="3" t="s">
        <v>2013</v>
      </c>
      <c r="E583" s="3" t="s">
        <v>2008</v>
      </c>
      <c r="F583" s="3" t="s">
        <v>2014</v>
      </c>
      <c r="G583" s="3" t="s">
        <v>2010</v>
      </c>
      <c r="H583" s="5">
        <v>97861</v>
      </c>
      <c r="I583" s="3" t="s">
        <v>739</v>
      </c>
      <c r="J583" s="3" t="s">
        <v>791</v>
      </c>
      <c r="K583" s="3" t="s">
        <v>792</v>
      </c>
      <c r="L583" s="3" t="s">
        <v>793</v>
      </c>
    </row>
    <row r="584" spans="1:12">
      <c r="A584" s="3">
        <v>577</v>
      </c>
      <c r="B584" s="3" t="s">
        <v>786</v>
      </c>
      <c r="C584" s="3" t="s">
        <v>2006</v>
      </c>
      <c r="D584" s="3" t="s">
        <v>2015</v>
      </c>
      <c r="E584" s="3" t="s">
        <v>2008</v>
      </c>
      <c r="F584" s="3" t="s">
        <v>2016</v>
      </c>
      <c r="G584" s="3" t="s">
        <v>2010</v>
      </c>
      <c r="H584" s="5">
        <v>98080</v>
      </c>
      <c r="I584" s="3" t="s">
        <v>739</v>
      </c>
      <c r="J584" s="3" t="s">
        <v>791</v>
      </c>
      <c r="K584" s="3" t="s">
        <v>792</v>
      </c>
      <c r="L584" s="3" t="s">
        <v>793</v>
      </c>
    </row>
    <row r="585" spans="1:12">
      <c r="A585" s="3">
        <v>578</v>
      </c>
      <c r="B585" s="3" t="s">
        <v>786</v>
      </c>
      <c r="C585" s="3" t="s">
        <v>2006</v>
      </c>
      <c r="D585" s="3" t="s">
        <v>2017</v>
      </c>
      <c r="E585" s="3" t="s">
        <v>2008</v>
      </c>
      <c r="F585" s="3" t="s">
        <v>2018</v>
      </c>
      <c r="G585" s="3" t="s">
        <v>2010</v>
      </c>
      <c r="H585" s="5">
        <v>98190</v>
      </c>
      <c r="I585" s="3" t="s">
        <v>739</v>
      </c>
      <c r="J585" s="3" t="s">
        <v>791</v>
      </c>
      <c r="K585" s="3" t="s">
        <v>792</v>
      </c>
      <c r="L585" s="3" t="s">
        <v>793</v>
      </c>
    </row>
    <row r="586" spans="1:12">
      <c r="A586" s="3">
        <v>579</v>
      </c>
      <c r="B586" s="3" t="s">
        <v>786</v>
      </c>
      <c r="C586" s="3" t="s">
        <v>2006</v>
      </c>
      <c r="D586" s="3" t="s">
        <v>2019</v>
      </c>
      <c r="E586" s="3" t="s">
        <v>2008</v>
      </c>
      <c r="F586" s="3" t="s">
        <v>2020</v>
      </c>
      <c r="G586" s="3" t="s">
        <v>2010</v>
      </c>
      <c r="H586" s="5">
        <v>99725</v>
      </c>
      <c r="I586" s="3" t="s">
        <v>739</v>
      </c>
      <c r="J586" s="3" t="s">
        <v>791</v>
      </c>
      <c r="K586" s="3" t="s">
        <v>792</v>
      </c>
      <c r="L586" s="3" t="s">
        <v>793</v>
      </c>
    </row>
    <row r="587" spans="1:12">
      <c r="A587" s="3">
        <v>580</v>
      </c>
      <c r="B587" s="3" t="s">
        <v>786</v>
      </c>
      <c r="C587" s="3" t="s">
        <v>2006</v>
      </c>
      <c r="D587" s="3" t="s">
        <v>2021</v>
      </c>
      <c r="E587" s="3" t="s">
        <v>2008</v>
      </c>
      <c r="F587" s="3" t="s">
        <v>2022</v>
      </c>
      <c r="G587" s="3" t="s">
        <v>1611</v>
      </c>
      <c r="H587" s="5">
        <v>196601</v>
      </c>
      <c r="I587" s="3" t="s">
        <v>739</v>
      </c>
      <c r="J587" s="3" t="s">
        <v>791</v>
      </c>
      <c r="K587" s="3" t="s">
        <v>792</v>
      </c>
      <c r="L587" s="3" t="s">
        <v>793</v>
      </c>
    </row>
    <row r="588" spans="1:12">
      <c r="A588" s="3">
        <v>581</v>
      </c>
      <c r="B588" s="3" t="s">
        <v>786</v>
      </c>
      <c r="C588" s="3" t="s">
        <v>2006</v>
      </c>
      <c r="D588" s="3" t="s">
        <v>2023</v>
      </c>
      <c r="E588" s="3" t="s">
        <v>2008</v>
      </c>
      <c r="F588" s="3" t="s">
        <v>2024</v>
      </c>
      <c r="G588" s="3" t="s">
        <v>1611</v>
      </c>
      <c r="H588" s="5">
        <v>196819</v>
      </c>
      <c r="I588" s="3" t="s">
        <v>739</v>
      </c>
      <c r="J588" s="3" t="s">
        <v>791</v>
      </c>
      <c r="K588" s="3" t="s">
        <v>792</v>
      </c>
      <c r="L588" s="3" t="s">
        <v>793</v>
      </c>
    </row>
    <row r="589" spans="1:12">
      <c r="A589" s="3">
        <v>582</v>
      </c>
      <c r="B589" s="3" t="s">
        <v>786</v>
      </c>
      <c r="C589" s="3" t="s">
        <v>2006</v>
      </c>
      <c r="D589" s="3" t="s">
        <v>2025</v>
      </c>
      <c r="E589" s="3" t="s">
        <v>2008</v>
      </c>
      <c r="F589" s="3" t="s">
        <v>2026</v>
      </c>
      <c r="G589" s="3" t="s">
        <v>1611</v>
      </c>
      <c r="H589" s="5">
        <v>196929</v>
      </c>
      <c r="I589" s="3" t="s">
        <v>739</v>
      </c>
      <c r="J589" s="3" t="s">
        <v>791</v>
      </c>
      <c r="K589" s="3" t="s">
        <v>792</v>
      </c>
      <c r="L589" s="3" t="s">
        <v>793</v>
      </c>
    </row>
    <row r="590" spans="1:12">
      <c r="A590" s="3">
        <v>583</v>
      </c>
      <c r="B590" s="3" t="s">
        <v>786</v>
      </c>
      <c r="C590" s="3" t="s">
        <v>2006</v>
      </c>
      <c r="D590" s="3" t="s">
        <v>2027</v>
      </c>
      <c r="E590" s="3" t="s">
        <v>2008</v>
      </c>
      <c r="F590" s="3" t="s">
        <v>2028</v>
      </c>
      <c r="G590" s="3" t="s">
        <v>1611</v>
      </c>
      <c r="H590" s="5">
        <v>250628</v>
      </c>
      <c r="I590" s="3" t="s">
        <v>739</v>
      </c>
      <c r="J590" s="3" t="s">
        <v>791</v>
      </c>
      <c r="K590" s="3" t="s">
        <v>792</v>
      </c>
      <c r="L590" s="3" t="s">
        <v>793</v>
      </c>
    </row>
    <row r="591" spans="1:12">
      <c r="A591" s="3">
        <v>584</v>
      </c>
      <c r="B591" s="3" t="s">
        <v>786</v>
      </c>
      <c r="C591" s="3" t="s">
        <v>2006</v>
      </c>
      <c r="D591" s="3" t="s">
        <v>2029</v>
      </c>
      <c r="E591" s="3" t="s">
        <v>2008</v>
      </c>
      <c r="F591" s="3" t="s">
        <v>2030</v>
      </c>
      <c r="G591" s="3" t="s">
        <v>1611</v>
      </c>
      <c r="H591" s="5">
        <v>252271</v>
      </c>
      <c r="I591" s="3" t="s">
        <v>739</v>
      </c>
      <c r="J591" s="3" t="s">
        <v>791</v>
      </c>
      <c r="K591" s="3" t="s">
        <v>792</v>
      </c>
      <c r="L591" s="3" t="s">
        <v>793</v>
      </c>
    </row>
    <row r="592" spans="1:12">
      <c r="A592" s="3">
        <v>585</v>
      </c>
      <c r="B592" s="3" t="s">
        <v>786</v>
      </c>
      <c r="C592" s="3" t="s">
        <v>2006</v>
      </c>
      <c r="D592" s="3" t="s">
        <v>2031</v>
      </c>
      <c r="E592" s="3" t="s">
        <v>2008</v>
      </c>
      <c r="F592" s="3" t="s">
        <v>2032</v>
      </c>
      <c r="G592" s="3" t="s">
        <v>1611</v>
      </c>
      <c r="H592" s="5">
        <v>273421</v>
      </c>
      <c r="I592" s="3" t="s">
        <v>739</v>
      </c>
      <c r="J592" s="3" t="s">
        <v>791</v>
      </c>
      <c r="K592" s="3" t="s">
        <v>792</v>
      </c>
      <c r="L592" s="3" t="s">
        <v>793</v>
      </c>
    </row>
    <row r="593" spans="1:12">
      <c r="A593" s="3">
        <v>586</v>
      </c>
      <c r="B593" s="3" t="s">
        <v>786</v>
      </c>
      <c r="C593" s="3" t="s">
        <v>2006</v>
      </c>
      <c r="D593" s="3" t="s">
        <v>2033</v>
      </c>
      <c r="E593" s="3" t="s">
        <v>2008</v>
      </c>
      <c r="F593" s="3" t="s">
        <v>2034</v>
      </c>
      <c r="G593" s="3" t="s">
        <v>1611</v>
      </c>
      <c r="H593" s="5">
        <v>323175</v>
      </c>
      <c r="I593" s="3" t="s">
        <v>739</v>
      </c>
      <c r="J593" s="3" t="s">
        <v>791</v>
      </c>
      <c r="K593" s="3" t="s">
        <v>792</v>
      </c>
      <c r="L593" s="3" t="s">
        <v>793</v>
      </c>
    </row>
    <row r="594" spans="1:12">
      <c r="A594" s="3">
        <v>587</v>
      </c>
      <c r="B594" s="3" t="s">
        <v>786</v>
      </c>
      <c r="C594" s="3" t="s">
        <v>2006</v>
      </c>
      <c r="D594" s="3" t="s">
        <v>2035</v>
      </c>
      <c r="E594" s="3" t="s">
        <v>2008</v>
      </c>
      <c r="F594" s="3" t="s">
        <v>2036</v>
      </c>
      <c r="G594" s="3" t="s">
        <v>1611</v>
      </c>
      <c r="H594" s="5">
        <v>328216</v>
      </c>
      <c r="I594" s="3" t="s">
        <v>739</v>
      </c>
      <c r="J594" s="3" t="s">
        <v>791</v>
      </c>
      <c r="K594" s="3" t="s">
        <v>792</v>
      </c>
      <c r="L594" s="3" t="s">
        <v>793</v>
      </c>
    </row>
    <row r="595" spans="1:12">
      <c r="A595" s="3">
        <v>588</v>
      </c>
      <c r="B595" s="3" t="s">
        <v>786</v>
      </c>
      <c r="C595" s="3" t="s">
        <v>750</v>
      </c>
      <c r="D595" s="3" t="s">
        <v>2037</v>
      </c>
      <c r="E595" s="3" t="s">
        <v>2038</v>
      </c>
      <c r="F595" s="3" t="s">
        <v>2039</v>
      </c>
      <c r="G595" s="3" t="s">
        <v>116</v>
      </c>
      <c r="H595" s="5">
        <v>9837</v>
      </c>
      <c r="I595" s="3" t="s">
        <v>739</v>
      </c>
      <c r="J595" s="3" t="s">
        <v>791</v>
      </c>
      <c r="K595" s="3" t="s">
        <v>792</v>
      </c>
      <c r="L595" s="3" t="s">
        <v>793</v>
      </c>
    </row>
    <row r="596" spans="1:12">
      <c r="A596" s="3">
        <v>589</v>
      </c>
      <c r="B596" s="3" t="s">
        <v>786</v>
      </c>
      <c r="C596" s="3" t="s">
        <v>750</v>
      </c>
      <c r="D596" s="3" t="s">
        <v>2040</v>
      </c>
      <c r="E596" s="3" t="s">
        <v>2038</v>
      </c>
      <c r="F596" s="3" t="s">
        <v>2041</v>
      </c>
      <c r="G596" s="3" t="s">
        <v>116</v>
      </c>
      <c r="H596" s="5">
        <v>11977</v>
      </c>
      <c r="I596" s="3" t="s">
        <v>739</v>
      </c>
      <c r="J596" s="3" t="s">
        <v>791</v>
      </c>
      <c r="K596" s="3" t="s">
        <v>792</v>
      </c>
      <c r="L596" s="3" t="s">
        <v>793</v>
      </c>
    </row>
    <row r="597" spans="1:12">
      <c r="A597" s="3">
        <v>590</v>
      </c>
      <c r="B597" s="3" t="s">
        <v>786</v>
      </c>
      <c r="C597" s="3" t="s">
        <v>750</v>
      </c>
      <c r="D597" s="3" t="s">
        <v>2042</v>
      </c>
      <c r="E597" s="3" t="s">
        <v>2038</v>
      </c>
      <c r="F597" s="3" t="s">
        <v>2043</v>
      </c>
      <c r="G597" s="3" t="s">
        <v>116</v>
      </c>
      <c r="H597" s="5">
        <v>13645</v>
      </c>
      <c r="I597" s="3" t="s">
        <v>739</v>
      </c>
      <c r="J597" s="3" t="s">
        <v>791</v>
      </c>
      <c r="K597" s="3" t="s">
        <v>792</v>
      </c>
      <c r="L597" s="3" t="s">
        <v>793</v>
      </c>
    </row>
    <row r="598" spans="1:12">
      <c r="A598" s="3">
        <v>591</v>
      </c>
      <c r="B598" s="3" t="s">
        <v>786</v>
      </c>
      <c r="C598" s="3" t="s">
        <v>750</v>
      </c>
      <c r="D598" s="3" t="s">
        <v>2044</v>
      </c>
      <c r="E598" s="3" t="s">
        <v>2038</v>
      </c>
      <c r="F598" s="3" t="s">
        <v>2045</v>
      </c>
      <c r="G598" s="3" t="s">
        <v>116</v>
      </c>
      <c r="H598" s="5">
        <v>14907</v>
      </c>
      <c r="I598" s="3" t="s">
        <v>739</v>
      </c>
      <c r="J598" s="3" t="s">
        <v>791</v>
      </c>
      <c r="K598" s="3" t="s">
        <v>792</v>
      </c>
      <c r="L598" s="3" t="s">
        <v>793</v>
      </c>
    </row>
    <row r="599" spans="1:12">
      <c r="A599" s="3">
        <v>592</v>
      </c>
      <c r="B599" s="3" t="s">
        <v>786</v>
      </c>
      <c r="C599" s="3" t="s">
        <v>750</v>
      </c>
      <c r="D599" s="3" t="s">
        <v>2046</v>
      </c>
      <c r="E599" s="3" t="s">
        <v>2038</v>
      </c>
      <c r="F599" s="3" t="s">
        <v>2047</v>
      </c>
      <c r="G599" s="3" t="s">
        <v>116</v>
      </c>
      <c r="H599" s="5">
        <v>19872</v>
      </c>
      <c r="I599" s="3" t="s">
        <v>739</v>
      </c>
      <c r="J599" s="3" t="s">
        <v>791</v>
      </c>
      <c r="K599" s="3" t="s">
        <v>792</v>
      </c>
      <c r="L599" s="3" t="s">
        <v>793</v>
      </c>
    </row>
    <row r="600" spans="1:12">
      <c r="A600" s="3">
        <v>593</v>
      </c>
      <c r="B600" s="3" t="s">
        <v>786</v>
      </c>
      <c r="C600" s="3" t="s">
        <v>750</v>
      </c>
      <c r="D600" s="3" t="s">
        <v>2048</v>
      </c>
      <c r="E600" s="3" t="s">
        <v>2038</v>
      </c>
      <c r="F600" s="3" t="s">
        <v>2049</v>
      </c>
      <c r="G600" s="3" t="s">
        <v>116</v>
      </c>
      <c r="H600" s="5">
        <v>25543</v>
      </c>
      <c r="I600" s="3" t="s">
        <v>739</v>
      </c>
      <c r="J600" s="3" t="s">
        <v>791</v>
      </c>
      <c r="K600" s="3" t="s">
        <v>792</v>
      </c>
      <c r="L600" s="3" t="s">
        <v>793</v>
      </c>
    </row>
    <row r="601" spans="1:12">
      <c r="A601" s="3">
        <v>594</v>
      </c>
      <c r="B601" s="3" t="s">
        <v>786</v>
      </c>
      <c r="C601" s="3" t="s">
        <v>750</v>
      </c>
      <c r="D601" s="3" t="s">
        <v>2050</v>
      </c>
      <c r="E601" s="3" t="s">
        <v>2038</v>
      </c>
      <c r="F601" s="3" t="s">
        <v>2051</v>
      </c>
      <c r="G601" s="3" t="s">
        <v>116</v>
      </c>
      <c r="H601" s="5">
        <v>27615</v>
      </c>
      <c r="I601" s="3" t="s">
        <v>739</v>
      </c>
      <c r="J601" s="3" t="s">
        <v>791</v>
      </c>
      <c r="K601" s="3" t="s">
        <v>792</v>
      </c>
      <c r="L601" s="3" t="s">
        <v>793</v>
      </c>
    </row>
    <row r="602" spans="1:12">
      <c r="A602" s="3">
        <v>595</v>
      </c>
      <c r="B602" s="3" t="s">
        <v>786</v>
      </c>
      <c r="C602" s="3" t="s">
        <v>750</v>
      </c>
      <c r="D602" s="3" t="s">
        <v>2052</v>
      </c>
      <c r="E602" s="3" t="s">
        <v>1931</v>
      </c>
      <c r="F602" s="3" t="s">
        <v>2053</v>
      </c>
      <c r="G602" s="3" t="s">
        <v>116</v>
      </c>
      <c r="H602" s="5">
        <v>1965</v>
      </c>
      <c r="I602" s="3" t="s">
        <v>739</v>
      </c>
      <c r="J602" s="3" t="s">
        <v>791</v>
      </c>
      <c r="K602" s="3" t="s">
        <v>792</v>
      </c>
      <c r="L602" s="3" t="s">
        <v>793</v>
      </c>
    </row>
    <row r="603" spans="1:12">
      <c r="A603" s="3">
        <v>596</v>
      </c>
      <c r="B603" s="3" t="s">
        <v>786</v>
      </c>
      <c r="C603" s="3" t="s">
        <v>750</v>
      </c>
      <c r="D603" s="3" t="s">
        <v>2054</v>
      </c>
      <c r="E603" s="3" t="s">
        <v>1931</v>
      </c>
      <c r="F603" s="3" t="s">
        <v>2055</v>
      </c>
      <c r="G603" s="3" t="s">
        <v>116</v>
      </c>
      <c r="H603" s="5">
        <v>2760</v>
      </c>
      <c r="I603" s="3" t="s">
        <v>739</v>
      </c>
      <c r="J603" s="3" t="s">
        <v>791</v>
      </c>
      <c r="K603" s="3" t="s">
        <v>792</v>
      </c>
      <c r="L603" s="3" t="s">
        <v>793</v>
      </c>
    </row>
    <row r="604" spans="1:12">
      <c r="A604" s="3">
        <v>597</v>
      </c>
      <c r="B604" s="3" t="s">
        <v>786</v>
      </c>
      <c r="C604" s="3" t="s">
        <v>750</v>
      </c>
      <c r="D604" s="3" t="s">
        <v>2056</v>
      </c>
      <c r="E604" s="3" t="s">
        <v>1931</v>
      </c>
      <c r="F604" s="3" t="s">
        <v>2057</v>
      </c>
      <c r="G604" s="3" t="s">
        <v>116</v>
      </c>
      <c r="H604" s="5">
        <v>3035</v>
      </c>
      <c r="I604" s="3" t="s">
        <v>739</v>
      </c>
      <c r="J604" s="3" t="s">
        <v>791</v>
      </c>
      <c r="K604" s="3" t="s">
        <v>792</v>
      </c>
      <c r="L604" s="3" t="s">
        <v>793</v>
      </c>
    </row>
    <row r="605" spans="1:12">
      <c r="A605" s="3">
        <v>598</v>
      </c>
      <c r="B605" s="3" t="s">
        <v>786</v>
      </c>
      <c r="C605" s="3" t="s">
        <v>750</v>
      </c>
      <c r="D605" s="3" t="s">
        <v>2058</v>
      </c>
      <c r="E605" s="3" t="s">
        <v>1931</v>
      </c>
      <c r="F605" s="3" t="s">
        <v>2059</v>
      </c>
      <c r="G605" s="3" t="s">
        <v>116</v>
      </c>
      <c r="H605" s="5">
        <v>3308</v>
      </c>
      <c r="I605" s="3" t="s">
        <v>739</v>
      </c>
      <c r="J605" s="3" t="s">
        <v>791</v>
      </c>
      <c r="K605" s="3" t="s">
        <v>792</v>
      </c>
      <c r="L605" s="3" t="s">
        <v>793</v>
      </c>
    </row>
    <row r="606" spans="1:12">
      <c r="A606" s="3">
        <v>599</v>
      </c>
      <c r="B606" s="3" t="s">
        <v>786</v>
      </c>
      <c r="C606" s="3" t="s">
        <v>750</v>
      </c>
      <c r="D606" s="3" t="s">
        <v>2060</v>
      </c>
      <c r="E606" s="3" t="s">
        <v>1931</v>
      </c>
      <c r="F606" s="3" t="s">
        <v>2061</v>
      </c>
      <c r="G606" s="3" t="s">
        <v>116</v>
      </c>
      <c r="H606" s="5">
        <v>4140</v>
      </c>
      <c r="I606" s="3" t="s">
        <v>739</v>
      </c>
      <c r="J606" s="3" t="s">
        <v>791</v>
      </c>
      <c r="K606" s="3" t="s">
        <v>792</v>
      </c>
      <c r="L606" s="3" t="s">
        <v>793</v>
      </c>
    </row>
    <row r="607" spans="1:12">
      <c r="A607" s="3">
        <v>600</v>
      </c>
      <c r="B607" s="3" t="s">
        <v>786</v>
      </c>
      <c r="C607" s="3" t="s">
        <v>824</v>
      </c>
      <c r="D607" s="3" t="s">
        <v>2062</v>
      </c>
      <c r="E607" s="3" t="s">
        <v>1728</v>
      </c>
      <c r="F607" s="3" t="s">
        <v>2063</v>
      </c>
      <c r="G607" s="3" t="s">
        <v>116</v>
      </c>
      <c r="H607" s="5">
        <v>35619</v>
      </c>
      <c r="I607" s="3" t="s">
        <v>739</v>
      </c>
      <c r="J607" s="3" t="s">
        <v>791</v>
      </c>
      <c r="K607" s="3" t="s">
        <v>792</v>
      </c>
      <c r="L607" s="3" t="s">
        <v>793</v>
      </c>
    </row>
    <row r="608" spans="1:12">
      <c r="A608" s="3">
        <v>601</v>
      </c>
      <c r="B608" s="3" t="s">
        <v>786</v>
      </c>
      <c r="C608" s="3" t="s">
        <v>824</v>
      </c>
      <c r="D608" s="3" t="s">
        <v>2064</v>
      </c>
      <c r="E608" s="3" t="s">
        <v>1728</v>
      </c>
      <c r="F608" s="3" t="s">
        <v>2065</v>
      </c>
      <c r="G608" s="3" t="s">
        <v>116</v>
      </c>
      <c r="H608" s="5">
        <v>43798</v>
      </c>
      <c r="I608" s="3" t="s">
        <v>739</v>
      </c>
      <c r="J608" s="3" t="s">
        <v>791</v>
      </c>
      <c r="K608" s="3" t="s">
        <v>792</v>
      </c>
      <c r="L608" s="3" t="s">
        <v>793</v>
      </c>
    </row>
    <row r="609" spans="1:12">
      <c r="A609" s="3">
        <v>602</v>
      </c>
      <c r="B609" s="3" t="s">
        <v>786</v>
      </c>
      <c r="C609" s="3" t="s">
        <v>824</v>
      </c>
      <c r="D609" s="3" t="s">
        <v>2066</v>
      </c>
      <c r="E609" s="3" t="s">
        <v>1728</v>
      </c>
      <c r="F609" s="3" t="s">
        <v>2067</v>
      </c>
      <c r="G609" s="3" t="s">
        <v>116</v>
      </c>
      <c r="H609" s="5">
        <v>50826</v>
      </c>
      <c r="I609" s="3" t="s">
        <v>739</v>
      </c>
      <c r="J609" s="3" t="s">
        <v>791</v>
      </c>
      <c r="K609" s="3" t="s">
        <v>792</v>
      </c>
      <c r="L609" s="3" t="s">
        <v>793</v>
      </c>
    </row>
    <row r="610" spans="1:12">
      <c r="A610" s="3">
        <v>603</v>
      </c>
      <c r="B610" s="3" t="s">
        <v>786</v>
      </c>
      <c r="C610" s="3" t="s">
        <v>824</v>
      </c>
      <c r="D610" s="3" t="s">
        <v>2068</v>
      </c>
      <c r="E610" s="3" t="s">
        <v>1728</v>
      </c>
      <c r="F610" s="3" t="s">
        <v>2069</v>
      </c>
      <c r="G610" s="3" t="s">
        <v>116</v>
      </c>
      <c r="H610" s="5">
        <v>63346</v>
      </c>
      <c r="I610" s="3" t="s">
        <v>739</v>
      </c>
      <c r="J610" s="3" t="s">
        <v>791</v>
      </c>
      <c r="K610" s="3" t="s">
        <v>792</v>
      </c>
      <c r="L610" s="3" t="s">
        <v>793</v>
      </c>
    </row>
    <row r="611" spans="1:12">
      <c r="A611" s="3">
        <v>604</v>
      </c>
      <c r="B611" s="3" t="s">
        <v>786</v>
      </c>
      <c r="C611" s="3" t="s">
        <v>824</v>
      </c>
      <c r="D611" s="3" t="s">
        <v>2070</v>
      </c>
      <c r="E611" s="3" t="s">
        <v>1728</v>
      </c>
      <c r="F611" s="3" t="s">
        <v>2071</v>
      </c>
      <c r="G611" s="3" t="s">
        <v>116</v>
      </c>
      <c r="H611" s="5">
        <v>72948</v>
      </c>
      <c r="I611" s="3" t="s">
        <v>739</v>
      </c>
      <c r="J611" s="3" t="s">
        <v>791</v>
      </c>
      <c r="K611" s="3" t="s">
        <v>792</v>
      </c>
      <c r="L611" s="3" t="s">
        <v>793</v>
      </c>
    </row>
    <row r="612" spans="1:12">
      <c r="A612" s="3">
        <v>605</v>
      </c>
      <c r="B612" s="3" t="s">
        <v>786</v>
      </c>
      <c r="C612" s="3" t="s">
        <v>824</v>
      </c>
      <c r="D612" s="3" t="s">
        <v>2072</v>
      </c>
      <c r="E612" s="3" t="s">
        <v>1728</v>
      </c>
      <c r="F612" s="3" t="s">
        <v>2073</v>
      </c>
      <c r="G612" s="3" t="s">
        <v>116</v>
      </c>
      <c r="H612" s="5">
        <v>24548</v>
      </c>
      <c r="I612" s="3" t="s">
        <v>739</v>
      </c>
      <c r="J612" s="3" t="s">
        <v>791</v>
      </c>
      <c r="K612" s="3" t="s">
        <v>792</v>
      </c>
      <c r="L612" s="3" t="s">
        <v>793</v>
      </c>
    </row>
    <row r="613" spans="1:12">
      <c r="A613" s="3">
        <v>606</v>
      </c>
      <c r="B613" s="3" t="s">
        <v>786</v>
      </c>
      <c r="C613" s="3" t="s">
        <v>824</v>
      </c>
      <c r="D613" s="3" t="s">
        <v>2074</v>
      </c>
      <c r="E613" s="3" t="s">
        <v>1728</v>
      </c>
      <c r="F613" s="3" t="s">
        <v>2075</v>
      </c>
      <c r="G613" s="3" t="s">
        <v>116</v>
      </c>
      <c r="H613" s="5">
        <v>28192</v>
      </c>
      <c r="I613" s="3" t="s">
        <v>739</v>
      </c>
      <c r="J613" s="3" t="s">
        <v>791</v>
      </c>
      <c r="K613" s="3" t="s">
        <v>792</v>
      </c>
      <c r="L613" s="3" t="s">
        <v>793</v>
      </c>
    </row>
    <row r="614" spans="1:12">
      <c r="A614" s="3">
        <v>607</v>
      </c>
      <c r="B614" s="3" t="s">
        <v>786</v>
      </c>
      <c r="C614" s="3" t="s">
        <v>824</v>
      </c>
      <c r="D614" s="3" t="s">
        <v>2076</v>
      </c>
      <c r="E614" s="3" t="s">
        <v>1728</v>
      </c>
      <c r="F614" s="3" t="s">
        <v>2077</v>
      </c>
      <c r="G614" s="3" t="s">
        <v>116</v>
      </c>
      <c r="H614" s="5">
        <v>39430</v>
      </c>
      <c r="I614" s="3" t="s">
        <v>739</v>
      </c>
      <c r="J614" s="3" t="s">
        <v>791</v>
      </c>
      <c r="K614" s="3" t="s">
        <v>792</v>
      </c>
      <c r="L614" s="3" t="s">
        <v>793</v>
      </c>
    </row>
    <row r="615" spans="1:12">
      <c r="A615" s="3">
        <v>608</v>
      </c>
      <c r="B615" s="3" t="s">
        <v>786</v>
      </c>
      <c r="C615" s="3" t="s">
        <v>824</v>
      </c>
      <c r="D615" s="3" t="s">
        <v>2078</v>
      </c>
      <c r="E615" s="3" t="s">
        <v>1728</v>
      </c>
      <c r="F615" s="3" t="s">
        <v>2079</v>
      </c>
      <c r="G615" s="3" t="s">
        <v>116</v>
      </c>
      <c r="H615" s="5">
        <v>48725</v>
      </c>
      <c r="I615" s="3" t="s">
        <v>739</v>
      </c>
      <c r="J615" s="3" t="s">
        <v>791</v>
      </c>
      <c r="K615" s="3" t="s">
        <v>792</v>
      </c>
      <c r="L615" s="3" t="s">
        <v>793</v>
      </c>
    </row>
    <row r="616" spans="1:12">
      <c r="A616" s="3">
        <v>609</v>
      </c>
      <c r="B616" s="3" t="s">
        <v>786</v>
      </c>
      <c r="C616" s="3" t="s">
        <v>824</v>
      </c>
      <c r="D616" s="3" t="s">
        <v>2080</v>
      </c>
      <c r="E616" s="3" t="s">
        <v>1728</v>
      </c>
      <c r="F616" s="3" t="s">
        <v>2081</v>
      </c>
      <c r="G616" s="3" t="s">
        <v>116</v>
      </c>
      <c r="H616" s="5">
        <v>63495</v>
      </c>
      <c r="I616" s="3" t="s">
        <v>739</v>
      </c>
      <c r="J616" s="3" t="s">
        <v>791</v>
      </c>
      <c r="K616" s="3" t="s">
        <v>792</v>
      </c>
      <c r="L616" s="3" t="s">
        <v>793</v>
      </c>
    </row>
    <row r="617" spans="1:12">
      <c r="A617" s="3">
        <v>610</v>
      </c>
      <c r="B617" s="3" t="s">
        <v>786</v>
      </c>
      <c r="C617" s="3" t="s">
        <v>824</v>
      </c>
      <c r="D617" s="3" t="s">
        <v>2082</v>
      </c>
      <c r="E617" s="3" t="s">
        <v>1728</v>
      </c>
      <c r="F617" s="3" t="s">
        <v>2083</v>
      </c>
      <c r="G617" s="3" t="s">
        <v>116</v>
      </c>
      <c r="H617" s="5">
        <v>77215</v>
      </c>
      <c r="I617" s="3" t="s">
        <v>739</v>
      </c>
      <c r="J617" s="3" t="s">
        <v>791</v>
      </c>
      <c r="K617" s="3" t="s">
        <v>792</v>
      </c>
      <c r="L617" s="3" t="s">
        <v>793</v>
      </c>
    </row>
    <row r="618" spans="1:12">
      <c r="A618" s="3">
        <v>611</v>
      </c>
      <c r="B618" s="3" t="s">
        <v>786</v>
      </c>
      <c r="C618" s="3" t="s">
        <v>824</v>
      </c>
      <c r="D618" s="3" t="s">
        <v>2084</v>
      </c>
      <c r="E618" s="3" t="s">
        <v>1728</v>
      </c>
      <c r="F618" s="3" t="s">
        <v>2085</v>
      </c>
      <c r="G618" s="3" t="s">
        <v>116</v>
      </c>
      <c r="H618" s="5">
        <v>89568</v>
      </c>
      <c r="I618" s="3" t="s">
        <v>739</v>
      </c>
      <c r="J618" s="3" t="s">
        <v>791</v>
      </c>
      <c r="K618" s="3" t="s">
        <v>792</v>
      </c>
      <c r="L618" s="3" t="s">
        <v>793</v>
      </c>
    </row>
    <row r="619" spans="1:12">
      <c r="A619" s="3">
        <v>612</v>
      </c>
      <c r="B619" s="3" t="s">
        <v>786</v>
      </c>
      <c r="C619" s="3" t="s">
        <v>824</v>
      </c>
      <c r="D619" s="3" t="s">
        <v>2086</v>
      </c>
      <c r="E619" s="3" t="s">
        <v>1728</v>
      </c>
      <c r="F619" s="3" t="s">
        <v>2087</v>
      </c>
      <c r="G619" s="3" t="s">
        <v>116</v>
      </c>
      <c r="H619" s="5">
        <v>102507</v>
      </c>
      <c r="I619" s="3" t="s">
        <v>739</v>
      </c>
      <c r="J619" s="3" t="s">
        <v>791</v>
      </c>
      <c r="K619" s="3" t="s">
        <v>792</v>
      </c>
      <c r="L619" s="3" t="s">
        <v>793</v>
      </c>
    </row>
    <row r="620" spans="1:12">
      <c r="A620" s="3">
        <v>613</v>
      </c>
      <c r="B620" s="3" t="s">
        <v>786</v>
      </c>
      <c r="C620" s="3" t="s">
        <v>824</v>
      </c>
      <c r="D620" s="3" t="s">
        <v>2088</v>
      </c>
      <c r="E620" s="3" t="s">
        <v>1728</v>
      </c>
      <c r="F620" s="3" t="s">
        <v>2089</v>
      </c>
      <c r="G620" s="3" t="s">
        <v>116</v>
      </c>
      <c r="H620" s="5">
        <v>121850</v>
      </c>
      <c r="I620" s="3" t="s">
        <v>739</v>
      </c>
      <c r="J620" s="3" t="s">
        <v>791</v>
      </c>
      <c r="K620" s="3" t="s">
        <v>792</v>
      </c>
      <c r="L620" s="3" t="s">
        <v>793</v>
      </c>
    </row>
    <row r="621" spans="1:12">
      <c r="A621" s="3">
        <v>614</v>
      </c>
      <c r="B621" s="3" t="s">
        <v>786</v>
      </c>
      <c r="C621" s="3" t="s">
        <v>824</v>
      </c>
      <c r="D621" s="3" t="s">
        <v>2090</v>
      </c>
      <c r="E621" s="3" t="s">
        <v>1728</v>
      </c>
      <c r="F621" s="3" t="s">
        <v>2091</v>
      </c>
      <c r="G621" s="3" t="s">
        <v>116</v>
      </c>
      <c r="H621" s="5">
        <v>137568</v>
      </c>
      <c r="I621" s="3" t="s">
        <v>739</v>
      </c>
      <c r="J621" s="3" t="s">
        <v>791</v>
      </c>
      <c r="K621" s="3" t="s">
        <v>792</v>
      </c>
      <c r="L621" s="3" t="s">
        <v>793</v>
      </c>
    </row>
    <row r="622" spans="1:12">
      <c r="A622" s="3">
        <v>615</v>
      </c>
      <c r="B622" s="3" t="s">
        <v>786</v>
      </c>
      <c r="C622" s="3" t="s">
        <v>824</v>
      </c>
      <c r="D622" s="3" t="s">
        <v>2092</v>
      </c>
      <c r="E622" s="3" t="s">
        <v>1728</v>
      </c>
      <c r="F622" s="3" t="s">
        <v>2093</v>
      </c>
      <c r="G622" s="3" t="s">
        <v>116</v>
      </c>
      <c r="H622" s="5">
        <v>27440</v>
      </c>
      <c r="I622" s="3" t="s">
        <v>739</v>
      </c>
      <c r="J622" s="3" t="s">
        <v>791</v>
      </c>
      <c r="K622" s="3" t="s">
        <v>792</v>
      </c>
      <c r="L622" s="3" t="s">
        <v>793</v>
      </c>
    </row>
    <row r="623" spans="1:12">
      <c r="A623" s="3">
        <v>616</v>
      </c>
      <c r="B623" s="3" t="s">
        <v>786</v>
      </c>
      <c r="C623" s="3" t="s">
        <v>824</v>
      </c>
      <c r="D623" s="3" t="s">
        <v>2094</v>
      </c>
      <c r="E623" s="3" t="s">
        <v>1728</v>
      </c>
      <c r="F623" s="3" t="s">
        <v>2095</v>
      </c>
      <c r="G623" s="3" t="s">
        <v>116</v>
      </c>
      <c r="H623" s="5">
        <v>34640</v>
      </c>
      <c r="I623" s="3" t="s">
        <v>739</v>
      </c>
      <c r="J623" s="3" t="s">
        <v>791</v>
      </c>
      <c r="K623" s="3" t="s">
        <v>792</v>
      </c>
      <c r="L623" s="3" t="s">
        <v>793</v>
      </c>
    </row>
    <row r="624" spans="1:12">
      <c r="A624" s="3">
        <v>617</v>
      </c>
      <c r="B624" s="3" t="s">
        <v>786</v>
      </c>
      <c r="C624" s="3" t="s">
        <v>824</v>
      </c>
      <c r="D624" s="3" t="s">
        <v>2096</v>
      </c>
      <c r="E624" s="3" t="s">
        <v>1728</v>
      </c>
      <c r="F624" s="3" t="s">
        <v>2097</v>
      </c>
      <c r="G624" s="3" t="s">
        <v>116</v>
      </c>
      <c r="H624" s="5">
        <v>49120</v>
      </c>
      <c r="I624" s="3" t="s">
        <v>739</v>
      </c>
      <c r="J624" s="3" t="s">
        <v>791</v>
      </c>
      <c r="K624" s="3" t="s">
        <v>792</v>
      </c>
      <c r="L624" s="3" t="s">
        <v>793</v>
      </c>
    </row>
    <row r="625" spans="1:12">
      <c r="A625" s="3">
        <v>618</v>
      </c>
      <c r="B625" s="3" t="s">
        <v>786</v>
      </c>
      <c r="C625" s="3" t="s">
        <v>824</v>
      </c>
      <c r="D625" s="3" t="s">
        <v>2098</v>
      </c>
      <c r="E625" s="3" t="s">
        <v>1728</v>
      </c>
      <c r="F625" s="3" t="s">
        <v>2099</v>
      </c>
      <c r="G625" s="3" t="s">
        <v>116</v>
      </c>
      <c r="H625" s="5">
        <v>63520</v>
      </c>
      <c r="I625" s="3" t="s">
        <v>739</v>
      </c>
      <c r="J625" s="3" t="s">
        <v>791</v>
      </c>
      <c r="K625" s="3" t="s">
        <v>792</v>
      </c>
      <c r="L625" s="3" t="s">
        <v>793</v>
      </c>
    </row>
    <row r="626" spans="1:12">
      <c r="A626" s="3">
        <v>619</v>
      </c>
      <c r="B626" s="3" t="s">
        <v>786</v>
      </c>
      <c r="C626" s="3" t="s">
        <v>824</v>
      </c>
      <c r="D626" s="3" t="s">
        <v>2100</v>
      </c>
      <c r="E626" s="3" t="s">
        <v>1728</v>
      </c>
      <c r="F626" s="3" t="s">
        <v>2101</v>
      </c>
      <c r="G626" s="3" t="s">
        <v>116</v>
      </c>
      <c r="H626" s="5">
        <v>78000</v>
      </c>
      <c r="I626" s="3" t="s">
        <v>739</v>
      </c>
      <c r="J626" s="3" t="s">
        <v>791</v>
      </c>
      <c r="K626" s="3" t="s">
        <v>792</v>
      </c>
      <c r="L626" s="3" t="s">
        <v>793</v>
      </c>
    </row>
    <row r="627" spans="1:12">
      <c r="A627" s="3">
        <v>620</v>
      </c>
      <c r="B627" s="3" t="s">
        <v>786</v>
      </c>
      <c r="C627" s="3" t="s">
        <v>824</v>
      </c>
      <c r="D627" s="3" t="s">
        <v>2102</v>
      </c>
      <c r="E627" s="3" t="s">
        <v>1728</v>
      </c>
      <c r="F627" s="3" t="s">
        <v>2103</v>
      </c>
      <c r="G627" s="3" t="s">
        <v>116</v>
      </c>
      <c r="H627" s="5">
        <v>92480</v>
      </c>
      <c r="I627" s="3" t="s">
        <v>739</v>
      </c>
      <c r="J627" s="3" t="s">
        <v>791</v>
      </c>
      <c r="K627" s="3" t="s">
        <v>792</v>
      </c>
      <c r="L627" s="3" t="s">
        <v>793</v>
      </c>
    </row>
    <row r="628" spans="1:12">
      <c r="A628" s="3">
        <v>621</v>
      </c>
      <c r="B628" s="3" t="s">
        <v>786</v>
      </c>
      <c r="C628" s="3" t="s">
        <v>824</v>
      </c>
      <c r="D628" s="3" t="s">
        <v>2104</v>
      </c>
      <c r="E628" s="3" t="s">
        <v>1728</v>
      </c>
      <c r="F628" s="3" t="s">
        <v>2105</v>
      </c>
      <c r="G628" s="3" t="s">
        <v>116</v>
      </c>
      <c r="H628" s="5">
        <v>106880</v>
      </c>
      <c r="I628" s="3" t="s">
        <v>739</v>
      </c>
      <c r="J628" s="3" t="s">
        <v>791</v>
      </c>
      <c r="K628" s="3" t="s">
        <v>792</v>
      </c>
      <c r="L628" s="3" t="s">
        <v>793</v>
      </c>
    </row>
    <row r="629" spans="1:12">
      <c r="A629" s="3">
        <v>622</v>
      </c>
      <c r="B629" s="3" t="s">
        <v>786</v>
      </c>
      <c r="C629" s="3" t="s">
        <v>824</v>
      </c>
      <c r="D629" s="3" t="s">
        <v>2106</v>
      </c>
      <c r="E629" s="3" t="s">
        <v>1728</v>
      </c>
      <c r="F629" s="3" t="s">
        <v>2107</v>
      </c>
      <c r="G629" s="3" t="s">
        <v>116</v>
      </c>
      <c r="H629" s="5">
        <v>121360</v>
      </c>
      <c r="I629" s="3" t="s">
        <v>739</v>
      </c>
      <c r="J629" s="3" t="s">
        <v>791</v>
      </c>
      <c r="K629" s="3" t="s">
        <v>792</v>
      </c>
      <c r="L629" s="3" t="s">
        <v>793</v>
      </c>
    </row>
    <row r="630" spans="1:12">
      <c r="A630" s="3">
        <v>623</v>
      </c>
      <c r="B630" s="3" t="s">
        <v>786</v>
      </c>
      <c r="C630" s="3" t="s">
        <v>824</v>
      </c>
      <c r="D630" s="3" t="s">
        <v>2108</v>
      </c>
      <c r="E630" s="3" t="s">
        <v>1728</v>
      </c>
      <c r="F630" s="3" t="s">
        <v>2109</v>
      </c>
      <c r="G630" s="3" t="s">
        <v>116</v>
      </c>
      <c r="H630" s="5">
        <v>135760</v>
      </c>
      <c r="I630" s="3" t="s">
        <v>739</v>
      </c>
      <c r="J630" s="3" t="s">
        <v>791</v>
      </c>
      <c r="K630" s="3" t="s">
        <v>792</v>
      </c>
      <c r="L630" s="3" t="s">
        <v>793</v>
      </c>
    </row>
    <row r="631" spans="1:12">
      <c r="A631" s="3">
        <v>624</v>
      </c>
      <c r="B631" s="3" t="s">
        <v>786</v>
      </c>
      <c r="C631" s="3" t="s">
        <v>2006</v>
      </c>
      <c r="D631" s="3" t="s">
        <v>2110</v>
      </c>
      <c r="E631" s="3" t="s">
        <v>2008</v>
      </c>
      <c r="F631" s="3" t="s">
        <v>2111</v>
      </c>
      <c r="G631" s="3" t="s">
        <v>1611</v>
      </c>
      <c r="H631" s="5">
        <v>547612</v>
      </c>
      <c r="I631" s="3" t="s">
        <v>739</v>
      </c>
      <c r="J631" s="3" t="s">
        <v>791</v>
      </c>
      <c r="K631" s="3" t="s">
        <v>792</v>
      </c>
      <c r="L631" s="3" t="s">
        <v>793</v>
      </c>
    </row>
    <row r="632" spans="1:12">
      <c r="A632" s="3">
        <v>625</v>
      </c>
      <c r="B632" s="3" t="s">
        <v>786</v>
      </c>
      <c r="C632" s="3" t="s">
        <v>2006</v>
      </c>
      <c r="D632" s="3" t="s">
        <v>2112</v>
      </c>
      <c r="E632" s="3" t="s">
        <v>2008</v>
      </c>
      <c r="F632" s="3" t="s">
        <v>2113</v>
      </c>
      <c r="G632" s="3" t="s">
        <v>2010</v>
      </c>
      <c r="H632" s="5">
        <v>65094</v>
      </c>
      <c r="I632" s="3" t="s">
        <v>739</v>
      </c>
      <c r="J632" s="3" t="s">
        <v>791</v>
      </c>
      <c r="K632" s="3" t="s">
        <v>792</v>
      </c>
      <c r="L632" s="3" t="s">
        <v>793</v>
      </c>
    </row>
    <row r="633" spans="1:12">
      <c r="A633" s="3">
        <v>626</v>
      </c>
      <c r="B633" s="3" t="s">
        <v>786</v>
      </c>
      <c r="C633" s="3" t="s">
        <v>2006</v>
      </c>
      <c r="D633" s="3" t="s">
        <v>2114</v>
      </c>
      <c r="E633" s="3" t="s">
        <v>2008</v>
      </c>
      <c r="F633" s="3" t="s">
        <v>2115</v>
      </c>
      <c r="G633" s="3" t="s">
        <v>2010</v>
      </c>
      <c r="H633" s="5">
        <v>65313</v>
      </c>
      <c r="I633" s="3" t="s">
        <v>739</v>
      </c>
      <c r="J633" s="3" t="s">
        <v>791</v>
      </c>
      <c r="K633" s="3" t="s">
        <v>792</v>
      </c>
      <c r="L633" s="3" t="s">
        <v>793</v>
      </c>
    </row>
    <row r="634" spans="1:12">
      <c r="A634" s="3">
        <v>627</v>
      </c>
      <c r="B634" s="3" t="s">
        <v>786</v>
      </c>
      <c r="C634" s="3" t="s">
        <v>2006</v>
      </c>
      <c r="D634" s="3" t="s">
        <v>2116</v>
      </c>
      <c r="E634" s="3" t="s">
        <v>2008</v>
      </c>
      <c r="F634" s="3" t="s">
        <v>2117</v>
      </c>
      <c r="G634" s="3" t="s">
        <v>2010</v>
      </c>
      <c r="H634" s="5">
        <v>65752</v>
      </c>
      <c r="I634" s="3" t="s">
        <v>739</v>
      </c>
      <c r="J634" s="3" t="s">
        <v>791</v>
      </c>
      <c r="K634" s="3" t="s">
        <v>792</v>
      </c>
      <c r="L634" s="3" t="s">
        <v>793</v>
      </c>
    </row>
    <row r="635" spans="1:12">
      <c r="A635" s="3">
        <v>628</v>
      </c>
      <c r="B635" s="3" t="s">
        <v>786</v>
      </c>
      <c r="C635" s="3" t="s">
        <v>2006</v>
      </c>
      <c r="D635" s="3" t="s">
        <v>2118</v>
      </c>
      <c r="E635" s="3" t="s">
        <v>2008</v>
      </c>
      <c r="F635" s="3" t="s">
        <v>2119</v>
      </c>
      <c r="G635" s="3" t="s">
        <v>2010</v>
      </c>
      <c r="H635" s="5">
        <v>86902</v>
      </c>
      <c r="I635" s="3" t="s">
        <v>739</v>
      </c>
      <c r="J635" s="3" t="s">
        <v>791</v>
      </c>
      <c r="K635" s="3" t="s">
        <v>792</v>
      </c>
      <c r="L635" s="3" t="s">
        <v>793</v>
      </c>
    </row>
    <row r="636" spans="1:12">
      <c r="A636" s="3">
        <v>629</v>
      </c>
      <c r="B636" s="3" t="s">
        <v>786</v>
      </c>
      <c r="C636" s="3" t="s">
        <v>824</v>
      </c>
      <c r="D636" s="3" t="s">
        <v>2120</v>
      </c>
      <c r="E636" s="3" t="s">
        <v>1728</v>
      </c>
      <c r="F636" s="3" t="s">
        <v>2121</v>
      </c>
      <c r="G636" s="3" t="s">
        <v>738</v>
      </c>
      <c r="H636" s="5">
        <v>65354</v>
      </c>
      <c r="I636" s="3" t="s">
        <v>739</v>
      </c>
      <c r="J636" s="3" t="s">
        <v>791</v>
      </c>
      <c r="K636" s="3" t="s">
        <v>792</v>
      </c>
      <c r="L636" s="3" t="s">
        <v>793</v>
      </c>
    </row>
    <row r="637" spans="1:12">
      <c r="A637" s="3">
        <v>630</v>
      </c>
      <c r="B637" s="3" t="s">
        <v>786</v>
      </c>
      <c r="C637" s="3" t="s">
        <v>824</v>
      </c>
      <c r="D637" s="3" t="s">
        <v>2122</v>
      </c>
      <c r="E637" s="3" t="s">
        <v>1728</v>
      </c>
      <c r="F637" s="3" t="s">
        <v>2123</v>
      </c>
      <c r="G637" s="3" t="s">
        <v>738</v>
      </c>
      <c r="H637" s="5">
        <v>73292</v>
      </c>
      <c r="I637" s="3" t="s">
        <v>739</v>
      </c>
      <c r="J637" s="3" t="s">
        <v>791</v>
      </c>
      <c r="K637" s="3" t="s">
        <v>792</v>
      </c>
      <c r="L637" s="3" t="s">
        <v>793</v>
      </c>
    </row>
    <row r="638" spans="1:12">
      <c r="A638" s="3">
        <v>631</v>
      </c>
      <c r="B638" s="3" t="s">
        <v>786</v>
      </c>
      <c r="C638" s="3" t="s">
        <v>824</v>
      </c>
      <c r="D638" s="3" t="s">
        <v>2124</v>
      </c>
      <c r="E638" s="3" t="s">
        <v>1728</v>
      </c>
      <c r="F638" s="3" t="s">
        <v>2125</v>
      </c>
      <c r="G638" s="3" t="s">
        <v>738</v>
      </c>
      <c r="H638" s="5">
        <v>89531</v>
      </c>
      <c r="I638" s="3" t="s">
        <v>739</v>
      </c>
      <c r="J638" s="3" t="s">
        <v>791</v>
      </c>
      <c r="K638" s="3" t="s">
        <v>792</v>
      </c>
      <c r="L638" s="3" t="s">
        <v>793</v>
      </c>
    </row>
    <row r="639" spans="1:12">
      <c r="A639" s="3">
        <v>632</v>
      </c>
      <c r="B639" s="3" t="s">
        <v>786</v>
      </c>
      <c r="C639" s="3" t="s">
        <v>824</v>
      </c>
      <c r="D639" s="3" t="s">
        <v>2126</v>
      </c>
      <c r="E639" s="3" t="s">
        <v>1728</v>
      </c>
      <c r="F639" s="3" t="s">
        <v>2127</v>
      </c>
      <c r="G639" s="3" t="s">
        <v>738</v>
      </c>
      <c r="H639" s="5">
        <v>101986</v>
      </c>
      <c r="I639" s="3" t="s">
        <v>739</v>
      </c>
      <c r="J639" s="3" t="s">
        <v>791</v>
      </c>
      <c r="K639" s="3" t="s">
        <v>792</v>
      </c>
      <c r="L639" s="3" t="s">
        <v>793</v>
      </c>
    </row>
    <row r="640" spans="1:12">
      <c r="A640" s="3">
        <v>633</v>
      </c>
      <c r="B640" s="3" t="s">
        <v>786</v>
      </c>
      <c r="C640" s="3" t="s">
        <v>824</v>
      </c>
      <c r="D640" s="3" t="s">
        <v>2128</v>
      </c>
      <c r="E640" s="3" t="s">
        <v>1728</v>
      </c>
      <c r="F640" s="3" t="s">
        <v>2129</v>
      </c>
      <c r="G640" s="3" t="s">
        <v>738</v>
      </c>
      <c r="H640" s="5">
        <v>120038</v>
      </c>
      <c r="I640" s="3" t="s">
        <v>739</v>
      </c>
      <c r="J640" s="3" t="s">
        <v>791</v>
      </c>
      <c r="K640" s="3" t="s">
        <v>792</v>
      </c>
      <c r="L640" s="3" t="s">
        <v>793</v>
      </c>
    </row>
    <row r="641" spans="1:12">
      <c r="A641" s="3">
        <v>634</v>
      </c>
      <c r="B641" s="3" t="s">
        <v>786</v>
      </c>
      <c r="C641" s="3" t="s">
        <v>824</v>
      </c>
      <c r="D641" s="3" t="s">
        <v>2130</v>
      </c>
      <c r="E641" s="3" t="s">
        <v>1728</v>
      </c>
      <c r="F641" s="3" t="s">
        <v>2131</v>
      </c>
      <c r="G641" s="3" t="s">
        <v>738</v>
      </c>
      <c r="H641" s="5">
        <v>139455</v>
      </c>
      <c r="I641" s="3" t="s">
        <v>739</v>
      </c>
      <c r="J641" s="3" t="s">
        <v>791</v>
      </c>
      <c r="K641" s="3" t="s">
        <v>792</v>
      </c>
      <c r="L641" s="3" t="s">
        <v>793</v>
      </c>
    </row>
    <row r="642" spans="1:12">
      <c r="A642" s="3">
        <v>635</v>
      </c>
      <c r="B642" s="3" t="s">
        <v>786</v>
      </c>
      <c r="C642" s="3" t="s">
        <v>824</v>
      </c>
      <c r="D642" s="3" t="s">
        <v>2132</v>
      </c>
      <c r="E642" s="3" t="s">
        <v>1728</v>
      </c>
      <c r="F642" s="3" t="s">
        <v>2133</v>
      </c>
      <c r="G642" s="3" t="s">
        <v>738</v>
      </c>
      <c r="H642" s="5">
        <v>156902</v>
      </c>
      <c r="I642" s="3" t="s">
        <v>739</v>
      </c>
      <c r="J642" s="3" t="s">
        <v>791</v>
      </c>
      <c r="K642" s="3" t="s">
        <v>792</v>
      </c>
      <c r="L642" s="3" t="s">
        <v>793</v>
      </c>
    </row>
    <row r="643" spans="1:12">
      <c r="A643" s="3">
        <v>636</v>
      </c>
      <c r="B643" s="3" t="s">
        <v>786</v>
      </c>
      <c r="C643" s="3" t="s">
        <v>824</v>
      </c>
      <c r="D643" s="3" t="s">
        <v>2134</v>
      </c>
      <c r="E643" s="3" t="s">
        <v>1728</v>
      </c>
      <c r="F643" s="3" t="s">
        <v>2135</v>
      </c>
      <c r="G643" s="3" t="s">
        <v>738</v>
      </c>
      <c r="H643" s="5">
        <v>177529</v>
      </c>
      <c r="I643" s="3" t="s">
        <v>739</v>
      </c>
      <c r="J643" s="3" t="s">
        <v>791</v>
      </c>
      <c r="K643" s="3" t="s">
        <v>792</v>
      </c>
      <c r="L643" s="3" t="s">
        <v>793</v>
      </c>
    </row>
    <row r="644" spans="1:12">
      <c r="A644" s="3">
        <v>637</v>
      </c>
      <c r="B644" s="3" t="s">
        <v>786</v>
      </c>
      <c r="C644" s="3" t="s">
        <v>824</v>
      </c>
      <c r="D644" s="3" t="s">
        <v>2136</v>
      </c>
      <c r="E644" s="3" t="s">
        <v>1728</v>
      </c>
      <c r="F644" s="3" t="s">
        <v>2137</v>
      </c>
      <c r="G644" s="3" t="s">
        <v>738</v>
      </c>
      <c r="H644" s="5">
        <v>199710</v>
      </c>
      <c r="I644" s="3" t="s">
        <v>739</v>
      </c>
      <c r="J644" s="3" t="s">
        <v>791</v>
      </c>
      <c r="K644" s="3" t="s">
        <v>792</v>
      </c>
      <c r="L644" s="3" t="s">
        <v>793</v>
      </c>
    </row>
    <row r="645" spans="1:12">
      <c r="A645" s="3">
        <v>638</v>
      </c>
      <c r="B645" s="3" t="s">
        <v>786</v>
      </c>
      <c r="C645" s="3" t="s">
        <v>824</v>
      </c>
      <c r="D645" s="3" t="s">
        <v>2138</v>
      </c>
      <c r="E645" s="3" t="s">
        <v>1728</v>
      </c>
      <c r="F645" s="3" t="s">
        <v>2139</v>
      </c>
      <c r="G645" s="3" t="s">
        <v>116</v>
      </c>
      <c r="H645" s="5">
        <v>7036</v>
      </c>
      <c r="I645" s="3" t="s">
        <v>739</v>
      </c>
      <c r="J645" s="3" t="s">
        <v>791</v>
      </c>
      <c r="K645" s="3" t="s">
        <v>792</v>
      </c>
      <c r="L645" s="3" t="s">
        <v>793</v>
      </c>
    </row>
    <row r="646" spans="1:12">
      <c r="A646" s="3">
        <v>639</v>
      </c>
      <c r="B646" s="3" t="s">
        <v>786</v>
      </c>
      <c r="C646" s="3" t="s">
        <v>824</v>
      </c>
      <c r="D646" s="3" t="s">
        <v>2140</v>
      </c>
      <c r="E646" s="3" t="s">
        <v>1728</v>
      </c>
      <c r="F646" s="3" t="s">
        <v>2141</v>
      </c>
      <c r="G646" s="3" t="s">
        <v>116</v>
      </c>
      <c r="H646" s="5">
        <v>9332</v>
      </c>
      <c r="I646" s="3" t="s">
        <v>739</v>
      </c>
      <c r="J646" s="3" t="s">
        <v>791</v>
      </c>
      <c r="K646" s="3" t="s">
        <v>792</v>
      </c>
      <c r="L646" s="3" t="s">
        <v>793</v>
      </c>
    </row>
    <row r="647" spans="1:12">
      <c r="A647" s="3">
        <v>640</v>
      </c>
      <c r="B647" s="3" t="s">
        <v>786</v>
      </c>
      <c r="C647" s="3" t="s">
        <v>824</v>
      </c>
      <c r="D647" s="3" t="s">
        <v>2142</v>
      </c>
      <c r="E647" s="3" t="s">
        <v>1728</v>
      </c>
      <c r="F647" s="3" t="s">
        <v>2143</v>
      </c>
      <c r="G647" s="3" t="s">
        <v>116</v>
      </c>
      <c r="H647" s="5">
        <v>14779</v>
      </c>
      <c r="I647" s="3" t="s">
        <v>739</v>
      </c>
      <c r="J647" s="3" t="s">
        <v>791</v>
      </c>
      <c r="K647" s="3" t="s">
        <v>792</v>
      </c>
      <c r="L647" s="3" t="s">
        <v>793</v>
      </c>
    </row>
    <row r="648" spans="1:12">
      <c r="A648" s="3">
        <v>641</v>
      </c>
      <c r="B648" s="3" t="s">
        <v>786</v>
      </c>
      <c r="C648" s="3" t="s">
        <v>824</v>
      </c>
      <c r="D648" s="3" t="s">
        <v>2144</v>
      </c>
      <c r="E648" s="3" t="s">
        <v>1728</v>
      </c>
      <c r="F648" s="3" t="s">
        <v>2145</v>
      </c>
      <c r="G648" s="3" t="s">
        <v>116</v>
      </c>
      <c r="H648" s="5">
        <v>20663</v>
      </c>
      <c r="I648" s="3" t="s">
        <v>739</v>
      </c>
      <c r="J648" s="3" t="s">
        <v>791</v>
      </c>
      <c r="K648" s="3" t="s">
        <v>792</v>
      </c>
      <c r="L648" s="3" t="s">
        <v>793</v>
      </c>
    </row>
    <row r="649" spans="1:12">
      <c r="A649" s="3">
        <v>642</v>
      </c>
      <c r="B649" s="3" t="s">
        <v>786</v>
      </c>
      <c r="C649" s="3" t="s">
        <v>824</v>
      </c>
      <c r="D649" s="3" t="s">
        <v>2146</v>
      </c>
      <c r="E649" s="3" t="s">
        <v>1728</v>
      </c>
      <c r="F649" s="3" t="s">
        <v>2147</v>
      </c>
      <c r="G649" s="3" t="s">
        <v>116</v>
      </c>
      <c r="H649" s="5">
        <v>27904</v>
      </c>
      <c r="I649" s="3" t="s">
        <v>739</v>
      </c>
      <c r="J649" s="3" t="s">
        <v>791</v>
      </c>
      <c r="K649" s="3" t="s">
        <v>792</v>
      </c>
      <c r="L649" s="3" t="s">
        <v>793</v>
      </c>
    </row>
    <row r="650" spans="1:12">
      <c r="A650" s="3">
        <v>643</v>
      </c>
      <c r="B650" s="3" t="s">
        <v>786</v>
      </c>
      <c r="C650" s="3" t="s">
        <v>824</v>
      </c>
      <c r="D650" s="3" t="s">
        <v>2148</v>
      </c>
      <c r="E650" s="3" t="s">
        <v>1728</v>
      </c>
      <c r="F650" s="3" t="s">
        <v>2149</v>
      </c>
      <c r="G650" s="3" t="s">
        <v>116</v>
      </c>
      <c r="H650" s="5">
        <v>35619</v>
      </c>
      <c r="I650" s="3" t="s">
        <v>739</v>
      </c>
      <c r="J650" s="3" t="s">
        <v>791</v>
      </c>
      <c r="K650" s="3" t="s">
        <v>792</v>
      </c>
      <c r="L650" s="3" t="s">
        <v>793</v>
      </c>
    </row>
    <row r="651" spans="1:12">
      <c r="A651" s="3">
        <v>644</v>
      </c>
      <c r="B651" s="3" t="s">
        <v>786</v>
      </c>
      <c r="C651" s="3" t="s">
        <v>824</v>
      </c>
      <c r="D651" s="3" t="s">
        <v>2150</v>
      </c>
      <c r="E651" s="3" t="s">
        <v>1728</v>
      </c>
      <c r="F651" s="3" t="s">
        <v>2151</v>
      </c>
      <c r="G651" s="3" t="s">
        <v>116</v>
      </c>
      <c r="H651" s="5">
        <v>43798</v>
      </c>
      <c r="I651" s="3" t="s">
        <v>739</v>
      </c>
      <c r="J651" s="3" t="s">
        <v>791</v>
      </c>
      <c r="K651" s="3" t="s">
        <v>792</v>
      </c>
      <c r="L651" s="3" t="s">
        <v>793</v>
      </c>
    </row>
    <row r="652" spans="1:12">
      <c r="A652" s="3">
        <v>645</v>
      </c>
      <c r="B652" s="3" t="s">
        <v>786</v>
      </c>
      <c r="C652" s="3" t="s">
        <v>824</v>
      </c>
      <c r="D652" s="3" t="s">
        <v>2152</v>
      </c>
      <c r="E652" s="3" t="s">
        <v>1728</v>
      </c>
      <c r="F652" s="3" t="s">
        <v>2153</v>
      </c>
      <c r="G652" s="3" t="s">
        <v>116</v>
      </c>
      <c r="H652" s="5">
        <v>50826</v>
      </c>
      <c r="I652" s="3" t="s">
        <v>739</v>
      </c>
      <c r="J652" s="3" t="s">
        <v>791</v>
      </c>
      <c r="K652" s="3" t="s">
        <v>792</v>
      </c>
      <c r="L652" s="3" t="s">
        <v>793</v>
      </c>
    </row>
    <row r="653" spans="1:12">
      <c r="A653" s="3">
        <v>646</v>
      </c>
      <c r="B653" s="3" t="s">
        <v>786</v>
      </c>
      <c r="C653" s="3" t="s">
        <v>824</v>
      </c>
      <c r="D653" s="3" t="s">
        <v>2154</v>
      </c>
      <c r="E653" s="3" t="s">
        <v>1728</v>
      </c>
      <c r="F653" s="3" t="s">
        <v>2155</v>
      </c>
      <c r="G653" s="3" t="s">
        <v>116</v>
      </c>
      <c r="H653" s="5">
        <v>63346</v>
      </c>
      <c r="I653" s="3" t="s">
        <v>739</v>
      </c>
      <c r="J653" s="3" t="s">
        <v>791</v>
      </c>
      <c r="K653" s="3" t="s">
        <v>792</v>
      </c>
      <c r="L653" s="3" t="s">
        <v>793</v>
      </c>
    </row>
    <row r="654" spans="1:12">
      <c r="A654" s="3">
        <v>647</v>
      </c>
      <c r="B654" s="3" t="s">
        <v>786</v>
      </c>
      <c r="C654" s="3" t="s">
        <v>824</v>
      </c>
      <c r="D654" s="3" t="s">
        <v>2156</v>
      </c>
      <c r="E654" s="3" t="s">
        <v>1728</v>
      </c>
      <c r="F654" s="3" t="s">
        <v>2157</v>
      </c>
      <c r="G654" s="3" t="s">
        <v>116</v>
      </c>
      <c r="H654" s="5">
        <v>72948</v>
      </c>
      <c r="I654" s="3" t="s">
        <v>739</v>
      </c>
      <c r="J654" s="3" t="s">
        <v>791</v>
      </c>
      <c r="K654" s="3" t="s">
        <v>792</v>
      </c>
      <c r="L654" s="3" t="s">
        <v>793</v>
      </c>
    </row>
    <row r="655" spans="1:12">
      <c r="A655" s="3">
        <v>648</v>
      </c>
      <c r="B655" s="3" t="s">
        <v>786</v>
      </c>
      <c r="C655" s="3" t="s">
        <v>824</v>
      </c>
      <c r="D655" s="3" t="s">
        <v>2158</v>
      </c>
      <c r="E655" s="3" t="s">
        <v>1728</v>
      </c>
      <c r="F655" s="3" t="s">
        <v>2159</v>
      </c>
      <c r="G655" s="3" t="s">
        <v>116</v>
      </c>
      <c r="H655" s="5">
        <v>7036</v>
      </c>
      <c r="I655" s="3" t="s">
        <v>739</v>
      </c>
      <c r="J655" s="3" t="s">
        <v>791</v>
      </c>
      <c r="K655" s="3" t="s">
        <v>792</v>
      </c>
      <c r="L655" s="3" t="s">
        <v>793</v>
      </c>
    </row>
    <row r="656" spans="1:12">
      <c r="A656" s="3">
        <v>649</v>
      </c>
      <c r="B656" s="3" t="s">
        <v>786</v>
      </c>
      <c r="C656" s="3" t="s">
        <v>824</v>
      </c>
      <c r="D656" s="3" t="s">
        <v>2160</v>
      </c>
      <c r="E656" s="3" t="s">
        <v>1728</v>
      </c>
      <c r="F656" s="3" t="s">
        <v>2161</v>
      </c>
      <c r="G656" s="3" t="s">
        <v>116</v>
      </c>
      <c r="H656" s="5">
        <v>9332</v>
      </c>
      <c r="I656" s="3" t="s">
        <v>739</v>
      </c>
      <c r="J656" s="3" t="s">
        <v>791</v>
      </c>
      <c r="K656" s="3" t="s">
        <v>792</v>
      </c>
      <c r="L656" s="3" t="s">
        <v>793</v>
      </c>
    </row>
    <row r="657" spans="1:12">
      <c r="A657" s="3">
        <v>650</v>
      </c>
      <c r="B657" s="3" t="s">
        <v>786</v>
      </c>
      <c r="C657" s="3" t="s">
        <v>824</v>
      </c>
      <c r="D657" s="3" t="s">
        <v>2162</v>
      </c>
      <c r="E657" s="3" t="s">
        <v>1728</v>
      </c>
      <c r="F657" s="3" t="s">
        <v>2163</v>
      </c>
      <c r="G657" s="3" t="s">
        <v>116</v>
      </c>
      <c r="H657" s="5">
        <v>14779</v>
      </c>
      <c r="I657" s="3" t="s">
        <v>739</v>
      </c>
      <c r="J657" s="3" t="s">
        <v>791</v>
      </c>
      <c r="K657" s="3" t="s">
        <v>792</v>
      </c>
      <c r="L657" s="3" t="s">
        <v>793</v>
      </c>
    </row>
    <row r="658" spans="1:12">
      <c r="A658" s="3">
        <v>651</v>
      </c>
      <c r="B658" s="3" t="s">
        <v>786</v>
      </c>
      <c r="C658" s="3" t="s">
        <v>824</v>
      </c>
      <c r="D658" s="3" t="s">
        <v>2164</v>
      </c>
      <c r="E658" s="3" t="s">
        <v>1728</v>
      </c>
      <c r="F658" s="3" t="s">
        <v>2165</v>
      </c>
      <c r="G658" s="3" t="s">
        <v>116</v>
      </c>
      <c r="H658" s="5">
        <v>20663</v>
      </c>
      <c r="I658" s="3" t="s">
        <v>739</v>
      </c>
      <c r="J658" s="3" t="s">
        <v>791</v>
      </c>
      <c r="K658" s="3" t="s">
        <v>792</v>
      </c>
      <c r="L658" s="3" t="s">
        <v>793</v>
      </c>
    </row>
    <row r="659" spans="1:12">
      <c r="A659" s="3">
        <v>652</v>
      </c>
      <c r="B659" s="3" t="s">
        <v>786</v>
      </c>
      <c r="C659" s="3" t="s">
        <v>824</v>
      </c>
      <c r="D659" s="3" t="s">
        <v>2166</v>
      </c>
      <c r="E659" s="3" t="s">
        <v>1728</v>
      </c>
      <c r="F659" s="3" t="s">
        <v>2167</v>
      </c>
      <c r="G659" s="3" t="s">
        <v>116</v>
      </c>
      <c r="H659" s="5">
        <v>27904</v>
      </c>
      <c r="I659" s="3" t="s">
        <v>739</v>
      </c>
      <c r="J659" s="3" t="s">
        <v>791</v>
      </c>
      <c r="K659" s="3" t="s">
        <v>792</v>
      </c>
      <c r="L659" s="3" t="s">
        <v>793</v>
      </c>
    </row>
    <row r="660" spans="1:12">
      <c r="A660" s="3">
        <v>653</v>
      </c>
      <c r="B660" s="3" t="s">
        <v>786</v>
      </c>
      <c r="C660" s="3" t="s">
        <v>750</v>
      </c>
      <c r="D660" s="3" t="s">
        <v>2168</v>
      </c>
      <c r="E660" s="3" t="s">
        <v>751</v>
      </c>
      <c r="F660" s="3" t="s">
        <v>2169</v>
      </c>
      <c r="G660" s="3" t="s">
        <v>116</v>
      </c>
      <c r="H660" s="5">
        <v>285</v>
      </c>
      <c r="I660" s="3" t="s">
        <v>739</v>
      </c>
      <c r="J660" s="3" t="s">
        <v>791</v>
      </c>
      <c r="K660" s="3" t="s">
        <v>792</v>
      </c>
      <c r="L660" s="3" t="s">
        <v>793</v>
      </c>
    </row>
    <row r="661" spans="1:12">
      <c r="A661" s="3">
        <v>654</v>
      </c>
      <c r="B661" s="3" t="s">
        <v>786</v>
      </c>
      <c r="C661" s="3" t="s">
        <v>750</v>
      </c>
      <c r="D661" s="3" t="s">
        <v>2170</v>
      </c>
      <c r="E661" s="3" t="s">
        <v>751</v>
      </c>
      <c r="F661" s="3" t="s">
        <v>2171</v>
      </c>
      <c r="G661" s="3" t="s">
        <v>116</v>
      </c>
      <c r="H661" s="5">
        <v>352</v>
      </c>
      <c r="I661" s="3" t="s">
        <v>739</v>
      </c>
      <c r="J661" s="3" t="s">
        <v>791</v>
      </c>
      <c r="K661" s="3" t="s">
        <v>792</v>
      </c>
      <c r="L661" s="3" t="s">
        <v>793</v>
      </c>
    </row>
    <row r="662" spans="1:12">
      <c r="A662" s="3">
        <v>655</v>
      </c>
      <c r="B662" s="3" t="s">
        <v>786</v>
      </c>
      <c r="C662" s="3" t="s">
        <v>750</v>
      </c>
      <c r="D662" s="3" t="s">
        <v>2172</v>
      </c>
      <c r="E662" s="3" t="s">
        <v>751</v>
      </c>
      <c r="F662" s="3" t="s">
        <v>2173</v>
      </c>
      <c r="G662" s="3" t="s">
        <v>116</v>
      </c>
      <c r="H662" s="5">
        <v>418</v>
      </c>
      <c r="I662" s="3" t="s">
        <v>739</v>
      </c>
      <c r="J662" s="3" t="s">
        <v>791</v>
      </c>
      <c r="K662" s="3" t="s">
        <v>792</v>
      </c>
      <c r="L662" s="3" t="s">
        <v>793</v>
      </c>
    </row>
    <row r="663" spans="1:12">
      <c r="A663" s="3">
        <v>656</v>
      </c>
      <c r="B663" s="3" t="s">
        <v>786</v>
      </c>
      <c r="C663" s="3" t="s">
        <v>750</v>
      </c>
      <c r="D663" s="3" t="s">
        <v>2174</v>
      </c>
      <c r="E663" s="3" t="s">
        <v>751</v>
      </c>
      <c r="F663" s="3" t="s">
        <v>2175</v>
      </c>
      <c r="G663" s="3" t="s">
        <v>116</v>
      </c>
      <c r="H663" s="5">
        <v>460</v>
      </c>
      <c r="I663" s="3" t="s">
        <v>739</v>
      </c>
      <c r="J663" s="3" t="s">
        <v>791</v>
      </c>
      <c r="K663" s="3" t="s">
        <v>792</v>
      </c>
      <c r="L663" s="3" t="s">
        <v>793</v>
      </c>
    </row>
    <row r="664" spans="1:12">
      <c r="A664" s="3">
        <v>657</v>
      </c>
      <c r="B664" s="3" t="s">
        <v>786</v>
      </c>
      <c r="C664" s="3" t="s">
        <v>750</v>
      </c>
      <c r="D664" s="3" t="s">
        <v>2176</v>
      </c>
      <c r="E664" s="3" t="s">
        <v>751</v>
      </c>
      <c r="F664" s="3" t="s">
        <v>2177</v>
      </c>
      <c r="G664" s="3" t="s">
        <v>116</v>
      </c>
      <c r="H664" s="5">
        <v>601</v>
      </c>
      <c r="I664" s="3" t="s">
        <v>739</v>
      </c>
      <c r="J664" s="3" t="s">
        <v>791</v>
      </c>
      <c r="K664" s="3" t="s">
        <v>792</v>
      </c>
      <c r="L664" s="3" t="s">
        <v>793</v>
      </c>
    </row>
    <row r="665" spans="1:12">
      <c r="A665" s="3">
        <v>658</v>
      </c>
      <c r="B665" s="3" t="s">
        <v>786</v>
      </c>
      <c r="C665" s="3" t="s">
        <v>750</v>
      </c>
      <c r="D665" s="3" t="s">
        <v>2178</v>
      </c>
      <c r="E665" s="3" t="s">
        <v>751</v>
      </c>
      <c r="F665" s="3" t="s">
        <v>2179</v>
      </c>
      <c r="G665" s="3" t="s">
        <v>116</v>
      </c>
      <c r="H665" s="5">
        <v>705</v>
      </c>
      <c r="I665" s="3" t="s">
        <v>739</v>
      </c>
      <c r="J665" s="3" t="s">
        <v>791</v>
      </c>
      <c r="K665" s="3" t="s">
        <v>792</v>
      </c>
      <c r="L665" s="3" t="s">
        <v>793</v>
      </c>
    </row>
    <row r="666" spans="1:12">
      <c r="A666" s="3">
        <v>659</v>
      </c>
      <c r="B666" s="3" t="s">
        <v>786</v>
      </c>
      <c r="C666" s="3" t="s">
        <v>750</v>
      </c>
      <c r="D666" s="3" t="s">
        <v>2180</v>
      </c>
      <c r="E666" s="3" t="s">
        <v>751</v>
      </c>
      <c r="F666" s="3" t="s">
        <v>2181</v>
      </c>
      <c r="G666" s="3" t="s">
        <v>116</v>
      </c>
      <c r="H666" s="5">
        <v>1019</v>
      </c>
      <c r="I666" s="3" t="s">
        <v>739</v>
      </c>
      <c r="J666" s="3" t="s">
        <v>791</v>
      </c>
      <c r="K666" s="3" t="s">
        <v>792</v>
      </c>
      <c r="L666" s="3" t="s">
        <v>793</v>
      </c>
    </row>
    <row r="667" spans="1:12">
      <c r="A667" s="3">
        <v>660</v>
      </c>
      <c r="B667" s="3" t="s">
        <v>786</v>
      </c>
      <c r="C667" s="3" t="s">
        <v>750</v>
      </c>
      <c r="D667" s="3" t="s">
        <v>2182</v>
      </c>
      <c r="E667" s="3" t="s">
        <v>751</v>
      </c>
      <c r="F667" s="3" t="s">
        <v>2183</v>
      </c>
      <c r="G667" s="3" t="s">
        <v>116</v>
      </c>
      <c r="H667" s="5">
        <v>1978</v>
      </c>
      <c r="I667" s="3" t="s">
        <v>739</v>
      </c>
      <c r="J667" s="3" t="s">
        <v>791</v>
      </c>
      <c r="K667" s="3" t="s">
        <v>792</v>
      </c>
      <c r="L667" s="3" t="s">
        <v>793</v>
      </c>
    </row>
    <row r="668" spans="1:12">
      <c r="A668" s="3">
        <v>661</v>
      </c>
      <c r="B668" s="3" t="s">
        <v>786</v>
      </c>
      <c r="C668" s="3" t="s">
        <v>750</v>
      </c>
      <c r="D668" s="3" t="s">
        <v>2184</v>
      </c>
      <c r="E668" s="3" t="s">
        <v>751</v>
      </c>
      <c r="F668" s="3" t="s">
        <v>2185</v>
      </c>
      <c r="G668" s="3" t="s">
        <v>116</v>
      </c>
      <c r="H668" s="5">
        <v>2290</v>
      </c>
      <c r="I668" s="3" t="s">
        <v>739</v>
      </c>
      <c r="J668" s="3" t="s">
        <v>791</v>
      </c>
      <c r="K668" s="3" t="s">
        <v>792</v>
      </c>
      <c r="L668" s="3" t="s">
        <v>793</v>
      </c>
    </row>
    <row r="669" spans="1:12">
      <c r="A669" s="3">
        <v>662</v>
      </c>
      <c r="B669" s="3" t="s">
        <v>786</v>
      </c>
      <c r="C669" s="3" t="s">
        <v>750</v>
      </c>
      <c r="D669" s="3" t="s">
        <v>2186</v>
      </c>
      <c r="E669" s="3" t="s">
        <v>751</v>
      </c>
      <c r="F669" s="3" t="s">
        <v>2187</v>
      </c>
      <c r="G669" s="3" t="s">
        <v>116</v>
      </c>
      <c r="H669" s="5">
        <v>2865</v>
      </c>
      <c r="I669" s="3" t="s">
        <v>739</v>
      </c>
      <c r="J669" s="3" t="s">
        <v>791</v>
      </c>
      <c r="K669" s="3" t="s">
        <v>792</v>
      </c>
      <c r="L669" s="3" t="s">
        <v>793</v>
      </c>
    </row>
    <row r="670" spans="1:12">
      <c r="A670" s="3">
        <v>663</v>
      </c>
      <c r="B670" s="3" t="s">
        <v>786</v>
      </c>
      <c r="C670" s="3" t="s">
        <v>750</v>
      </c>
      <c r="D670" s="3" t="s">
        <v>2188</v>
      </c>
      <c r="E670" s="3" t="s">
        <v>751</v>
      </c>
      <c r="F670" s="3" t="s">
        <v>2189</v>
      </c>
      <c r="G670" s="3" t="s">
        <v>116</v>
      </c>
      <c r="H670" s="5">
        <v>4361</v>
      </c>
      <c r="I670" s="3" t="s">
        <v>739</v>
      </c>
      <c r="J670" s="3" t="s">
        <v>791</v>
      </c>
      <c r="K670" s="3" t="s">
        <v>792</v>
      </c>
      <c r="L670" s="3" t="s">
        <v>793</v>
      </c>
    </row>
    <row r="671" spans="1:12">
      <c r="A671" s="3">
        <v>664</v>
      </c>
      <c r="B671" s="3" t="s">
        <v>786</v>
      </c>
      <c r="C671" s="3" t="s">
        <v>750</v>
      </c>
      <c r="D671" s="3" t="s">
        <v>2190</v>
      </c>
      <c r="E671" s="3" t="s">
        <v>751</v>
      </c>
      <c r="F671" s="3" t="s">
        <v>2191</v>
      </c>
      <c r="G671" s="3" t="s">
        <v>116</v>
      </c>
      <c r="H671" s="5">
        <v>4625</v>
      </c>
      <c r="I671" s="3" t="s">
        <v>739</v>
      </c>
      <c r="J671" s="3" t="s">
        <v>791</v>
      </c>
      <c r="K671" s="3" t="s">
        <v>792</v>
      </c>
      <c r="L671" s="3" t="s">
        <v>793</v>
      </c>
    </row>
    <row r="672" spans="1:12">
      <c r="A672" s="3">
        <v>665</v>
      </c>
      <c r="B672" s="3" t="s">
        <v>786</v>
      </c>
      <c r="C672" s="3" t="s">
        <v>750</v>
      </c>
      <c r="D672" s="3" t="s">
        <v>2192</v>
      </c>
      <c r="E672" s="3" t="s">
        <v>751</v>
      </c>
      <c r="F672" s="3" t="s">
        <v>2193</v>
      </c>
      <c r="G672" s="3" t="s">
        <v>116</v>
      </c>
      <c r="H672" s="5">
        <v>6270</v>
      </c>
      <c r="I672" s="3" t="s">
        <v>739</v>
      </c>
      <c r="J672" s="3" t="s">
        <v>791</v>
      </c>
      <c r="K672" s="3" t="s">
        <v>792</v>
      </c>
      <c r="L672" s="3" t="s">
        <v>793</v>
      </c>
    </row>
    <row r="673" spans="1:12">
      <c r="A673" s="3">
        <v>666</v>
      </c>
      <c r="B673" s="3" t="s">
        <v>786</v>
      </c>
      <c r="C673" s="3" t="s">
        <v>750</v>
      </c>
      <c r="D673" s="3" t="s">
        <v>2194</v>
      </c>
      <c r="E673" s="3" t="s">
        <v>751</v>
      </c>
      <c r="F673" s="3" t="s">
        <v>2195</v>
      </c>
      <c r="G673" s="3" t="s">
        <v>116</v>
      </c>
      <c r="H673" s="5">
        <v>18624</v>
      </c>
      <c r="I673" s="3" t="s">
        <v>739</v>
      </c>
      <c r="J673" s="3" t="s">
        <v>791</v>
      </c>
      <c r="K673" s="3" t="s">
        <v>792</v>
      </c>
      <c r="L673" s="3" t="s">
        <v>793</v>
      </c>
    </row>
    <row r="674" spans="1:12">
      <c r="A674" s="3">
        <v>667</v>
      </c>
      <c r="B674" s="3" t="s">
        <v>786</v>
      </c>
      <c r="C674" s="3" t="s">
        <v>750</v>
      </c>
      <c r="D674" s="3" t="s">
        <v>2196</v>
      </c>
      <c r="E674" s="3" t="s">
        <v>751</v>
      </c>
      <c r="F674" s="3" t="s">
        <v>2197</v>
      </c>
      <c r="G674" s="3" t="s">
        <v>116</v>
      </c>
      <c r="H674" s="5">
        <v>22549</v>
      </c>
      <c r="I674" s="3" t="s">
        <v>739</v>
      </c>
      <c r="J674" s="3" t="s">
        <v>791</v>
      </c>
      <c r="K674" s="3" t="s">
        <v>792</v>
      </c>
      <c r="L674" s="3" t="s">
        <v>793</v>
      </c>
    </row>
    <row r="675" spans="1:12">
      <c r="A675" s="3">
        <v>668</v>
      </c>
      <c r="B675" s="3" t="s">
        <v>786</v>
      </c>
      <c r="C675" s="3" t="s">
        <v>750</v>
      </c>
      <c r="D675" s="3" t="s">
        <v>2198</v>
      </c>
      <c r="E675" s="3" t="s">
        <v>751</v>
      </c>
      <c r="F675" s="3" t="s">
        <v>2199</v>
      </c>
      <c r="G675" s="3" t="s">
        <v>116</v>
      </c>
      <c r="H675" s="5">
        <v>45191</v>
      </c>
      <c r="I675" s="3" t="s">
        <v>739</v>
      </c>
      <c r="J675" s="3" t="s">
        <v>791</v>
      </c>
      <c r="K675" s="3" t="s">
        <v>792</v>
      </c>
      <c r="L675" s="3" t="s">
        <v>793</v>
      </c>
    </row>
    <row r="676" spans="1:12">
      <c r="A676" s="3">
        <v>669</v>
      </c>
      <c r="B676" s="3" t="s">
        <v>786</v>
      </c>
      <c r="C676" s="3" t="s">
        <v>750</v>
      </c>
      <c r="D676" s="3" t="s">
        <v>2200</v>
      </c>
      <c r="E676" s="3" t="s">
        <v>751</v>
      </c>
      <c r="F676" s="3" t="s">
        <v>2201</v>
      </c>
      <c r="G676" s="3" t="s">
        <v>116</v>
      </c>
      <c r="H676" s="5">
        <v>129</v>
      </c>
      <c r="I676" s="3" t="s">
        <v>739</v>
      </c>
      <c r="J676" s="3" t="s">
        <v>791</v>
      </c>
      <c r="K676" s="3" t="s">
        <v>792</v>
      </c>
      <c r="L676" s="3" t="s">
        <v>793</v>
      </c>
    </row>
    <row r="677" spans="1:12">
      <c r="A677" s="3">
        <v>670</v>
      </c>
      <c r="B677" s="3" t="s">
        <v>786</v>
      </c>
      <c r="C677" s="3" t="s">
        <v>750</v>
      </c>
      <c r="D677" s="3" t="s">
        <v>714</v>
      </c>
      <c r="E677" s="3" t="s">
        <v>751</v>
      </c>
      <c r="F677" s="3" t="s">
        <v>752</v>
      </c>
      <c r="G677" s="3" t="s">
        <v>116</v>
      </c>
      <c r="H677" s="5">
        <v>138</v>
      </c>
      <c r="I677" s="3" t="s">
        <v>739</v>
      </c>
      <c r="J677" s="3" t="s">
        <v>791</v>
      </c>
      <c r="K677" s="3" t="s">
        <v>792</v>
      </c>
      <c r="L677" s="3" t="s">
        <v>793</v>
      </c>
    </row>
    <row r="678" spans="1:12">
      <c r="A678" s="3">
        <v>671</v>
      </c>
      <c r="B678" s="3" t="s">
        <v>786</v>
      </c>
      <c r="C678" s="3" t="s">
        <v>750</v>
      </c>
      <c r="D678" s="3" t="s">
        <v>715</v>
      </c>
      <c r="E678" s="3" t="s">
        <v>751</v>
      </c>
      <c r="F678" s="3" t="s">
        <v>754</v>
      </c>
      <c r="G678" s="3" t="s">
        <v>116</v>
      </c>
      <c r="H678" s="5">
        <v>164</v>
      </c>
      <c r="I678" s="3" t="s">
        <v>739</v>
      </c>
      <c r="J678" s="3" t="s">
        <v>791</v>
      </c>
      <c r="K678" s="3" t="s">
        <v>792</v>
      </c>
      <c r="L678" s="3" t="s">
        <v>793</v>
      </c>
    </row>
    <row r="679" spans="1:12">
      <c r="A679" s="3">
        <v>672</v>
      </c>
      <c r="B679" s="3" t="s">
        <v>786</v>
      </c>
      <c r="C679" s="3" t="s">
        <v>750</v>
      </c>
      <c r="D679" s="3" t="s">
        <v>2202</v>
      </c>
      <c r="E679" s="3" t="s">
        <v>751</v>
      </c>
      <c r="F679" s="3" t="s">
        <v>2203</v>
      </c>
      <c r="G679" s="3" t="s">
        <v>116</v>
      </c>
      <c r="H679" s="5">
        <v>210</v>
      </c>
      <c r="I679" s="3" t="s">
        <v>739</v>
      </c>
      <c r="J679" s="3" t="s">
        <v>791</v>
      </c>
      <c r="K679" s="3" t="s">
        <v>792</v>
      </c>
      <c r="L679" s="3" t="s">
        <v>793</v>
      </c>
    </row>
    <row r="680" spans="1:12">
      <c r="A680" s="3">
        <v>673</v>
      </c>
      <c r="B680" s="3" t="s">
        <v>786</v>
      </c>
      <c r="C680" s="3" t="s">
        <v>750</v>
      </c>
      <c r="D680" s="3" t="s">
        <v>2204</v>
      </c>
      <c r="E680" s="3" t="s">
        <v>751</v>
      </c>
      <c r="F680" s="3" t="s">
        <v>2205</v>
      </c>
      <c r="G680" s="3" t="s">
        <v>116</v>
      </c>
      <c r="H680" s="5">
        <v>245</v>
      </c>
      <c r="I680" s="3" t="s">
        <v>739</v>
      </c>
      <c r="J680" s="3" t="s">
        <v>791</v>
      </c>
      <c r="K680" s="3" t="s">
        <v>792</v>
      </c>
      <c r="L680" s="3" t="s">
        <v>793</v>
      </c>
    </row>
    <row r="681" spans="1:12">
      <c r="A681" s="3">
        <v>674</v>
      </c>
      <c r="B681" s="3" t="s">
        <v>786</v>
      </c>
      <c r="C681" s="3" t="s">
        <v>750</v>
      </c>
      <c r="D681" s="3" t="s">
        <v>2206</v>
      </c>
      <c r="E681" s="3" t="s">
        <v>751</v>
      </c>
      <c r="F681" s="3" t="s">
        <v>2207</v>
      </c>
      <c r="G681" s="3" t="s">
        <v>116</v>
      </c>
      <c r="H681" s="5">
        <v>271</v>
      </c>
      <c r="I681" s="3" t="s">
        <v>739</v>
      </c>
      <c r="J681" s="3" t="s">
        <v>791</v>
      </c>
      <c r="K681" s="3" t="s">
        <v>792</v>
      </c>
      <c r="L681" s="3" t="s">
        <v>793</v>
      </c>
    </row>
    <row r="682" spans="1:12">
      <c r="A682" s="3">
        <v>675</v>
      </c>
      <c r="B682" s="3" t="s">
        <v>786</v>
      </c>
      <c r="C682" s="3" t="s">
        <v>750</v>
      </c>
      <c r="D682" s="3" t="s">
        <v>2208</v>
      </c>
      <c r="E682" s="3" t="s">
        <v>751</v>
      </c>
      <c r="F682" s="3" t="s">
        <v>2209</v>
      </c>
      <c r="G682" s="3" t="s">
        <v>116</v>
      </c>
      <c r="H682" s="5">
        <v>342</v>
      </c>
      <c r="I682" s="3" t="s">
        <v>739</v>
      </c>
      <c r="J682" s="3" t="s">
        <v>791</v>
      </c>
      <c r="K682" s="3" t="s">
        <v>792</v>
      </c>
      <c r="L682" s="3" t="s">
        <v>793</v>
      </c>
    </row>
    <row r="683" spans="1:12">
      <c r="A683" s="3">
        <v>676</v>
      </c>
      <c r="B683" s="3" t="s">
        <v>786</v>
      </c>
      <c r="C683" s="3" t="s">
        <v>750</v>
      </c>
      <c r="D683" s="3" t="s">
        <v>2210</v>
      </c>
      <c r="E683" s="3" t="s">
        <v>751</v>
      </c>
      <c r="F683" s="3" t="s">
        <v>2211</v>
      </c>
      <c r="G683" s="3" t="s">
        <v>116</v>
      </c>
      <c r="H683" s="5">
        <v>441</v>
      </c>
      <c r="I683" s="3" t="s">
        <v>739</v>
      </c>
      <c r="J683" s="3" t="s">
        <v>791</v>
      </c>
      <c r="K683" s="3" t="s">
        <v>792</v>
      </c>
      <c r="L683" s="3" t="s">
        <v>793</v>
      </c>
    </row>
    <row r="684" spans="1:12">
      <c r="A684" s="3">
        <v>677</v>
      </c>
      <c r="B684" s="3" t="s">
        <v>786</v>
      </c>
      <c r="C684" s="3" t="s">
        <v>750</v>
      </c>
      <c r="D684" s="3" t="s">
        <v>2212</v>
      </c>
      <c r="E684" s="3" t="s">
        <v>751</v>
      </c>
      <c r="F684" s="3" t="s">
        <v>2213</v>
      </c>
      <c r="G684" s="3" t="s">
        <v>116</v>
      </c>
      <c r="H684" s="5">
        <v>562</v>
      </c>
      <c r="I684" s="3" t="s">
        <v>739</v>
      </c>
      <c r="J684" s="3" t="s">
        <v>791</v>
      </c>
      <c r="K684" s="3" t="s">
        <v>792</v>
      </c>
      <c r="L684" s="3" t="s">
        <v>793</v>
      </c>
    </row>
    <row r="685" spans="1:12">
      <c r="A685" s="3">
        <v>678</v>
      </c>
      <c r="B685" s="3" t="s">
        <v>786</v>
      </c>
      <c r="C685" s="3" t="s">
        <v>750</v>
      </c>
      <c r="D685" s="3" t="s">
        <v>2214</v>
      </c>
      <c r="E685" s="3" t="s">
        <v>751</v>
      </c>
      <c r="F685" s="3" t="s">
        <v>2215</v>
      </c>
      <c r="G685" s="3" t="s">
        <v>116</v>
      </c>
      <c r="H685" s="5">
        <v>3108</v>
      </c>
      <c r="I685" s="3" t="s">
        <v>739</v>
      </c>
      <c r="J685" s="3" t="s">
        <v>791</v>
      </c>
      <c r="K685" s="3" t="s">
        <v>792</v>
      </c>
      <c r="L685" s="3" t="s">
        <v>793</v>
      </c>
    </row>
    <row r="686" spans="1:12">
      <c r="A686" s="3">
        <v>679</v>
      </c>
      <c r="B686" s="3" t="s">
        <v>786</v>
      </c>
      <c r="C686" s="3" t="s">
        <v>756</v>
      </c>
      <c r="D686" s="3" t="s">
        <v>2216</v>
      </c>
      <c r="E686" s="3" t="s">
        <v>1496</v>
      </c>
      <c r="F686" s="3" t="s">
        <v>2217</v>
      </c>
      <c r="G686" s="3" t="s">
        <v>738</v>
      </c>
      <c r="H686" s="5">
        <v>988</v>
      </c>
      <c r="I686" s="3" t="s">
        <v>739</v>
      </c>
      <c r="J686" s="3" t="s">
        <v>791</v>
      </c>
      <c r="K686" s="3" t="s">
        <v>792</v>
      </c>
      <c r="L686" s="3" t="s">
        <v>793</v>
      </c>
    </row>
    <row r="687" spans="1:12">
      <c r="A687" s="3">
        <v>680</v>
      </c>
      <c r="B687" s="3" t="s">
        <v>786</v>
      </c>
      <c r="C687" s="3" t="s">
        <v>756</v>
      </c>
      <c r="D687" s="3" t="s">
        <v>2218</v>
      </c>
      <c r="E687" s="3" t="s">
        <v>1496</v>
      </c>
      <c r="F687" s="3" t="s">
        <v>2219</v>
      </c>
      <c r="G687" s="3" t="s">
        <v>738</v>
      </c>
      <c r="H687" s="5">
        <v>1169</v>
      </c>
      <c r="I687" s="3" t="s">
        <v>739</v>
      </c>
      <c r="J687" s="3" t="s">
        <v>791</v>
      </c>
      <c r="K687" s="3" t="s">
        <v>792</v>
      </c>
      <c r="L687" s="3" t="s">
        <v>793</v>
      </c>
    </row>
    <row r="688" spans="1:12">
      <c r="A688" s="3">
        <v>681</v>
      </c>
      <c r="B688" s="3" t="s">
        <v>786</v>
      </c>
      <c r="C688" s="3" t="s">
        <v>756</v>
      </c>
      <c r="D688" s="3" t="s">
        <v>2220</v>
      </c>
      <c r="E688" s="3" t="s">
        <v>1496</v>
      </c>
      <c r="F688" s="3" t="s">
        <v>2221</v>
      </c>
      <c r="G688" s="3" t="s">
        <v>738</v>
      </c>
      <c r="H688" s="5">
        <v>1495</v>
      </c>
      <c r="I688" s="3" t="s">
        <v>739</v>
      </c>
      <c r="J688" s="3" t="s">
        <v>791</v>
      </c>
      <c r="K688" s="3" t="s">
        <v>792</v>
      </c>
      <c r="L688" s="3" t="s">
        <v>793</v>
      </c>
    </row>
    <row r="689" spans="1:12">
      <c r="A689" s="3">
        <v>682</v>
      </c>
      <c r="B689" s="3" t="s">
        <v>786</v>
      </c>
      <c r="C689" s="3" t="s">
        <v>756</v>
      </c>
      <c r="D689" s="3" t="s">
        <v>2222</v>
      </c>
      <c r="E689" s="3" t="s">
        <v>1496</v>
      </c>
      <c r="F689" s="3" t="s">
        <v>2223</v>
      </c>
      <c r="G689" s="3" t="s">
        <v>738</v>
      </c>
      <c r="H689" s="5">
        <v>1761</v>
      </c>
      <c r="I689" s="3" t="s">
        <v>739</v>
      </c>
      <c r="J689" s="3" t="s">
        <v>791</v>
      </c>
      <c r="K689" s="3" t="s">
        <v>792</v>
      </c>
      <c r="L689" s="3" t="s">
        <v>793</v>
      </c>
    </row>
    <row r="690" spans="1:12">
      <c r="A690" s="3">
        <v>683</v>
      </c>
      <c r="B690" s="3" t="s">
        <v>786</v>
      </c>
      <c r="C690" s="3" t="s">
        <v>756</v>
      </c>
      <c r="D690" s="3" t="s">
        <v>2224</v>
      </c>
      <c r="E690" s="3" t="s">
        <v>1496</v>
      </c>
      <c r="F690" s="3" t="s">
        <v>2225</v>
      </c>
      <c r="G690" s="3" t="s">
        <v>738</v>
      </c>
      <c r="H690" s="5">
        <v>3512</v>
      </c>
      <c r="I690" s="3" t="s">
        <v>739</v>
      </c>
      <c r="J690" s="3" t="s">
        <v>791</v>
      </c>
      <c r="K690" s="3" t="s">
        <v>792</v>
      </c>
      <c r="L690" s="3" t="s">
        <v>793</v>
      </c>
    </row>
    <row r="691" spans="1:12">
      <c r="A691" s="3">
        <v>684</v>
      </c>
      <c r="B691" s="3" t="s">
        <v>786</v>
      </c>
      <c r="C691" s="3" t="s">
        <v>756</v>
      </c>
      <c r="D691" s="3" t="s">
        <v>2226</v>
      </c>
      <c r="E691" s="3" t="s">
        <v>1496</v>
      </c>
      <c r="F691" s="3" t="s">
        <v>2227</v>
      </c>
      <c r="G691" s="3" t="s">
        <v>738</v>
      </c>
      <c r="H691" s="5">
        <v>4028</v>
      </c>
      <c r="I691" s="3" t="s">
        <v>739</v>
      </c>
      <c r="J691" s="3" t="s">
        <v>791</v>
      </c>
      <c r="K691" s="3" t="s">
        <v>792</v>
      </c>
      <c r="L691" s="3" t="s">
        <v>793</v>
      </c>
    </row>
    <row r="692" spans="1:12">
      <c r="A692" s="3">
        <v>685</v>
      </c>
      <c r="B692" s="3" t="s">
        <v>786</v>
      </c>
      <c r="C692" s="3" t="s">
        <v>756</v>
      </c>
      <c r="D692" s="3" t="s">
        <v>2228</v>
      </c>
      <c r="E692" s="3" t="s">
        <v>1496</v>
      </c>
      <c r="F692" s="3" t="s">
        <v>2229</v>
      </c>
      <c r="G692" s="3" t="s">
        <v>738</v>
      </c>
      <c r="H692" s="5">
        <v>6385</v>
      </c>
      <c r="I692" s="3" t="s">
        <v>739</v>
      </c>
      <c r="J692" s="3" t="s">
        <v>791</v>
      </c>
      <c r="K692" s="3" t="s">
        <v>792</v>
      </c>
      <c r="L692" s="3" t="s">
        <v>793</v>
      </c>
    </row>
    <row r="693" spans="1:12">
      <c r="A693" s="3">
        <v>686</v>
      </c>
      <c r="B693" s="3" t="s">
        <v>786</v>
      </c>
      <c r="C693" s="3" t="s">
        <v>756</v>
      </c>
      <c r="D693" s="3" t="s">
        <v>2230</v>
      </c>
      <c r="E693" s="3" t="s">
        <v>1496</v>
      </c>
      <c r="F693" s="3" t="s">
        <v>2231</v>
      </c>
      <c r="G693" s="3" t="s">
        <v>738</v>
      </c>
      <c r="H693" s="5">
        <v>8596</v>
      </c>
      <c r="I693" s="3" t="s">
        <v>739</v>
      </c>
      <c r="J693" s="3" t="s">
        <v>791</v>
      </c>
      <c r="K693" s="3" t="s">
        <v>792</v>
      </c>
      <c r="L693" s="3" t="s">
        <v>793</v>
      </c>
    </row>
    <row r="694" spans="1:12">
      <c r="A694" s="3">
        <v>687</v>
      </c>
      <c r="B694" s="3" t="s">
        <v>786</v>
      </c>
      <c r="C694" s="3" t="s">
        <v>756</v>
      </c>
      <c r="D694" s="3" t="s">
        <v>2232</v>
      </c>
      <c r="E694" s="3" t="s">
        <v>1496</v>
      </c>
      <c r="F694" s="3" t="s">
        <v>2233</v>
      </c>
      <c r="G694" s="3" t="s">
        <v>738</v>
      </c>
      <c r="H694" s="5">
        <v>12157</v>
      </c>
      <c r="I694" s="3" t="s">
        <v>739</v>
      </c>
      <c r="J694" s="3" t="s">
        <v>791</v>
      </c>
      <c r="K694" s="3" t="s">
        <v>792</v>
      </c>
      <c r="L694" s="3" t="s">
        <v>793</v>
      </c>
    </row>
    <row r="695" spans="1:12">
      <c r="A695" s="3">
        <v>688</v>
      </c>
      <c r="B695" s="3" t="s">
        <v>786</v>
      </c>
      <c r="C695" s="3" t="s">
        <v>2234</v>
      </c>
      <c r="D695" s="3" t="s">
        <v>2235</v>
      </c>
      <c r="E695" s="3" t="s">
        <v>2236</v>
      </c>
      <c r="F695" s="3" t="s">
        <v>2237</v>
      </c>
      <c r="G695" s="3" t="s">
        <v>116</v>
      </c>
      <c r="H695" s="5">
        <v>573</v>
      </c>
      <c r="I695" s="3" t="s">
        <v>739</v>
      </c>
      <c r="J695" s="3" t="s">
        <v>791</v>
      </c>
      <c r="K695" s="3" t="s">
        <v>792</v>
      </c>
      <c r="L695" s="3" t="s">
        <v>793</v>
      </c>
    </row>
    <row r="696" spans="1:12">
      <c r="A696" s="3">
        <v>689</v>
      </c>
      <c r="B696" s="3" t="s">
        <v>786</v>
      </c>
      <c r="C696" s="3" t="s">
        <v>2234</v>
      </c>
      <c r="D696" s="3" t="s">
        <v>2238</v>
      </c>
      <c r="E696" s="3" t="s">
        <v>2236</v>
      </c>
      <c r="F696" s="3" t="s">
        <v>2239</v>
      </c>
      <c r="G696" s="3" t="s">
        <v>116</v>
      </c>
      <c r="H696" s="5">
        <v>638</v>
      </c>
      <c r="I696" s="3" t="s">
        <v>739</v>
      </c>
      <c r="J696" s="3" t="s">
        <v>791</v>
      </c>
      <c r="K696" s="3" t="s">
        <v>792</v>
      </c>
      <c r="L696" s="3" t="s">
        <v>793</v>
      </c>
    </row>
    <row r="697" spans="1:12">
      <c r="A697" s="3">
        <v>690</v>
      </c>
      <c r="B697" s="3" t="s">
        <v>786</v>
      </c>
      <c r="C697" s="3" t="s">
        <v>2234</v>
      </c>
      <c r="D697" s="3" t="s">
        <v>2240</v>
      </c>
      <c r="E697" s="3" t="s">
        <v>2236</v>
      </c>
      <c r="F697" s="3" t="s">
        <v>2241</v>
      </c>
      <c r="G697" s="3" t="s">
        <v>116</v>
      </c>
      <c r="H697" s="5">
        <v>1243</v>
      </c>
      <c r="I697" s="3" t="s">
        <v>739</v>
      </c>
      <c r="J697" s="3" t="s">
        <v>791</v>
      </c>
      <c r="K697" s="3" t="s">
        <v>792</v>
      </c>
      <c r="L697" s="3" t="s">
        <v>793</v>
      </c>
    </row>
    <row r="698" spans="1:12">
      <c r="A698" s="3">
        <v>691</v>
      </c>
      <c r="B698" s="3" t="s">
        <v>786</v>
      </c>
      <c r="C698" s="3" t="s">
        <v>2242</v>
      </c>
      <c r="D698" s="3" t="s">
        <v>2243</v>
      </c>
      <c r="E698" s="3" t="s">
        <v>2244</v>
      </c>
      <c r="F698" s="3" t="s">
        <v>2245</v>
      </c>
      <c r="G698" s="3" t="s">
        <v>116</v>
      </c>
      <c r="H698" s="5">
        <v>517</v>
      </c>
      <c r="I698" s="3" t="s">
        <v>739</v>
      </c>
      <c r="J698" s="3" t="s">
        <v>791</v>
      </c>
      <c r="K698" s="3" t="s">
        <v>792</v>
      </c>
      <c r="L698" s="3" t="s">
        <v>793</v>
      </c>
    </row>
    <row r="699" spans="1:12">
      <c r="A699" s="3">
        <v>692</v>
      </c>
      <c r="B699" s="3" t="s">
        <v>786</v>
      </c>
      <c r="C699" s="3" t="s">
        <v>2242</v>
      </c>
      <c r="D699" s="3" t="s">
        <v>2246</v>
      </c>
      <c r="E699" s="3" t="s">
        <v>2244</v>
      </c>
      <c r="F699" s="3" t="s">
        <v>2247</v>
      </c>
      <c r="G699" s="3" t="s">
        <v>116</v>
      </c>
      <c r="H699" s="5">
        <v>603</v>
      </c>
      <c r="I699" s="3" t="s">
        <v>739</v>
      </c>
      <c r="J699" s="3" t="s">
        <v>791</v>
      </c>
      <c r="K699" s="3" t="s">
        <v>792</v>
      </c>
      <c r="L699" s="3" t="s">
        <v>793</v>
      </c>
    </row>
    <row r="700" spans="1:12">
      <c r="A700" s="3">
        <v>693</v>
      </c>
      <c r="B700" s="3" t="s">
        <v>786</v>
      </c>
      <c r="C700" s="3" t="s">
        <v>2242</v>
      </c>
      <c r="D700" s="3" t="s">
        <v>2248</v>
      </c>
      <c r="E700" s="3" t="s">
        <v>2244</v>
      </c>
      <c r="F700" s="3" t="s">
        <v>2249</v>
      </c>
      <c r="G700" s="3" t="s">
        <v>116</v>
      </c>
      <c r="H700" s="5">
        <v>1310</v>
      </c>
      <c r="I700" s="3" t="s">
        <v>739</v>
      </c>
      <c r="J700" s="3" t="s">
        <v>791</v>
      </c>
      <c r="K700" s="3" t="s">
        <v>792</v>
      </c>
      <c r="L700" s="3" t="s">
        <v>793</v>
      </c>
    </row>
    <row r="701" spans="1:12">
      <c r="A701" s="3">
        <v>694</v>
      </c>
      <c r="B701" s="3" t="s">
        <v>786</v>
      </c>
      <c r="C701" s="3" t="s">
        <v>2242</v>
      </c>
      <c r="D701" s="3" t="s">
        <v>2250</v>
      </c>
      <c r="E701" s="3" t="s">
        <v>2244</v>
      </c>
      <c r="F701" s="3" t="s">
        <v>2251</v>
      </c>
      <c r="G701" s="3" t="s">
        <v>116</v>
      </c>
      <c r="H701" s="5">
        <v>779</v>
      </c>
      <c r="I701" s="3" t="s">
        <v>739</v>
      </c>
      <c r="J701" s="3" t="s">
        <v>791</v>
      </c>
      <c r="K701" s="3" t="s">
        <v>792</v>
      </c>
      <c r="L701" s="3" t="s">
        <v>793</v>
      </c>
    </row>
    <row r="702" spans="1:12">
      <c r="A702" s="3">
        <v>695</v>
      </c>
      <c r="B702" s="3" t="s">
        <v>786</v>
      </c>
      <c r="C702" s="3" t="s">
        <v>2242</v>
      </c>
      <c r="D702" s="3" t="s">
        <v>2252</v>
      </c>
      <c r="E702" s="3" t="s">
        <v>2244</v>
      </c>
      <c r="F702" s="3" t="s">
        <v>2253</v>
      </c>
      <c r="G702" s="3" t="s">
        <v>116</v>
      </c>
      <c r="H702" s="5">
        <v>839</v>
      </c>
      <c r="I702" s="3" t="s">
        <v>739</v>
      </c>
      <c r="J702" s="3" t="s">
        <v>791</v>
      </c>
      <c r="K702" s="3" t="s">
        <v>792</v>
      </c>
      <c r="L702" s="3" t="s">
        <v>793</v>
      </c>
    </row>
    <row r="703" spans="1:12">
      <c r="A703" s="3">
        <v>696</v>
      </c>
      <c r="B703" s="3" t="s">
        <v>786</v>
      </c>
      <c r="C703" s="3" t="s">
        <v>2242</v>
      </c>
      <c r="D703" s="3" t="s">
        <v>2254</v>
      </c>
      <c r="E703" s="3" t="s">
        <v>2244</v>
      </c>
      <c r="F703" s="3" t="s">
        <v>2255</v>
      </c>
      <c r="G703" s="3" t="s">
        <v>116</v>
      </c>
      <c r="H703" s="5">
        <v>1476</v>
      </c>
      <c r="I703" s="3" t="s">
        <v>739</v>
      </c>
      <c r="J703" s="3" t="s">
        <v>791</v>
      </c>
      <c r="K703" s="3" t="s">
        <v>792</v>
      </c>
      <c r="L703" s="3" t="s">
        <v>793</v>
      </c>
    </row>
    <row r="704" spans="1:12">
      <c r="A704" s="3">
        <v>697</v>
      </c>
      <c r="B704" s="3" t="s">
        <v>786</v>
      </c>
      <c r="C704" s="3" t="s">
        <v>747</v>
      </c>
      <c r="D704" s="3" t="s">
        <v>2256</v>
      </c>
      <c r="E704" s="3" t="s">
        <v>2257</v>
      </c>
      <c r="F704" s="3" t="s">
        <v>2258</v>
      </c>
      <c r="G704" s="3" t="s">
        <v>116</v>
      </c>
      <c r="H704" s="5">
        <v>2577</v>
      </c>
      <c r="I704" s="3" t="s">
        <v>739</v>
      </c>
      <c r="J704" s="3" t="s">
        <v>791</v>
      </c>
      <c r="K704" s="3" t="s">
        <v>792</v>
      </c>
      <c r="L704" s="3" t="s">
        <v>793</v>
      </c>
    </row>
    <row r="705" spans="1:12">
      <c r="A705" s="3">
        <v>698</v>
      </c>
      <c r="B705" s="3" t="s">
        <v>786</v>
      </c>
      <c r="C705" s="3" t="s">
        <v>747</v>
      </c>
      <c r="D705" s="3" t="s">
        <v>2259</v>
      </c>
      <c r="E705" s="3" t="s">
        <v>2257</v>
      </c>
      <c r="F705" s="3" t="s">
        <v>2260</v>
      </c>
      <c r="G705" s="3" t="s">
        <v>116</v>
      </c>
      <c r="H705" s="5">
        <v>2749</v>
      </c>
      <c r="I705" s="3" t="s">
        <v>739</v>
      </c>
      <c r="J705" s="3" t="s">
        <v>791</v>
      </c>
      <c r="K705" s="3" t="s">
        <v>792</v>
      </c>
      <c r="L705" s="3" t="s">
        <v>793</v>
      </c>
    </row>
    <row r="706" spans="1:12">
      <c r="A706" s="3">
        <v>699</v>
      </c>
      <c r="B706" s="3" t="s">
        <v>786</v>
      </c>
      <c r="C706" s="3" t="s">
        <v>747</v>
      </c>
      <c r="D706" s="3" t="s">
        <v>2261</v>
      </c>
      <c r="E706" s="3" t="s">
        <v>2257</v>
      </c>
      <c r="F706" s="3" t="s">
        <v>2262</v>
      </c>
      <c r="G706" s="3" t="s">
        <v>116</v>
      </c>
      <c r="H706" s="5">
        <v>2863</v>
      </c>
      <c r="I706" s="3" t="s">
        <v>739</v>
      </c>
      <c r="J706" s="3" t="s">
        <v>791</v>
      </c>
      <c r="K706" s="3" t="s">
        <v>792</v>
      </c>
      <c r="L706" s="3" t="s">
        <v>793</v>
      </c>
    </row>
    <row r="707" spans="1:12">
      <c r="A707" s="3">
        <v>700</v>
      </c>
      <c r="B707" s="3" t="s">
        <v>786</v>
      </c>
      <c r="C707" s="3" t="s">
        <v>747</v>
      </c>
      <c r="D707" s="3" t="s">
        <v>2263</v>
      </c>
      <c r="E707" s="3" t="s">
        <v>2257</v>
      </c>
      <c r="F707" s="3" t="s">
        <v>2264</v>
      </c>
      <c r="G707" s="3" t="s">
        <v>116</v>
      </c>
      <c r="H707" s="5">
        <v>3181</v>
      </c>
      <c r="I707" s="3" t="s">
        <v>739</v>
      </c>
      <c r="J707" s="3" t="s">
        <v>791</v>
      </c>
      <c r="K707" s="3" t="s">
        <v>792</v>
      </c>
      <c r="L707" s="3" t="s">
        <v>793</v>
      </c>
    </row>
    <row r="708" spans="1:12">
      <c r="A708" s="3">
        <v>701</v>
      </c>
      <c r="B708" s="3" t="s">
        <v>786</v>
      </c>
      <c r="C708" s="3" t="s">
        <v>747</v>
      </c>
      <c r="D708" s="3" t="s">
        <v>2265</v>
      </c>
      <c r="E708" s="3" t="s">
        <v>2257</v>
      </c>
      <c r="F708" s="3" t="s">
        <v>2266</v>
      </c>
      <c r="G708" s="3" t="s">
        <v>116</v>
      </c>
      <c r="H708" s="5">
        <v>4671</v>
      </c>
      <c r="I708" s="3" t="s">
        <v>739</v>
      </c>
      <c r="J708" s="3" t="s">
        <v>791</v>
      </c>
      <c r="K708" s="3" t="s">
        <v>792</v>
      </c>
      <c r="L708" s="3" t="s">
        <v>793</v>
      </c>
    </row>
    <row r="709" spans="1:12">
      <c r="A709" s="3">
        <v>702</v>
      </c>
      <c r="B709" s="3" t="s">
        <v>786</v>
      </c>
      <c r="C709" s="3" t="s">
        <v>747</v>
      </c>
      <c r="D709" s="3" t="s">
        <v>2267</v>
      </c>
      <c r="E709" s="3" t="s">
        <v>2257</v>
      </c>
      <c r="F709" s="3" t="s">
        <v>2268</v>
      </c>
      <c r="G709" s="3" t="s">
        <v>116</v>
      </c>
      <c r="H709" s="5">
        <v>5327</v>
      </c>
      <c r="I709" s="3" t="s">
        <v>739</v>
      </c>
      <c r="J709" s="3" t="s">
        <v>791</v>
      </c>
      <c r="K709" s="3" t="s">
        <v>792</v>
      </c>
      <c r="L709" s="3" t="s">
        <v>793</v>
      </c>
    </row>
    <row r="710" spans="1:12">
      <c r="A710" s="3">
        <v>703</v>
      </c>
      <c r="B710" s="3" t="s">
        <v>786</v>
      </c>
      <c r="C710" s="3" t="s">
        <v>750</v>
      </c>
      <c r="D710" s="3" t="s">
        <v>2269</v>
      </c>
      <c r="E710" s="3" t="s">
        <v>751</v>
      </c>
      <c r="F710" s="3" t="s">
        <v>2270</v>
      </c>
      <c r="G710" s="3" t="s">
        <v>116</v>
      </c>
      <c r="H710" s="5">
        <v>235</v>
      </c>
      <c r="I710" s="3" t="s">
        <v>739</v>
      </c>
      <c r="J710" s="3" t="s">
        <v>791</v>
      </c>
      <c r="K710" s="3" t="s">
        <v>792</v>
      </c>
      <c r="L710" s="3" t="s">
        <v>793</v>
      </c>
    </row>
    <row r="711" spans="1:12">
      <c r="A711" s="3">
        <v>704</v>
      </c>
      <c r="B711" s="3" t="s">
        <v>786</v>
      </c>
      <c r="C711" s="3" t="s">
        <v>750</v>
      </c>
      <c r="D711" s="3" t="s">
        <v>2271</v>
      </c>
      <c r="E711" s="3" t="s">
        <v>751</v>
      </c>
      <c r="F711" s="3" t="s">
        <v>2272</v>
      </c>
      <c r="G711" s="3" t="s">
        <v>116</v>
      </c>
      <c r="H711" s="5">
        <v>258</v>
      </c>
      <c r="I711" s="3" t="s">
        <v>739</v>
      </c>
      <c r="J711" s="3" t="s">
        <v>791</v>
      </c>
      <c r="K711" s="3" t="s">
        <v>792</v>
      </c>
      <c r="L711" s="3" t="s">
        <v>793</v>
      </c>
    </row>
    <row r="712" spans="1:12">
      <c r="A712" s="3">
        <v>705</v>
      </c>
      <c r="B712" s="3" t="s">
        <v>786</v>
      </c>
      <c r="C712" s="3" t="s">
        <v>2273</v>
      </c>
      <c r="D712" s="3" t="s">
        <v>2274</v>
      </c>
      <c r="E712" s="3" t="s">
        <v>2275</v>
      </c>
      <c r="F712" s="3" t="s">
        <v>2276</v>
      </c>
      <c r="G712" s="3" t="s">
        <v>738</v>
      </c>
      <c r="H712" s="5">
        <v>5045</v>
      </c>
      <c r="I712" s="3" t="s">
        <v>739</v>
      </c>
      <c r="J712" s="3" t="s">
        <v>791</v>
      </c>
      <c r="K712" s="3" t="s">
        <v>792</v>
      </c>
      <c r="L712" s="3" t="s">
        <v>793</v>
      </c>
    </row>
    <row r="713" spans="1:12">
      <c r="A713" s="3">
        <v>706</v>
      </c>
      <c r="B713" s="3" t="s">
        <v>786</v>
      </c>
      <c r="C713" s="3" t="s">
        <v>2273</v>
      </c>
      <c r="D713" s="3" t="s">
        <v>2277</v>
      </c>
      <c r="E713" s="3" t="s">
        <v>2275</v>
      </c>
      <c r="F713" s="3" t="s">
        <v>2278</v>
      </c>
      <c r="G713" s="3" t="s">
        <v>738</v>
      </c>
      <c r="H713" s="5">
        <v>6504</v>
      </c>
      <c r="I713" s="3" t="s">
        <v>739</v>
      </c>
      <c r="J713" s="3" t="s">
        <v>791</v>
      </c>
      <c r="K713" s="3" t="s">
        <v>792</v>
      </c>
      <c r="L713" s="3" t="s">
        <v>793</v>
      </c>
    </row>
    <row r="714" spans="1:12">
      <c r="A714" s="3">
        <v>707</v>
      </c>
      <c r="B714" s="3" t="s">
        <v>786</v>
      </c>
      <c r="C714" s="3" t="s">
        <v>2273</v>
      </c>
      <c r="D714" s="3" t="s">
        <v>2279</v>
      </c>
      <c r="E714" s="3" t="s">
        <v>2275</v>
      </c>
      <c r="F714" s="3" t="s">
        <v>2280</v>
      </c>
      <c r="G714" s="3" t="s">
        <v>738</v>
      </c>
      <c r="H714" s="5">
        <v>9056</v>
      </c>
      <c r="I714" s="3" t="s">
        <v>739</v>
      </c>
      <c r="J714" s="3" t="s">
        <v>791</v>
      </c>
      <c r="K714" s="3" t="s">
        <v>792</v>
      </c>
      <c r="L714" s="3" t="s">
        <v>793</v>
      </c>
    </row>
    <row r="715" spans="1:12">
      <c r="A715" s="3">
        <v>708</v>
      </c>
      <c r="B715" s="3" t="s">
        <v>786</v>
      </c>
      <c r="C715" s="3" t="s">
        <v>2273</v>
      </c>
      <c r="D715" s="3" t="s">
        <v>2281</v>
      </c>
      <c r="E715" s="3" t="s">
        <v>2275</v>
      </c>
      <c r="F715" s="3" t="s">
        <v>2282</v>
      </c>
      <c r="G715" s="3" t="s">
        <v>738</v>
      </c>
      <c r="H715" s="5">
        <v>5365</v>
      </c>
      <c r="I715" s="3" t="s">
        <v>739</v>
      </c>
      <c r="J715" s="3" t="s">
        <v>791</v>
      </c>
      <c r="K715" s="3" t="s">
        <v>792</v>
      </c>
      <c r="L715" s="3" t="s">
        <v>793</v>
      </c>
    </row>
    <row r="716" spans="1:12">
      <c r="A716" s="3">
        <v>709</v>
      </c>
      <c r="B716" s="3" t="s">
        <v>786</v>
      </c>
      <c r="C716" s="3" t="s">
        <v>2273</v>
      </c>
      <c r="D716" s="3" t="s">
        <v>2283</v>
      </c>
      <c r="E716" s="3" t="s">
        <v>2275</v>
      </c>
      <c r="F716" s="3" t="s">
        <v>2284</v>
      </c>
      <c r="G716" s="3" t="s">
        <v>738</v>
      </c>
      <c r="H716" s="5">
        <v>7490</v>
      </c>
      <c r="I716" s="3" t="s">
        <v>739</v>
      </c>
      <c r="J716" s="3" t="s">
        <v>791</v>
      </c>
      <c r="K716" s="3" t="s">
        <v>792</v>
      </c>
      <c r="L716" s="3" t="s">
        <v>793</v>
      </c>
    </row>
    <row r="717" spans="1:12">
      <c r="A717" s="3">
        <v>710</v>
      </c>
      <c r="B717" s="3" t="s">
        <v>786</v>
      </c>
      <c r="C717" s="3" t="s">
        <v>2273</v>
      </c>
      <c r="D717" s="3" t="s">
        <v>2285</v>
      </c>
      <c r="E717" s="3" t="s">
        <v>2275</v>
      </c>
      <c r="F717" s="3" t="s">
        <v>2286</v>
      </c>
      <c r="G717" s="3" t="s">
        <v>738</v>
      </c>
      <c r="H717" s="5">
        <v>10451</v>
      </c>
      <c r="I717" s="3" t="s">
        <v>739</v>
      </c>
      <c r="J717" s="3" t="s">
        <v>791</v>
      </c>
      <c r="K717" s="3" t="s">
        <v>792</v>
      </c>
      <c r="L717" s="3" t="s">
        <v>793</v>
      </c>
    </row>
    <row r="718" spans="1:12">
      <c r="A718" s="3">
        <v>711</v>
      </c>
      <c r="B718" s="3" t="s">
        <v>786</v>
      </c>
      <c r="C718" s="3" t="s">
        <v>2273</v>
      </c>
      <c r="D718" s="3" t="s">
        <v>2287</v>
      </c>
      <c r="E718" s="3" t="s">
        <v>2275</v>
      </c>
      <c r="F718" s="3" t="s">
        <v>2288</v>
      </c>
      <c r="G718" s="3" t="s">
        <v>738</v>
      </c>
      <c r="H718" s="5">
        <v>6108</v>
      </c>
      <c r="I718" s="3" t="s">
        <v>739</v>
      </c>
      <c r="J718" s="3" t="s">
        <v>791</v>
      </c>
      <c r="K718" s="3" t="s">
        <v>792</v>
      </c>
      <c r="L718" s="3" t="s">
        <v>793</v>
      </c>
    </row>
    <row r="719" spans="1:12">
      <c r="A719" s="3">
        <v>712</v>
      </c>
      <c r="B719" s="3" t="s">
        <v>786</v>
      </c>
      <c r="C719" s="3" t="s">
        <v>2273</v>
      </c>
      <c r="D719" s="3" t="s">
        <v>2289</v>
      </c>
      <c r="E719" s="3" t="s">
        <v>2275</v>
      </c>
      <c r="F719" s="3" t="s">
        <v>2290</v>
      </c>
      <c r="G719" s="3" t="s">
        <v>738</v>
      </c>
      <c r="H719" s="5">
        <v>8058</v>
      </c>
      <c r="I719" s="3" t="s">
        <v>739</v>
      </c>
      <c r="J719" s="3" t="s">
        <v>791</v>
      </c>
      <c r="K719" s="3" t="s">
        <v>792</v>
      </c>
      <c r="L719" s="3" t="s">
        <v>793</v>
      </c>
    </row>
    <row r="720" spans="1:12">
      <c r="A720" s="3">
        <v>713</v>
      </c>
      <c r="B720" s="3" t="s">
        <v>786</v>
      </c>
      <c r="C720" s="3" t="s">
        <v>2273</v>
      </c>
      <c r="D720" s="3" t="s">
        <v>2291</v>
      </c>
      <c r="E720" s="3" t="s">
        <v>2275</v>
      </c>
      <c r="F720" s="3" t="s">
        <v>2292</v>
      </c>
      <c r="G720" s="3" t="s">
        <v>738</v>
      </c>
      <c r="H720" s="5">
        <v>11347</v>
      </c>
      <c r="I720" s="3" t="s">
        <v>739</v>
      </c>
      <c r="J720" s="3" t="s">
        <v>791</v>
      </c>
      <c r="K720" s="3" t="s">
        <v>792</v>
      </c>
      <c r="L720" s="3" t="s">
        <v>793</v>
      </c>
    </row>
    <row r="721" spans="1:12">
      <c r="A721" s="3">
        <v>714</v>
      </c>
      <c r="B721" s="3" t="s">
        <v>786</v>
      </c>
      <c r="C721" s="3" t="s">
        <v>2273</v>
      </c>
      <c r="D721" s="3" t="s">
        <v>2293</v>
      </c>
      <c r="E721" s="3" t="s">
        <v>2275</v>
      </c>
      <c r="F721" s="3" t="s">
        <v>2294</v>
      </c>
      <c r="G721" s="3" t="s">
        <v>738</v>
      </c>
      <c r="H721" s="5">
        <v>6763</v>
      </c>
      <c r="I721" s="3" t="s">
        <v>739</v>
      </c>
      <c r="J721" s="3" t="s">
        <v>791</v>
      </c>
      <c r="K721" s="3" t="s">
        <v>792</v>
      </c>
      <c r="L721" s="3" t="s">
        <v>793</v>
      </c>
    </row>
    <row r="722" spans="1:12">
      <c r="A722" s="3">
        <v>715</v>
      </c>
      <c r="B722" s="3" t="s">
        <v>786</v>
      </c>
      <c r="C722" s="3" t="s">
        <v>2273</v>
      </c>
      <c r="D722" s="3" t="s">
        <v>2295</v>
      </c>
      <c r="E722" s="3" t="s">
        <v>2275</v>
      </c>
      <c r="F722" s="3" t="s">
        <v>2296</v>
      </c>
      <c r="G722" s="3" t="s">
        <v>738</v>
      </c>
      <c r="H722" s="5">
        <v>9462</v>
      </c>
      <c r="I722" s="3" t="s">
        <v>739</v>
      </c>
      <c r="J722" s="3" t="s">
        <v>791</v>
      </c>
      <c r="K722" s="3" t="s">
        <v>792</v>
      </c>
      <c r="L722" s="3" t="s">
        <v>793</v>
      </c>
    </row>
    <row r="723" spans="1:12">
      <c r="A723" s="3">
        <v>716</v>
      </c>
      <c r="B723" s="3" t="s">
        <v>786</v>
      </c>
      <c r="C723" s="3" t="s">
        <v>2273</v>
      </c>
      <c r="D723" s="3" t="s">
        <v>2297</v>
      </c>
      <c r="E723" s="3" t="s">
        <v>2275</v>
      </c>
      <c r="F723" s="3" t="s">
        <v>2298</v>
      </c>
      <c r="G723" s="3" t="s">
        <v>738</v>
      </c>
      <c r="H723" s="5">
        <v>13395</v>
      </c>
      <c r="I723" s="3" t="s">
        <v>739</v>
      </c>
      <c r="J723" s="3" t="s">
        <v>791</v>
      </c>
      <c r="K723" s="3" t="s">
        <v>792</v>
      </c>
      <c r="L723" s="3" t="s">
        <v>793</v>
      </c>
    </row>
    <row r="724" spans="1:12">
      <c r="A724" s="3">
        <v>717</v>
      </c>
      <c r="B724" s="3" t="s">
        <v>786</v>
      </c>
      <c r="C724" s="3" t="s">
        <v>2273</v>
      </c>
      <c r="D724" s="3" t="s">
        <v>2299</v>
      </c>
      <c r="E724" s="3" t="s">
        <v>2275</v>
      </c>
      <c r="F724" s="3" t="s">
        <v>2300</v>
      </c>
      <c r="G724" s="3" t="s">
        <v>738</v>
      </c>
      <c r="H724" s="5">
        <v>7602</v>
      </c>
      <c r="I724" s="3" t="s">
        <v>739</v>
      </c>
      <c r="J724" s="3" t="s">
        <v>791</v>
      </c>
      <c r="K724" s="3" t="s">
        <v>792</v>
      </c>
      <c r="L724" s="3" t="s">
        <v>793</v>
      </c>
    </row>
    <row r="725" spans="1:12">
      <c r="A725" s="3">
        <v>718</v>
      </c>
      <c r="B725" s="3" t="s">
        <v>786</v>
      </c>
      <c r="C725" s="3" t="s">
        <v>2273</v>
      </c>
      <c r="D725" s="3" t="s">
        <v>2301</v>
      </c>
      <c r="E725" s="3" t="s">
        <v>2275</v>
      </c>
      <c r="F725" s="3" t="s">
        <v>2302</v>
      </c>
      <c r="G725" s="3" t="s">
        <v>738</v>
      </c>
      <c r="H725" s="5">
        <v>10213</v>
      </c>
      <c r="I725" s="3" t="s">
        <v>739</v>
      </c>
      <c r="J725" s="3" t="s">
        <v>791</v>
      </c>
      <c r="K725" s="3" t="s">
        <v>792</v>
      </c>
      <c r="L725" s="3" t="s">
        <v>793</v>
      </c>
    </row>
    <row r="726" spans="1:12">
      <c r="A726" s="3">
        <v>719</v>
      </c>
      <c r="B726" s="3" t="s">
        <v>786</v>
      </c>
      <c r="C726" s="3" t="s">
        <v>2273</v>
      </c>
      <c r="D726" s="3" t="s">
        <v>2303</v>
      </c>
      <c r="E726" s="3" t="s">
        <v>2275</v>
      </c>
      <c r="F726" s="3" t="s">
        <v>2304</v>
      </c>
      <c r="G726" s="3" t="s">
        <v>738</v>
      </c>
      <c r="H726" s="5">
        <v>14636</v>
      </c>
      <c r="I726" s="3" t="s">
        <v>739</v>
      </c>
      <c r="J726" s="3" t="s">
        <v>791</v>
      </c>
      <c r="K726" s="3" t="s">
        <v>792</v>
      </c>
      <c r="L726" s="3" t="s">
        <v>793</v>
      </c>
    </row>
    <row r="727" spans="1:12">
      <c r="A727" s="3">
        <v>720</v>
      </c>
      <c r="B727" s="3" t="s">
        <v>786</v>
      </c>
      <c r="C727" s="3" t="s">
        <v>2273</v>
      </c>
      <c r="D727" s="3" t="s">
        <v>2305</v>
      </c>
      <c r="E727" s="3" t="s">
        <v>2275</v>
      </c>
      <c r="F727" s="3" t="s">
        <v>2306</v>
      </c>
      <c r="G727" s="3" t="s">
        <v>738</v>
      </c>
      <c r="H727" s="5">
        <v>8174</v>
      </c>
      <c r="I727" s="3" t="s">
        <v>739</v>
      </c>
      <c r="J727" s="3" t="s">
        <v>791</v>
      </c>
      <c r="K727" s="3" t="s">
        <v>792</v>
      </c>
      <c r="L727" s="3" t="s">
        <v>793</v>
      </c>
    </row>
    <row r="728" spans="1:12">
      <c r="A728" s="3">
        <v>721</v>
      </c>
      <c r="B728" s="3" t="s">
        <v>786</v>
      </c>
      <c r="C728" s="3" t="s">
        <v>2273</v>
      </c>
      <c r="D728" s="3" t="s">
        <v>2307</v>
      </c>
      <c r="E728" s="3" t="s">
        <v>2275</v>
      </c>
      <c r="F728" s="3" t="s">
        <v>2308</v>
      </c>
      <c r="G728" s="3" t="s">
        <v>738</v>
      </c>
      <c r="H728" s="5">
        <v>11559</v>
      </c>
      <c r="I728" s="3" t="s">
        <v>739</v>
      </c>
      <c r="J728" s="3" t="s">
        <v>791</v>
      </c>
      <c r="K728" s="3" t="s">
        <v>792</v>
      </c>
      <c r="L728" s="3" t="s">
        <v>793</v>
      </c>
    </row>
    <row r="729" spans="1:12">
      <c r="A729" s="3">
        <v>722</v>
      </c>
      <c r="B729" s="3" t="s">
        <v>786</v>
      </c>
      <c r="C729" s="3" t="s">
        <v>2273</v>
      </c>
      <c r="D729" s="3" t="s">
        <v>2309</v>
      </c>
      <c r="E729" s="3" t="s">
        <v>2275</v>
      </c>
      <c r="F729" s="3" t="s">
        <v>2310</v>
      </c>
      <c r="G729" s="3" t="s">
        <v>738</v>
      </c>
      <c r="H729" s="5">
        <v>16437</v>
      </c>
      <c r="I729" s="3" t="s">
        <v>739</v>
      </c>
      <c r="J729" s="3" t="s">
        <v>791</v>
      </c>
      <c r="K729" s="3" t="s">
        <v>792</v>
      </c>
      <c r="L729" s="3" t="s">
        <v>793</v>
      </c>
    </row>
    <row r="730" spans="1:12">
      <c r="A730" s="3">
        <v>723</v>
      </c>
      <c r="B730" s="3" t="s">
        <v>786</v>
      </c>
      <c r="C730" s="3" t="s">
        <v>2273</v>
      </c>
      <c r="D730" s="3" t="s">
        <v>2311</v>
      </c>
      <c r="E730" s="3" t="s">
        <v>2275</v>
      </c>
      <c r="F730" s="3" t="s">
        <v>2312</v>
      </c>
      <c r="G730" s="3" t="s">
        <v>738</v>
      </c>
      <c r="H730" s="5">
        <v>9294</v>
      </c>
      <c r="I730" s="3" t="s">
        <v>739</v>
      </c>
      <c r="J730" s="3" t="s">
        <v>791</v>
      </c>
      <c r="K730" s="3" t="s">
        <v>792</v>
      </c>
      <c r="L730" s="3" t="s">
        <v>793</v>
      </c>
    </row>
    <row r="731" spans="1:12">
      <c r="A731" s="3">
        <v>724</v>
      </c>
      <c r="B731" s="3" t="s">
        <v>786</v>
      </c>
      <c r="C731" s="3" t="s">
        <v>2273</v>
      </c>
      <c r="D731" s="3" t="s">
        <v>2313</v>
      </c>
      <c r="E731" s="3" t="s">
        <v>2275</v>
      </c>
      <c r="F731" s="3" t="s">
        <v>2314</v>
      </c>
      <c r="G731" s="3" t="s">
        <v>738</v>
      </c>
      <c r="H731" s="5">
        <v>12552</v>
      </c>
      <c r="I731" s="3" t="s">
        <v>739</v>
      </c>
      <c r="J731" s="3" t="s">
        <v>791</v>
      </c>
      <c r="K731" s="3" t="s">
        <v>792</v>
      </c>
      <c r="L731" s="3" t="s">
        <v>793</v>
      </c>
    </row>
    <row r="732" spans="1:12">
      <c r="A732" s="3">
        <v>725</v>
      </c>
      <c r="B732" s="3" t="s">
        <v>786</v>
      </c>
      <c r="C732" s="3" t="s">
        <v>2273</v>
      </c>
      <c r="D732" s="3" t="s">
        <v>2315</v>
      </c>
      <c r="E732" s="3" t="s">
        <v>2275</v>
      </c>
      <c r="F732" s="3" t="s">
        <v>2316</v>
      </c>
      <c r="G732" s="3" t="s">
        <v>738</v>
      </c>
      <c r="H732" s="5">
        <v>18385</v>
      </c>
      <c r="I732" s="3" t="s">
        <v>739</v>
      </c>
      <c r="J732" s="3" t="s">
        <v>791</v>
      </c>
      <c r="K732" s="3" t="s">
        <v>792</v>
      </c>
      <c r="L732" s="3" t="s">
        <v>793</v>
      </c>
    </row>
    <row r="733" spans="1:12">
      <c r="A733" s="3">
        <v>726</v>
      </c>
      <c r="B733" s="3" t="s">
        <v>786</v>
      </c>
      <c r="C733" s="3" t="s">
        <v>2273</v>
      </c>
      <c r="D733" s="3" t="s">
        <v>2317</v>
      </c>
      <c r="E733" s="3" t="s">
        <v>2275</v>
      </c>
      <c r="F733" s="3" t="s">
        <v>2318</v>
      </c>
      <c r="G733" s="3" t="s">
        <v>738</v>
      </c>
      <c r="H733" s="5">
        <v>9428</v>
      </c>
      <c r="I733" s="3" t="s">
        <v>739</v>
      </c>
      <c r="J733" s="3" t="s">
        <v>791</v>
      </c>
      <c r="K733" s="3" t="s">
        <v>792</v>
      </c>
      <c r="L733" s="3" t="s">
        <v>793</v>
      </c>
    </row>
    <row r="734" spans="1:12">
      <c r="A734" s="3">
        <v>727</v>
      </c>
      <c r="B734" s="3" t="s">
        <v>786</v>
      </c>
      <c r="C734" s="3" t="s">
        <v>2273</v>
      </c>
      <c r="D734" s="3" t="s">
        <v>2319</v>
      </c>
      <c r="E734" s="3" t="s">
        <v>2275</v>
      </c>
      <c r="F734" s="3" t="s">
        <v>2320</v>
      </c>
      <c r="G734" s="3" t="s">
        <v>738</v>
      </c>
      <c r="H734" s="5">
        <v>14254</v>
      </c>
      <c r="I734" s="3" t="s">
        <v>739</v>
      </c>
      <c r="J734" s="3" t="s">
        <v>791</v>
      </c>
      <c r="K734" s="3" t="s">
        <v>792</v>
      </c>
      <c r="L734" s="3" t="s">
        <v>793</v>
      </c>
    </row>
    <row r="735" spans="1:12">
      <c r="A735" s="3">
        <v>728</v>
      </c>
      <c r="B735" s="3" t="s">
        <v>786</v>
      </c>
      <c r="C735" s="3" t="s">
        <v>2273</v>
      </c>
      <c r="D735" s="3" t="s">
        <v>2321</v>
      </c>
      <c r="E735" s="3" t="s">
        <v>2275</v>
      </c>
      <c r="F735" s="3" t="s">
        <v>2322</v>
      </c>
      <c r="G735" s="3" t="s">
        <v>738</v>
      </c>
      <c r="H735" s="5">
        <v>19619</v>
      </c>
      <c r="I735" s="3" t="s">
        <v>739</v>
      </c>
      <c r="J735" s="3" t="s">
        <v>791</v>
      </c>
      <c r="K735" s="3" t="s">
        <v>792</v>
      </c>
      <c r="L735" s="3" t="s">
        <v>793</v>
      </c>
    </row>
    <row r="736" spans="1:12">
      <c r="A736" s="3">
        <v>729</v>
      </c>
      <c r="B736" s="3" t="s">
        <v>786</v>
      </c>
      <c r="C736" s="3" t="s">
        <v>2273</v>
      </c>
      <c r="D736" s="3" t="s">
        <v>2323</v>
      </c>
      <c r="E736" s="3" t="s">
        <v>2275</v>
      </c>
      <c r="F736" s="3" t="s">
        <v>2324</v>
      </c>
      <c r="G736" s="3" t="s">
        <v>738</v>
      </c>
      <c r="H736" s="5">
        <v>10716</v>
      </c>
      <c r="I736" s="3" t="s">
        <v>739</v>
      </c>
      <c r="J736" s="3" t="s">
        <v>791</v>
      </c>
      <c r="K736" s="3" t="s">
        <v>792</v>
      </c>
      <c r="L736" s="3" t="s">
        <v>793</v>
      </c>
    </row>
    <row r="737" spans="1:12">
      <c r="A737" s="3">
        <v>730</v>
      </c>
      <c r="B737" s="3" t="s">
        <v>786</v>
      </c>
      <c r="C737" s="3" t="s">
        <v>2273</v>
      </c>
      <c r="D737" s="3" t="s">
        <v>2325</v>
      </c>
      <c r="E737" s="3" t="s">
        <v>2275</v>
      </c>
      <c r="F737" s="3" t="s">
        <v>2326</v>
      </c>
      <c r="G737" s="3" t="s">
        <v>738</v>
      </c>
      <c r="H737" s="5">
        <v>14551</v>
      </c>
      <c r="I737" s="3" t="s">
        <v>739</v>
      </c>
      <c r="J737" s="3" t="s">
        <v>791</v>
      </c>
      <c r="K737" s="3" t="s">
        <v>792</v>
      </c>
      <c r="L737" s="3" t="s">
        <v>793</v>
      </c>
    </row>
    <row r="738" spans="1:12">
      <c r="A738" s="3">
        <v>731</v>
      </c>
      <c r="B738" s="3" t="s">
        <v>786</v>
      </c>
      <c r="C738" s="3" t="s">
        <v>2273</v>
      </c>
      <c r="D738" s="3" t="s">
        <v>2327</v>
      </c>
      <c r="E738" s="3" t="s">
        <v>2275</v>
      </c>
      <c r="F738" s="3" t="s">
        <v>2328</v>
      </c>
      <c r="G738" s="3" t="s">
        <v>738</v>
      </c>
      <c r="H738" s="5">
        <v>21544</v>
      </c>
      <c r="I738" s="3" t="s">
        <v>739</v>
      </c>
      <c r="J738" s="3" t="s">
        <v>791</v>
      </c>
      <c r="K738" s="3" t="s">
        <v>792</v>
      </c>
      <c r="L738" s="3" t="s">
        <v>793</v>
      </c>
    </row>
    <row r="739" spans="1:12">
      <c r="A739" s="3">
        <v>732</v>
      </c>
      <c r="B739" s="3" t="s">
        <v>786</v>
      </c>
      <c r="C739" s="3" t="s">
        <v>2006</v>
      </c>
      <c r="D739" s="3" t="s">
        <v>2329</v>
      </c>
      <c r="E739" s="3" t="s">
        <v>2330</v>
      </c>
      <c r="F739" s="3" t="s">
        <v>2331</v>
      </c>
      <c r="G739" s="3" t="s">
        <v>1611</v>
      </c>
      <c r="H739" s="5">
        <v>174321</v>
      </c>
      <c r="I739" s="3" t="s">
        <v>739</v>
      </c>
      <c r="J739" s="3" t="s">
        <v>791</v>
      </c>
      <c r="K739" s="3" t="s">
        <v>792</v>
      </c>
      <c r="L739" s="3" t="s">
        <v>793</v>
      </c>
    </row>
    <row r="740" spans="1:12">
      <c r="A740" s="3">
        <v>733</v>
      </c>
      <c r="B740" s="3" t="s">
        <v>786</v>
      </c>
      <c r="C740" s="3" t="s">
        <v>2006</v>
      </c>
      <c r="D740" s="3" t="s">
        <v>2332</v>
      </c>
      <c r="E740" s="3" t="s">
        <v>2330</v>
      </c>
      <c r="F740" s="3" t="s">
        <v>2333</v>
      </c>
      <c r="G740" s="3" t="s">
        <v>1611</v>
      </c>
      <c r="H740" s="5">
        <v>205367</v>
      </c>
      <c r="I740" s="3" t="s">
        <v>739</v>
      </c>
      <c r="J740" s="3" t="s">
        <v>791</v>
      </c>
      <c r="K740" s="3" t="s">
        <v>792</v>
      </c>
      <c r="L740" s="3" t="s">
        <v>793</v>
      </c>
    </row>
    <row r="741" spans="1:12">
      <c r="A741" s="3">
        <v>734</v>
      </c>
      <c r="B741" s="3" t="s">
        <v>786</v>
      </c>
      <c r="C741" s="3" t="s">
        <v>2006</v>
      </c>
      <c r="D741" s="3" t="s">
        <v>2334</v>
      </c>
      <c r="E741" s="3" t="s">
        <v>2330</v>
      </c>
      <c r="F741" s="3" t="s">
        <v>2335</v>
      </c>
      <c r="G741" s="3" t="s">
        <v>1611</v>
      </c>
      <c r="H741" s="5">
        <v>210628</v>
      </c>
      <c r="I741" s="3" t="s">
        <v>739</v>
      </c>
      <c r="J741" s="3" t="s">
        <v>791</v>
      </c>
      <c r="K741" s="3" t="s">
        <v>792</v>
      </c>
      <c r="L741" s="3" t="s">
        <v>793</v>
      </c>
    </row>
    <row r="742" spans="1:12">
      <c r="A742" s="3">
        <v>735</v>
      </c>
      <c r="B742" s="3" t="s">
        <v>786</v>
      </c>
      <c r="C742" s="3" t="s">
        <v>2006</v>
      </c>
      <c r="D742" s="3" t="s">
        <v>2336</v>
      </c>
      <c r="E742" s="3" t="s">
        <v>2330</v>
      </c>
      <c r="F742" s="3" t="s">
        <v>2337</v>
      </c>
      <c r="G742" s="3" t="s">
        <v>1611</v>
      </c>
      <c r="H742" s="5">
        <v>213804</v>
      </c>
      <c r="I742" s="3" t="s">
        <v>739</v>
      </c>
      <c r="J742" s="3" t="s">
        <v>791</v>
      </c>
      <c r="K742" s="3" t="s">
        <v>792</v>
      </c>
      <c r="L742" s="3" t="s">
        <v>793</v>
      </c>
    </row>
    <row r="743" spans="1:12">
      <c r="A743" s="3">
        <v>736</v>
      </c>
      <c r="B743" s="3" t="s">
        <v>786</v>
      </c>
      <c r="C743" s="3" t="s">
        <v>2006</v>
      </c>
      <c r="D743" s="3" t="s">
        <v>2338</v>
      </c>
      <c r="E743" s="3" t="s">
        <v>2008</v>
      </c>
      <c r="F743" s="3" t="s">
        <v>2339</v>
      </c>
      <c r="G743" s="3" t="s">
        <v>2010</v>
      </c>
      <c r="H743" s="5">
        <v>131614</v>
      </c>
      <c r="I743" s="3" t="s">
        <v>739</v>
      </c>
      <c r="J743" s="3" t="s">
        <v>791</v>
      </c>
      <c r="K743" s="3" t="s">
        <v>792</v>
      </c>
      <c r="L743" s="3" t="s">
        <v>793</v>
      </c>
    </row>
    <row r="744" spans="1:12">
      <c r="A744" s="3">
        <v>737</v>
      </c>
      <c r="B744" s="3" t="s">
        <v>786</v>
      </c>
      <c r="C744" s="3" t="s">
        <v>2006</v>
      </c>
      <c r="D744" s="3" t="s">
        <v>2340</v>
      </c>
      <c r="E744" s="3" t="s">
        <v>2008</v>
      </c>
      <c r="F744" s="3" t="s">
        <v>2341</v>
      </c>
      <c r="G744" s="3" t="s">
        <v>2010</v>
      </c>
      <c r="H744" s="5">
        <v>131614</v>
      </c>
      <c r="I744" s="3" t="s">
        <v>739</v>
      </c>
      <c r="J744" s="3" t="s">
        <v>791</v>
      </c>
      <c r="K744" s="3" t="s">
        <v>792</v>
      </c>
      <c r="L744" s="3" t="s">
        <v>793</v>
      </c>
    </row>
    <row r="745" spans="1:12">
      <c r="A745" s="3">
        <v>738</v>
      </c>
      <c r="B745" s="3" t="s">
        <v>786</v>
      </c>
      <c r="C745" s="3" t="s">
        <v>2006</v>
      </c>
      <c r="D745" s="3" t="s">
        <v>2342</v>
      </c>
      <c r="E745" s="3" t="s">
        <v>2008</v>
      </c>
      <c r="F745" s="3" t="s">
        <v>2343</v>
      </c>
      <c r="G745" s="3" t="s">
        <v>2010</v>
      </c>
      <c r="H745" s="5">
        <v>131833</v>
      </c>
      <c r="I745" s="3" t="s">
        <v>739</v>
      </c>
      <c r="J745" s="3" t="s">
        <v>791</v>
      </c>
      <c r="K745" s="3" t="s">
        <v>792</v>
      </c>
      <c r="L745" s="3" t="s">
        <v>793</v>
      </c>
    </row>
    <row r="746" spans="1:12">
      <c r="A746" s="3">
        <v>739</v>
      </c>
      <c r="B746" s="3" t="s">
        <v>786</v>
      </c>
      <c r="C746" s="3" t="s">
        <v>2006</v>
      </c>
      <c r="D746" s="3" t="s">
        <v>2344</v>
      </c>
      <c r="E746" s="3" t="s">
        <v>2008</v>
      </c>
      <c r="F746" s="3" t="s">
        <v>2345</v>
      </c>
      <c r="G746" s="3" t="s">
        <v>2010</v>
      </c>
      <c r="H746" s="5">
        <v>151011</v>
      </c>
      <c r="I746" s="3" t="s">
        <v>739</v>
      </c>
      <c r="J746" s="3" t="s">
        <v>791</v>
      </c>
      <c r="K746" s="3" t="s">
        <v>792</v>
      </c>
      <c r="L746" s="3" t="s">
        <v>793</v>
      </c>
    </row>
    <row r="747" spans="1:12">
      <c r="A747" s="3">
        <v>740</v>
      </c>
      <c r="B747" s="3" t="s">
        <v>786</v>
      </c>
      <c r="C747" s="3" t="s">
        <v>2006</v>
      </c>
      <c r="D747" s="3" t="s">
        <v>2346</v>
      </c>
      <c r="E747" s="3" t="s">
        <v>2008</v>
      </c>
      <c r="F747" s="3" t="s">
        <v>2347</v>
      </c>
      <c r="G747" s="3" t="s">
        <v>2010</v>
      </c>
      <c r="H747" s="5">
        <v>151230</v>
      </c>
      <c r="I747" s="3" t="s">
        <v>739</v>
      </c>
      <c r="J747" s="3" t="s">
        <v>791</v>
      </c>
      <c r="K747" s="3" t="s">
        <v>792</v>
      </c>
      <c r="L747" s="3" t="s">
        <v>793</v>
      </c>
    </row>
    <row r="748" spans="1:12">
      <c r="A748" s="3">
        <v>741</v>
      </c>
      <c r="B748" s="3" t="s">
        <v>786</v>
      </c>
      <c r="C748" s="3" t="s">
        <v>2006</v>
      </c>
      <c r="D748" s="3" t="s">
        <v>2348</v>
      </c>
      <c r="E748" s="3" t="s">
        <v>2008</v>
      </c>
      <c r="F748" s="3" t="s">
        <v>2349</v>
      </c>
      <c r="G748" s="3" t="s">
        <v>2010</v>
      </c>
      <c r="H748" s="5">
        <v>177203</v>
      </c>
      <c r="I748" s="3" t="s">
        <v>739</v>
      </c>
      <c r="J748" s="3" t="s">
        <v>791</v>
      </c>
      <c r="K748" s="3" t="s">
        <v>792</v>
      </c>
      <c r="L748" s="3" t="s">
        <v>793</v>
      </c>
    </row>
    <row r="749" spans="1:12">
      <c r="A749" s="3">
        <v>742</v>
      </c>
      <c r="B749" s="3" t="s">
        <v>786</v>
      </c>
      <c r="C749" s="3" t="s">
        <v>2006</v>
      </c>
      <c r="D749" s="3" t="s">
        <v>2350</v>
      </c>
      <c r="E749" s="3" t="s">
        <v>2008</v>
      </c>
      <c r="F749" s="3" t="s">
        <v>2351</v>
      </c>
      <c r="G749" s="3" t="s">
        <v>2010</v>
      </c>
      <c r="H749" s="5">
        <v>178737</v>
      </c>
      <c r="I749" s="3" t="s">
        <v>739</v>
      </c>
      <c r="J749" s="3" t="s">
        <v>791</v>
      </c>
      <c r="K749" s="3" t="s">
        <v>792</v>
      </c>
      <c r="L749" s="3" t="s">
        <v>793</v>
      </c>
    </row>
    <row r="750" spans="1:12">
      <c r="A750" s="3">
        <v>743</v>
      </c>
      <c r="B750" s="3" t="s">
        <v>786</v>
      </c>
      <c r="C750" s="3" t="s">
        <v>2006</v>
      </c>
      <c r="D750" s="3" t="s">
        <v>2352</v>
      </c>
      <c r="E750" s="3" t="s">
        <v>2008</v>
      </c>
      <c r="F750" s="3" t="s">
        <v>2353</v>
      </c>
      <c r="G750" s="3" t="s">
        <v>2010</v>
      </c>
      <c r="H750" s="5">
        <v>180272</v>
      </c>
      <c r="I750" s="3" t="s">
        <v>739</v>
      </c>
      <c r="J750" s="3" t="s">
        <v>791</v>
      </c>
      <c r="K750" s="3" t="s">
        <v>792</v>
      </c>
      <c r="L750" s="3" t="s">
        <v>793</v>
      </c>
    </row>
    <row r="751" spans="1:12">
      <c r="A751" s="3">
        <v>744</v>
      </c>
      <c r="B751" s="3" t="s">
        <v>786</v>
      </c>
      <c r="C751" s="3" t="s">
        <v>2006</v>
      </c>
      <c r="D751" s="3" t="s">
        <v>2354</v>
      </c>
      <c r="E751" s="3" t="s">
        <v>2008</v>
      </c>
      <c r="F751" s="3" t="s">
        <v>2355</v>
      </c>
      <c r="G751" s="3" t="s">
        <v>2010</v>
      </c>
      <c r="H751" s="5">
        <v>217860</v>
      </c>
      <c r="I751" s="3" t="s">
        <v>739</v>
      </c>
      <c r="J751" s="3" t="s">
        <v>791</v>
      </c>
      <c r="K751" s="3" t="s">
        <v>792</v>
      </c>
      <c r="L751" s="3" t="s">
        <v>793</v>
      </c>
    </row>
    <row r="752" spans="1:12">
      <c r="A752" s="3">
        <v>745</v>
      </c>
      <c r="B752" s="3" t="s">
        <v>786</v>
      </c>
      <c r="C752" s="3" t="s">
        <v>2006</v>
      </c>
      <c r="D752" s="3" t="s">
        <v>2356</v>
      </c>
      <c r="E752" s="3" t="s">
        <v>2008</v>
      </c>
      <c r="F752" s="3" t="s">
        <v>2357</v>
      </c>
      <c r="G752" s="3" t="s">
        <v>2010</v>
      </c>
      <c r="H752" s="5">
        <v>220161</v>
      </c>
      <c r="I752" s="3" t="s">
        <v>739</v>
      </c>
      <c r="J752" s="3" t="s">
        <v>791</v>
      </c>
      <c r="K752" s="3" t="s">
        <v>792</v>
      </c>
      <c r="L752" s="3" t="s">
        <v>793</v>
      </c>
    </row>
    <row r="753" spans="1:12">
      <c r="A753" s="3">
        <v>746</v>
      </c>
      <c r="B753" s="3" t="s">
        <v>786</v>
      </c>
      <c r="C753" s="3" t="s">
        <v>2006</v>
      </c>
      <c r="D753" s="3" t="s">
        <v>2358</v>
      </c>
      <c r="E753" s="3" t="s">
        <v>2008</v>
      </c>
      <c r="F753" s="3" t="s">
        <v>2359</v>
      </c>
      <c r="G753" s="3" t="s">
        <v>1611</v>
      </c>
      <c r="H753" s="5">
        <v>371284</v>
      </c>
      <c r="I753" s="3" t="s">
        <v>739</v>
      </c>
      <c r="J753" s="3" t="s">
        <v>791</v>
      </c>
      <c r="K753" s="3" t="s">
        <v>792</v>
      </c>
      <c r="L753" s="3" t="s">
        <v>793</v>
      </c>
    </row>
    <row r="754" spans="1:12">
      <c r="A754" s="3">
        <v>747</v>
      </c>
      <c r="B754" s="3" t="s">
        <v>786</v>
      </c>
      <c r="C754" s="3" t="s">
        <v>2006</v>
      </c>
      <c r="D754" s="3" t="s">
        <v>2360</v>
      </c>
      <c r="E754" s="3" t="s">
        <v>2008</v>
      </c>
      <c r="F754" s="3" t="s">
        <v>2361</v>
      </c>
      <c r="G754" s="3" t="s">
        <v>1611</v>
      </c>
      <c r="H754" s="5">
        <v>394956</v>
      </c>
      <c r="I754" s="3" t="s">
        <v>739</v>
      </c>
      <c r="J754" s="3" t="s">
        <v>791</v>
      </c>
      <c r="K754" s="3" t="s">
        <v>792</v>
      </c>
      <c r="L754" s="3" t="s">
        <v>793</v>
      </c>
    </row>
    <row r="755" spans="1:12">
      <c r="A755" s="3">
        <v>748</v>
      </c>
      <c r="B755" s="3" t="s">
        <v>786</v>
      </c>
      <c r="C755" s="3" t="s">
        <v>2006</v>
      </c>
      <c r="D755" s="3" t="s">
        <v>2362</v>
      </c>
      <c r="E755" s="3" t="s">
        <v>2008</v>
      </c>
      <c r="F755" s="3" t="s">
        <v>2363</v>
      </c>
      <c r="G755" s="3" t="s">
        <v>1611</v>
      </c>
      <c r="H755" s="5">
        <v>441311</v>
      </c>
      <c r="I755" s="3" t="s">
        <v>739</v>
      </c>
      <c r="J755" s="3" t="s">
        <v>791</v>
      </c>
      <c r="K755" s="3" t="s">
        <v>792</v>
      </c>
      <c r="L755" s="3" t="s">
        <v>793</v>
      </c>
    </row>
    <row r="756" spans="1:12">
      <c r="A756" s="3">
        <v>749</v>
      </c>
      <c r="B756" s="3" t="s">
        <v>786</v>
      </c>
      <c r="C756" s="3" t="s">
        <v>2006</v>
      </c>
      <c r="D756" s="3" t="s">
        <v>2364</v>
      </c>
      <c r="E756" s="3" t="s">
        <v>2008</v>
      </c>
      <c r="F756" s="3" t="s">
        <v>2365</v>
      </c>
      <c r="G756" s="3" t="s">
        <v>1611</v>
      </c>
      <c r="H756" s="5">
        <v>458188</v>
      </c>
      <c r="I756" s="3" t="s">
        <v>739</v>
      </c>
      <c r="J756" s="3" t="s">
        <v>791</v>
      </c>
      <c r="K756" s="3" t="s">
        <v>792</v>
      </c>
      <c r="L756" s="3" t="s">
        <v>793</v>
      </c>
    </row>
    <row r="757" spans="1:12">
      <c r="A757" s="3">
        <v>750</v>
      </c>
      <c r="B757" s="3" t="s">
        <v>786</v>
      </c>
      <c r="C757" s="3" t="s">
        <v>2006</v>
      </c>
      <c r="D757" s="3" t="s">
        <v>2366</v>
      </c>
      <c r="E757" s="3" t="s">
        <v>2008</v>
      </c>
      <c r="F757" s="3" t="s">
        <v>2367</v>
      </c>
      <c r="G757" s="3" t="s">
        <v>1611</v>
      </c>
      <c r="H757" s="5">
        <v>491065</v>
      </c>
      <c r="I757" s="3" t="s">
        <v>739</v>
      </c>
      <c r="J757" s="3" t="s">
        <v>791</v>
      </c>
      <c r="K757" s="3" t="s">
        <v>792</v>
      </c>
      <c r="L757" s="3" t="s">
        <v>793</v>
      </c>
    </row>
    <row r="758" spans="1:12">
      <c r="A758" s="3">
        <v>751</v>
      </c>
      <c r="B758" s="3" t="s">
        <v>786</v>
      </c>
      <c r="C758" s="3" t="s">
        <v>2006</v>
      </c>
      <c r="D758" s="3" t="s">
        <v>2368</v>
      </c>
      <c r="E758" s="3" t="s">
        <v>2008</v>
      </c>
      <c r="F758" s="3" t="s">
        <v>2369</v>
      </c>
      <c r="G758" s="3" t="s">
        <v>1611</v>
      </c>
      <c r="H758" s="5">
        <v>542463</v>
      </c>
      <c r="I758" s="3" t="s">
        <v>739</v>
      </c>
      <c r="J758" s="3" t="s">
        <v>791</v>
      </c>
      <c r="K758" s="3" t="s">
        <v>792</v>
      </c>
      <c r="L758" s="3" t="s">
        <v>793</v>
      </c>
    </row>
    <row r="759" spans="1:12">
      <c r="A759" s="3">
        <v>752</v>
      </c>
      <c r="B759" s="3" t="s">
        <v>786</v>
      </c>
      <c r="C759" s="3" t="s">
        <v>2273</v>
      </c>
      <c r="D759" s="3" t="s">
        <v>2370</v>
      </c>
      <c r="E759" s="3" t="s">
        <v>2275</v>
      </c>
      <c r="F759" s="3" t="s">
        <v>2371</v>
      </c>
      <c r="G759" s="3" t="s">
        <v>738</v>
      </c>
      <c r="H759" s="5">
        <v>4034</v>
      </c>
      <c r="I759" s="3" t="s">
        <v>739</v>
      </c>
      <c r="J759" s="3" t="s">
        <v>791</v>
      </c>
      <c r="K759" s="3" t="s">
        <v>792</v>
      </c>
      <c r="L759" s="3" t="s">
        <v>793</v>
      </c>
    </row>
    <row r="760" spans="1:12">
      <c r="A760" s="3">
        <v>753</v>
      </c>
      <c r="B760" s="3" t="s">
        <v>786</v>
      </c>
      <c r="C760" s="3" t="s">
        <v>2273</v>
      </c>
      <c r="D760" s="3" t="s">
        <v>2372</v>
      </c>
      <c r="E760" s="3" t="s">
        <v>2275</v>
      </c>
      <c r="F760" s="3" t="s">
        <v>2373</v>
      </c>
      <c r="G760" s="3" t="s">
        <v>738</v>
      </c>
      <c r="H760" s="5">
        <v>5228</v>
      </c>
      <c r="I760" s="3" t="s">
        <v>739</v>
      </c>
      <c r="J760" s="3" t="s">
        <v>791</v>
      </c>
      <c r="K760" s="3" t="s">
        <v>792</v>
      </c>
      <c r="L760" s="3" t="s">
        <v>793</v>
      </c>
    </row>
    <row r="761" spans="1:12">
      <c r="A761" s="3">
        <v>754</v>
      </c>
      <c r="B761" s="3" t="s">
        <v>786</v>
      </c>
      <c r="C761" s="3" t="s">
        <v>2273</v>
      </c>
      <c r="D761" s="3" t="s">
        <v>2374</v>
      </c>
      <c r="E761" s="3" t="s">
        <v>2275</v>
      </c>
      <c r="F761" s="3" t="s">
        <v>2375</v>
      </c>
      <c r="G761" s="3" t="s">
        <v>738</v>
      </c>
      <c r="H761" s="5">
        <v>2976</v>
      </c>
      <c r="I761" s="3" t="s">
        <v>739</v>
      </c>
      <c r="J761" s="3" t="s">
        <v>791</v>
      </c>
      <c r="K761" s="3" t="s">
        <v>792</v>
      </c>
      <c r="L761" s="3" t="s">
        <v>793</v>
      </c>
    </row>
    <row r="762" spans="1:12">
      <c r="A762" s="3">
        <v>755</v>
      </c>
      <c r="B762" s="3" t="s">
        <v>786</v>
      </c>
      <c r="C762" s="3" t="s">
        <v>2273</v>
      </c>
      <c r="D762" s="3" t="s">
        <v>2376</v>
      </c>
      <c r="E762" s="3" t="s">
        <v>2275</v>
      </c>
      <c r="F762" s="3" t="s">
        <v>2377</v>
      </c>
      <c r="G762" s="3" t="s">
        <v>738</v>
      </c>
      <c r="H762" s="5">
        <v>3932</v>
      </c>
      <c r="I762" s="3" t="s">
        <v>739</v>
      </c>
      <c r="J762" s="3" t="s">
        <v>791</v>
      </c>
      <c r="K762" s="3" t="s">
        <v>792</v>
      </c>
      <c r="L762" s="3" t="s">
        <v>793</v>
      </c>
    </row>
    <row r="763" spans="1:12">
      <c r="A763" s="3">
        <v>756</v>
      </c>
      <c r="B763" s="3" t="s">
        <v>786</v>
      </c>
      <c r="C763" s="3" t="s">
        <v>2273</v>
      </c>
      <c r="D763" s="3" t="s">
        <v>2378</v>
      </c>
      <c r="E763" s="3" t="s">
        <v>2275</v>
      </c>
      <c r="F763" s="3" t="s">
        <v>2379</v>
      </c>
      <c r="G763" s="3" t="s">
        <v>738</v>
      </c>
      <c r="H763" s="5">
        <v>5438</v>
      </c>
      <c r="I763" s="3" t="s">
        <v>739</v>
      </c>
      <c r="J763" s="3" t="s">
        <v>791</v>
      </c>
      <c r="K763" s="3" t="s">
        <v>792</v>
      </c>
      <c r="L763" s="3" t="s">
        <v>793</v>
      </c>
    </row>
    <row r="764" spans="1:12">
      <c r="A764" s="3">
        <v>757</v>
      </c>
      <c r="B764" s="3" t="s">
        <v>786</v>
      </c>
      <c r="C764" s="3" t="s">
        <v>2273</v>
      </c>
      <c r="D764" s="3" t="s">
        <v>2380</v>
      </c>
      <c r="E764" s="3" t="s">
        <v>2275</v>
      </c>
      <c r="F764" s="3" t="s">
        <v>2381</v>
      </c>
      <c r="G764" s="3" t="s">
        <v>738</v>
      </c>
      <c r="H764" s="5">
        <v>3482</v>
      </c>
      <c r="I764" s="3" t="s">
        <v>739</v>
      </c>
      <c r="J764" s="3" t="s">
        <v>791</v>
      </c>
      <c r="K764" s="3" t="s">
        <v>792</v>
      </c>
      <c r="L764" s="3" t="s">
        <v>793</v>
      </c>
    </row>
    <row r="765" spans="1:12">
      <c r="A765" s="3">
        <v>758</v>
      </c>
      <c r="B765" s="3" t="s">
        <v>786</v>
      </c>
      <c r="C765" s="3" t="s">
        <v>2273</v>
      </c>
      <c r="D765" s="3" t="s">
        <v>2382</v>
      </c>
      <c r="E765" s="3" t="s">
        <v>2275</v>
      </c>
      <c r="F765" s="3" t="s">
        <v>2383</v>
      </c>
      <c r="G765" s="3" t="s">
        <v>738</v>
      </c>
      <c r="H765" s="5">
        <v>4297</v>
      </c>
      <c r="I765" s="3" t="s">
        <v>739</v>
      </c>
      <c r="J765" s="3" t="s">
        <v>791</v>
      </c>
      <c r="K765" s="3" t="s">
        <v>792</v>
      </c>
      <c r="L765" s="3" t="s">
        <v>793</v>
      </c>
    </row>
    <row r="766" spans="1:12">
      <c r="A766" s="3">
        <v>759</v>
      </c>
      <c r="B766" s="3" t="s">
        <v>786</v>
      </c>
      <c r="C766" s="3" t="s">
        <v>2273</v>
      </c>
      <c r="D766" s="3" t="s">
        <v>2384</v>
      </c>
      <c r="E766" s="3" t="s">
        <v>2275</v>
      </c>
      <c r="F766" s="3" t="s">
        <v>2385</v>
      </c>
      <c r="G766" s="3" t="s">
        <v>738</v>
      </c>
      <c r="H766" s="5">
        <v>5912</v>
      </c>
      <c r="I766" s="3" t="s">
        <v>739</v>
      </c>
      <c r="J766" s="3" t="s">
        <v>791</v>
      </c>
      <c r="K766" s="3" t="s">
        <v>792</v>
      </c>
      <c r="L766" s="3" t="s">
        <v>793</v>
      </c>
    </row>
    <row r="767" spans="1:12">
      <c r="A767" s="3">
        <v>760</v>
      </c>
      <c r="B767" s="3" t="s">
        <v>786</v>
      </c>
      <c r="C767" s="3" t="s">
        <v>2273</v>
      </c>
      <c r="D767" s="3" t="s">
        <v>2386</v>
      </c>
      <c r="E767" s="3" t="s">
        <v>2275</v>
      </c>
      <c r="F767" s="3" t="s">
        <v>2387</v>
      </c>
      <c r="G767" s="3" t="s">
        <v>738</v>
      </c>
      <c r="H767" s="5">
        <v>3387</v>
      </c>
      <c r="I767" s="3" t="s">
        <v>739</v>
      </c>
      <c r="J767" s="3" t="s">
        <v>791</v>
      </c>
      <c r="K767" s="3" t="s">
        <v>792</v>
      </c>
      <c r="L767" s="3" t="s">
        <v>793</v>
      </c>
    </row>
    <row r="768" spans="1:12">
      <c r="A768" s="3">
        <v>761</v>
      </c>
      <c r="B768" s="3" t="s">
        <v>786</v>
      </c>
      <c r="C768" s="3" t="s">
        <v>2273</v>
      </c>
      <c r="D768" s="3" t="s">
        <v>2388</v>
      </c>
      <c r="E768" s="3" t="s">
        <v>2275</v>
      </c>
      <c r="F768" s="3" t="s">
        <v>2389</v>
      </c>
      <c r="G768" s="3" t="s">
        <v>738</v>
      </c>
      <c r="H768" s="5">
        <v>4513</v>
      </c>
      <c r="I768" s="3" t="s">
        <v>739</v>
      </c>
      <c r="J768" s="3" t="s">
        <v>791</v>
      </c>
      <c r="K768" s="3" t="s">
        <v>792</v>
      </c>
      <c r="L768" s="3" t="s">
        <v>793</v>
      </c>
    </row>
    <row r="769" spans="1:12">
      <c r="A769" s="3">
        <v>762</v>
      </c>
      <c r="B769" s="3" t="s">
        <v>786</v>
      </c>
      <c r="C769" s="3" t="s">
        <v>2273</v>
      </c>
      <c r="D769" s="3" t="s">
        <v>2390</v>
      </c>
      <c r="E769" s="3" t="s">
        <v>2275</v>
      </c>
      <c r="F769" s="3" t="s">
        <v>2391</v>
      </c>
      <c r="G769" s="3" t="s">
        <v>738</v>
      </c>
      <c r="H769" s="5">
        <v>6211</v>
      </c>
      <c r="I769" s="3" t="s">
        <v>739</v>
      </c>
      <c r="J769" s="3" t="s">
        <v>791</v>
      </c>
      <c r="K769" s="3" t="s">
        <v>792</v>
      </c>
      <c r="L769" s="3" t="s">
        <v>793</v>
      </c>
    </row>
    <row r="770" spans="1:12">
      <c r="A770" s="3">
        <v>763</v>
      </c>
      <c r="B770" s="3" t="s">
        <v>786</v>
      </c>
      <c r="C770" s="3" t="s">
        <v>2273</v>
      </c>
      <c r="D770" s="3" t="s">
        <v>2392</v>
      </c>
      <c r="E770" s="3" t="s">
        <v>2275</v>
      </c>
      <c r="F770" s="3" t="s">
        <v>2393</v>
      </c>
      <c r="G770" s="3" t="s">
        <v>738</v>
      </c>
      <c r="H770" s="5">
        <v>3794</v>
      </c>
      <c r="I770" s="3" t="s">
        <v>739</v>
      </c>
      <c r="J770" s="3" t="s">
        <v>791</v>
      </c>
      <c r="K770" s="3" t="s">
        <v>792</v>
      </c>
      <c r="L770" s="3" t="s">
        <v>793</v>
      </c>
    </row>
    <row r="771" spans="1:12">
      <c r="A771" s="3">
        <v>764</v>
      </c>
      <c r="B771" s="3" t="s">
        <v>786</v>
      </c>
      <c r="C771" s="3" t="s">
        <v>2273</v>
      </c>
      <c r="D771" s="3" t="s">
        <v>2394</v>
      </c>
      <c r="E771" s="3" t="s">
        <v>2275</v>
      </c>
      <c r="F771" s="3" t="s">
        <v>2395</v>
      </c>
      <c r="G771" s="3" t="s">
        <v>738</v>
      </c>
      <c r="H771" s="5">
        <v>4692</v>
      </c>
      <c r="I771" s="3" t="s">
        <v>739</v>
      </c>
      <c r="J771" s="3" t="s">
        <v>791</v>
      </c>
      <c r="K771" s="3" t="s">
        <v>792</v>
      </c>
      <c r="L771" s="3" t="s">
        <v>793</v>
      </c>
    </row>
    <row r="772" spans="1:12">
      <c r="A772" s="3">
        <v>765</v>
      </c>
      <c r="B772" s="3" t="s">
        <v>786</v>
      </c>
      <c r="C772" s="3" t="s">
        <v>2273</v>
      </c>
      <c r="D772" s="3" t="s">
        <v>2396</v>
      </c>
      <c r="E772" s="3" t="s">
        <v>2275</v>
      </c>
      <c r="F772" s="3" t="s">
        <v>2397</v>
      </c>
      <c r="G772" s="3" t="s">
        <v>738</v>
      </c>
      <c r="H772" s="5">
        <v>6741</v>
      </c>
      <c r="I772" s="3" t="s">
        <v>739</v>
      </c>
      <c r="J772" s="3" t="s">
        <v>791</v>
      </c>
      <c r="K772" s="3" t="s">
        <v>792</v>
      </c>
      <c r="L772" s="3" t="s">
        <v>793</v>
      </c>
    </row>
    <row r="773" spans="1:12">
      <c r="A773" s="3">
        <v>766</v>
      </c>
      <c r="B773" s="3" t="s">
        <v>786</v>
      </c>
      <c r="C773" s="3" t="s">
        <v>2273</v>
      </c>
      <c r="D773" s="3" t="s">
        <v>2398</v>
      </c>
      <c r="E773" s="3" t="s">
        <v>2275</v>
      </c>
      <c r="F773" s="3" t="s">
        <v>2399</v>
      </c>
      <c r="G773" s="3" t="s">
        <v>738</v>
      </c>
      <c r="H773" s="5">
        <v>3982</v>
      </c>
      <c r="I773" s="3" t="s">
        <v>739</v>
      </c>
      <c r="J773" s="3" t="s">
        <v>791</v>
      </c>
      <c r="K773" s="3" t="s">
        <v>792</v>
      </c>
      <c r="L773" s="3" t="s">
        <v>793</v>
      </c>
    </row>
    <row r="774" spans="1:12">
      <c r="A774" s="3">
        <v>767</v>
      </c>
      <c r="B774" s="3" t="s">
        <v>786</v>
      </c>
      <c r="C774" s="3" t="s">
        <v>2273</v>
      </c>
      <c r="D774" s="3" t="s">
        <v>2400</v>
      </c>
      <c r="E774" s="3" t="s">
        <v>2275</v>
      </c>
      <c r="F774" s="3" t="s">
        <v>2401</v>
      </c>
      <c r="G774" s="3" t="s">
        <v>738</v>
      </c>
      <c r="H774" s="5">
        <v>5410</v>
      </c>
      <c r="I774" s="3" t="s">
        <v>739</v>
      </c>
      <c r="J774" s="3" t="s">
        <v>791</v>
      </c>
      <c r="K774" s="3" t="s">
        <v>792</v>
      </c>
      <c r="L774" s="3" t="s">
        <v>793</v>
      </c>
    </row>
    <row r="775" spans="1:12">
      <c r="A775" s="3">
        <v>768</v>
      </c>
      <c r="B775" s="3" t="s">
        <v>786</v>
      </c>
      <c r="C775" s="3" t="s">
        <v>2273</v>
      </c>
      <c r="D775" s="3" t="s">
        <v>2402</v>
      </c>
      <c r="E775" s="3" t="s">
        <v>2275</v>
      </c>
      <c r="F775" s="3" t="s">
        <v>2403</v>
      </c>
      <c r="G775" s="3" t="s">
        <v>738</v>
      </c>
      <c r="H775" s="5">
        <v>7591</v>
      </c>
      <c r="I775" s="3" t="s">
        <v>739</v>
      </c>
      <c r="J775" s="3" t="s">
        <v>791</v>
      </c>
      <c r="K775" s="3" t="s">
        <v>792</v>
      </c>
      <c r="L775" s="3" t="s">
        <v>793</v>
      </c>
    </row>
    <row r="776" spans="1:12">
      <c r="A776" s="3">
        <v>769</v>
      </c>
      <c r="B776" s="3" t="s">
        <v>786</v>
      </c>
      <c r="C776" s="3" t="s">
        <v>2273</v>
      </c>
      <c r="D776" s="3" t="s">
        <v>2404</v>
      </c>
      <c r="E776" s="3" t="s">
        <v>2275</v>
      </c>
      <c r="F776" s="3" t="s">
        <v>2405</v>
      </c>
      <c r="G776" s="3" t="s">
        <v>738</v>
      </c>
      <c r="H776" s="5">
        <v>4562</v>
      </c>
      <c r="I776" s="3" t="s">
        <v>739</v>
      </c>
      <c r="J776" s="3" t="s">
        <v>791</v>
      </c>
      <c r="K776" s="3" t="s">
        <v>792</v>
      </c>
      <c r="L776" s="3" t="s">
        <v>793</v>
      </c>
    </row>
    <row r="777" spans="1:12">
      <c r="A777" s="3">
        <v>770</v>
      </c>
      <c r="B777" s="3" t="s">
        <v>786</v>
      </c>
      <c r="C777" s="3" t="s">
        <v>2273</v>
      </c>
      <c r="D777" s="3" t="s">
        <v>2406</v>
      </c>
      <c r="E777" s="3" t="s">
        <v>2275</v>
      </c>
      <c r="F777" s="3" t="s">
        <v>2407</v>
      </c>
      <c r="G777" s="3" t="s">
        <v>738</v>
      </c>
      <c r="H777" s="5">
        <v>5986</v>
      </c>
      <c r="I777" s="3" t="s">
        <v>739</v>
      </c>
      <c r="J777" s="3" t="s">
        <v>791</v>
      </c>
      <c r="K777" s="3" t="s">
        <v>792</v>
      </c>
      <c r="L777" s="3" t="s">
        <v>793</v>
      </c>
    </row>
    <row r="778" spans="1:12">
      <c r="A778" s="3">
        <v>771</v>
      </c>
      <c r="B778" s="3" t="s">
        <v>786</v>
      </c>
      <c r="C778" s="3" t="s">
        <v>2273</v>
      </c>
      <c r="D778" s="3" t="s">
        <v>2408</v>
      </c>
      <c r="E778" s="3" t="s">
        <v>2275</v>
      </c>
      <c r="F778" s="3" t="s">
        <v>2409</v>
      </c>
      <c r="G778" s="3" t="s">
        <v>738</v>
      </c>
      <c r="H778" s="5">
        <v>8226</v>
      </c>
      <c r="I778" s="3" t="s">
        <v>739</v>
      </c>
      <c r="J778" s="3" t="s">
        <v>791</v>
      </c>
      <c r="K778" s="3" t="s">
        <v>792</v>
      </c>
      <c r="L778" s="3" t="s">
        <v>793</v>
      </c>
    </row>
    <row r="779" spans="1:12">
      <c r="A779" s="3">
        <v>772</v>
      </c>
      <c r="B779" s="3" t="s">
        <v>786</v>
      </c>
      <c r="C779" s="3" t="s">
        <v>2273</v>
      </c>
      <c r="D779" s="3" t="s">
        <v>2410</v>
      </c>
      <c r="E779" s="3" t="s">
        <v>2275</v>
      </c>
      <c r="F779" s="3" t="s">
        <v>2411</v>
      </c>
      <c r="G779" s="3" t="s">
        <v>738</v>
      </c>
      <c r="H779" s="5">
        <v>4556</v>
      </c>
      <c r="I779" s="3" t="s">
        <v>739</v>
      </c>
      <c r="J779" s="3" t="s">
        <v>791</v>
      </c>
      <c r="K779" s="3" t="s">
        <v>792</v>
      </c>
      <c r="L779" s="3" t="s">
        <v>793</v>
      </c>
    </row>
    <row r="780" spans="1:12">
      <c r="A780" s="3">
        <v>773</v>
      </c>
      <c r="B780" s="3" t="s">
        <v>786</v>
      </c>
      <c r="C780" s="3" t="s">
        <v>2273</v>
      </c>
      <c r="D780" s="3" t="s">
        <v>2412</v>
      </c>
      <c r="E780" s="3" t="s">
        <v>2275</v>
      </c>
      <c r="F780" s="3" t="s">
        <v>2413</v>
      </c>
      <c r="G780" s="3" t="s">
        <v>738</v>
      </c>
      <c r="H780" s="5">
        <v>6050</v>
      </c>
      <c r="I780" s="3" t="s">
        <v>739</v>
      </c>
      <c r="J780" s="3" t="s">
        <v>791</v>
      </c>
      <c r="K780" s="3" t="s">
        <v>792</v>
      </c>
      <c r="L780" s="3" t="s">
        <v>793</v>
      </c>
    </row>
    <row r="781" spans="1:12">
      <c r="A781" s="3">
        <v>774</v>
      </c>
      <c r="B781" s="3" t="s">
        <v>786</v>
      </c>
      <c r="C781" s="3" t="s">
        <v>2273</v>
      </c>
      <c r="D781" s="3" t="s">
        <v>2414</v>
      </c>
      <c r="E781" s="3" t="s">
        <v>2275</v>
      </c>
      <c r="F781" s="3" t="s">
        <v>2415</v>
      </c>
      <c r="G781" s="3" t="s">
        <v>738</v>
      </c>
      <c r="H781" s="5">
        <v>8402</v>
      </c>
      <c r="I781" s="3" t="s">
        <v>739</v>
      </c>
      <c r="J781" s="3" t="s">
        <v>791</v>
      </c>
      <c r="K781" s="3" t="s">
        <v>792</v>
      </c>
      <c r="L781" s="3" t="s">
        <v>793</v>
      </c>
    </row>
    <row r="782" spans="1:12">
      <c r="A782" s="3">
        <v>775</v>
      </c>
      <c r="B782" s="3" t="s">
        <v>786</v>
      </c>
      <c r="C782" s="3" t="s">
        <v>2006</v>
      </c>
      <c r="D782" s="3" t="s">
        <v>2416</v>
      </c>
      <c r="E782" s="3" t="s">
        <v>2330</v>
      </c>
      <c r="F782" s="3" t="s">
        <v>2417</v>
      </c>
      <c r="G782" s="3" t="s">
        <v>2010</v>
      </c>
      <c r="H782" s="5">
        <v>38319</v>
      </c>
      <c r="I782" s="3" t="s">
        <v>739</v>
      </c>
      <c r="J782" s="3" t="s">
        <v>791</v>
      </c>
      <c r="K782" s="3" t="s">
        <v>792</v>
      </c>
      <c r="L782" s="3" t="s">
        <v>793</v>
      </c>
    </row>
    <row r="783" spans="1:12">
      <c r="A783" s="3">
        <v>776</v>
      </c>
      <c r="B783" s="3" t="s">
        <v>786</v>
      </c>
      <c r="C783" s="3" t="s">
        <v>2006</v>
      </c>
      <c r="D783" s="3" t="s">
        <v>2418</v>
      </c>
      <c r="E783" s="3" t="s">
        <v>2330</v>
      </c>
      <c r="F783" s="3" t="s">
        <v>2419</v>
      </c>
      <c r="G783" s="3" t="s">
        <v>2010</v>
      </c>
      <c r="H783" s="5">
        <v>43706</v>
      </c>
      <c r="I783" s="3" t="s">
        <v>739</v>
      </c>
      <c r="J783" s="3" t="s">
        <v>791</v>
      </c>
      <c r="K783" s="3" t="s">
        <v>792</v>
      </c>
      <c r="L783" s="3" t="s">
        <v>793</v>
      </c>
    </row>
    <row r="784" spans="1:12">
      <c r="A784" s="3">
        <v>777</v>
      </c>
      <c r="B784" s="3" t="s">
        <v>786</v>
      </c>
      <c r="C784" s="3" t="s">
        <v>2006</v>
      </c>
      <c r="D784" s="3" t="s">
        <v>2420</v>
      </c>
      <c r="E784" s="3" t="s">
        <v>2330</v>
      </c>
      <c r="F784" s="3" t="s">
        <v>2421</v>
      </c>
      <c r="G784" s="3" t="s">
        <v>2010</v>
      </c>
      <c r="H784" s="5">
        <v>47388</v>
      </c>
      <c r="I784" s="3" t="s">
        <v>739</v>
      </c>
      <c r="J784" s="3" t="s">
        <v>791</v>
      </c>
      <c r="K784" s="3" t="s">
        <v>792</v>
      </c>
      <c r="L784" s="3" t="s">
        <v>793</v>
      </c>
    </row>
    <row r="785" spans="1:12">
      <c r="A785" s="3">
        <v>778</v>
      </c>
      <c r="B785" s="3" t="s">
        <v>786</v>
      </c>
      <c r="C785" s="3" t="s">
        <v>2006</v>
      </c>
      <c r="D785" s="3" t="s">
        <v>2422</v>
      </c>
      <c r="E785" s="3" t="s">
        <v>2330</v>
      </c>
      <c r="F785" s="3" t="s">
        <v>2423</v>
      </c>
      <c r="G785" s="3" t="s">
        <v>2010</v>
      </c>
      <c r="H785" s="5">
        <v>51406</v>
      </c>
      <c r="I785" s="3" t="s">
        <v>739</v>
      </c>
      <c r="J785" s="3" t="s">
        <v>791</v>
      </c>
      <c r="K785" s="3" t="s">
        <v>792</v>
      </c>
      <c r="L785" s="3" t="s">
        <v>793</v>
      </c>
    </row>
    <row r="786" spans="1:12">
      <c r="A786" s="3">
        <v>779</v>
      </c>
      <c r="B786" s="3" t="s">
        <v>786</v>
      </c>
      <c r="C786" s="3" t="s">
        <v>2006</v>
      </c>
      <c r="D786" s="3" t="s">
        <v>2424</v>
      </c>
      <c r="E786" s="3" t="s">
        <v>2330</v>
      </c>
      <c r="F786" s="3" t="s">
        <v>2425</v>
      </c>
      <c r="G786" s="3" t="s">
        <v>2010</v>
      </c>
      <c r="H786" s="5">
        <v>56656</v>
      </c>
      <c r="I786" s="3" t="s">
        <v>739</v>
      </c>
      <c r="J786" s="3" t="s">
        <v>791</v>
      </c>
      <c r="K786" s="3" t="s">
        <v>792</v>
      </c>
      <c r="L786" s="3" t="s">
        <v>793</v>
      </c>
    </row>
    <row r="787" spans="1:12">
      <c r="A787" s="3">
        <v>780</v>
      </c>
      <c r="B787" s="3" t="s">
        <v>786</v>
      </c>
      <c r="C787" s="3" t="s">
        <v>2006</v>
      </c>
      <c r="D787" s="3" t="s">
        <v>2426</v>
      </c>
      <c r="E787" s="3" t="s">
        <v>2330</v>
      </c>
      <c r="F787" s="3" t="s">
        <v>2427</v>
      </c>
      <c r="G787" s="3" t="s">
        <v>1611</v>
      </c>
      <c r="H787" s="5">
        <v>108491</v>
      </c>
      <c r="I787" s="3" t="s">
        <v>739</v>
      </c>
      <c r="J787" s="3" t="s">
        <v>791</v>
      </c>
      <c r="K787" s="3" t="s">
        <v>792</v>
      </c>
      <c r="L787" s="3" t="s">
        <v>793</v>
      </c>
    </row>
    <row r="788" spans="1:12">
      <c r="A788" s="3">
        <v>781</v>
      </c>
      <c r="B788" s="3" t="s">
        <v>786</v>
      </c>
      <c r="C788" s="3" t="s">
        <v>2006</v>
      </c>
      <c r="D788" s="3" t="s">
        <v>2428</v>
      </c>
      <c r="E788" s="3" t="s">
        <v>2330</v>
      </c>
      <c r="F788" s="3" t="s">
        <v>2429</v>
      </c>
      <c r="G788" s="3" t="s">
        <v>1611</v>
      </c>
      <c r="H788" s="5">
        <v>111340</v>
      </c>
      <c r="I788" s="3" t="s">
        <v>739</v>
      </c>
      <c r="J788" s="3" t="s">
        <v>791</v>
      </c>
      <c r="K788" s="3" t="s">
        <v>792</v>
      </c>
      <c r="L788" s="3" t="s">
        <v>793</v>
      </c>
    </row>
    <row r="789" spans="1:12">
      <c r="A789" s="3">
        <v>782</v>
      </c>
      <c r="B789" s="3" t="s">
        <v>786</v>
      </c>
      <c r="C789" s="3" t="s">
        <v>2006</v>
      </c>
      <c r="D789" s="3" t="s">
        <v>2430</v>
      </c>
      <c r="E789" s="3" t="s">
        <v>2330</v>
      </c>
      <c r="F789" s="3" t="s">
        <v>2431</v>
      </c>
      <c r="G789" s="3" t="s">
        <v>1611</v>
      </c>
      <c r="H789" s="5">
        <v>118245</v>
      </c>
      <c r="I789" s="3" t="s">
        <v>739</v>
      </c>
      <c r="J789" s="3" t="s">
        <v>791</v>
      </c>
      <c r="K789" s="3" t="s">
        <v>792</v>
      </c>
      <c r="L789" s="3" t="s">
        <v>793</v>
      </c>
    </row>
    <row r="790" spans="1:12">
      <c r="A790" s="3">
        <v>783</v>
      </c>
      <c r="B790" s="3" t="s">
        <v>786</v>
      </c>
      <c r="C790" s="3" t="s">
        <v>2006</v>
      </c>
      <c r="D790" s="3" t="s">
        <v>2432</v>
      </c>
      <c r="E790" s="3" t="s">
        <v>2330</v>
      </c>
      <c r="F790" s="3" t="s">
        <v>2433</v>
      </c>
      <c r="G790" s="3" t="s">
        <v>1611</v>
      </c>
      <c r="H790" s="5">
        <v>123504</v>
      </c>
      <c r="I790" s="3" t="s">
        <v>739</v>
      </c>
      <c r="J790" s="3" t="s">
        <v>791</v>
      </c>
      <c r="K790" s="3" t="s">
        <v>792</v>
      </c>
      <c r="L790" s="3" t="s">
        <v>793</v>
      </c>
    </row>
    <row r="791" spans="1:12">
      <c r="A791" s="3">
        <v>784</v>
      </c>
      <c r="B791" s="3" t="s">
        <v>786</v>
      </c>
      <c r="C791" s="3" t="s">
        <v>2006</v>
      </c>
      <c r="D791" s="3" t="s">
        <v>2434</v>
      </c>
      <c r="E791" s="3" t="s">
        <v>2330</v>
      </c>
      <c r="F791" s="3" t="s">
        <v>2435</v>
      </c>
      <c r="G791" s="3" t="s">
        <v>1611</v>
      </c>
      <c r="H791" s="5">
        <v>151888</v>
      </c>
      <c r="I791" s="3" t="s">
        <v>739</v>
      </c>
      <c r="J791" s="3" t="s">
        <v>791</v>
      </c>
      <c r="K791" s="3" t="s">
        <v>792</v>
      </c>
      <c r="L791" s="3" t="s">
        <v>793</v>
      </c>
    </row>
    <row r="792" spans="1:12">
      <c r="A792" s="3">
        <v>785</v>
      </c>
      <c r="B792" s="3" t="s">
        <v>786</v>
      </c>
      <c r="C792" s="3" t="s">
        <v>2006</v>
      </c>
      <c r="D792" s="3" t="s">
        <v>2436</v>
      </c>
      <c r="E792" s="3" t="s">
        <v>2330</v>
      </c>
      <c r="F792" s="3" t="s">
        <v>2437</v>
      </c>
      <c r="G792" s="3" t="s">
        <v>1611</v>
      </c>
      <c r="H792" s="5">
        <v>158793</v>
      </c>
      <c r="I792" s="3" t="s">
        <v>739</v>
      </c>
      <c r="J792" s="3" t="s">
        <v>791</v>
      </c>
      <c r="K792" s="3" t="s">
        <v>792</v>
      </c>
      <c r="L792" s="3" t="s">
        <v>793</v>
      </c>
    </row>
    <row r="793" spans="1:12">
      <c r="A793" s="3">
        <v>786</v>
      </c>
      <c r="B793" s="3" t="s">
        <v>786</v>
      </c>
      <c r="C793" s="3" t="s">
        <v>824</v>
      </c>
      <c r="D793" s="3" t="s">
        <v>2438</v>
      </c>
      <c r="E793" s="3" t="s">
        <v>1728</v>
      </c>
      <c r="F793" s="3" t="s">
        <v>2439</v>
      </c>
      <c r="G793" s="3" t="s">
        <v>738</v>
      </c>
      <c r="H793" s="5">
        <v>15095</v>
      </c>
      <c r="I793" s="3" t="s">
        <v>739</v>
      </c>
      <c r="J793" s="3" t="s">
        <v>791</v>
      </c>
      <c r="K793" s="3" t="s">
        <v>792</v>
      </c>
      <c r="L793" s="3" t="s">
        <v>793</v>
      </c>
    </row>
    <row r="794" spans="1:12">
      <c r="A794" s="3">
        <v>787</v>
      </c>
      <c r="B794" s="3" t="s">
        <v>786</v>
      </c>
      <c r="C794" s="3" t="s">
        <v>824</v>
      </c>
      <c r="D794" s="3" t="s">
        <v>2440</v>
      </c>
      <c r="E794" s="3" t="s">
        <v>1728</v>
      </c>
      <c r="F794" s="3" t="s">
        <v>2441</v>
      </c>
      <c r="G794" s="3" t="s">
        <v>738</v>
      </c>
      <c r="H794" s="5">
        <v>18097</v>
      </c>
      <c r="I794" s="3" t="s">
        <v>739</v>
      </c>
      <c r="J794" s="3" t="s">
        <v>791</v>
      </c>
      <c r="K794" s="3" t="s">
        <v>792</v>
      </c>
      <c r="L794" s="3" t="s">
        <v>793</v>
      </c>
    </row>
    <row r="795" spans="1:12">
      <c r="A795" s="3">
        <v>788</v>
      </c>
      <c r="B795" s="3" t="s">
        <v>786</v>
      </c>
      <c r="C795" s="3" t="s">
        <v>824</v>
      </c>
      <c r="D795" s="3" t="s">
        <v>2442</v>
      </c>
      <c r="E795" s="3" t="s">
        <v>1728</v>
      </c>
      <c r="F795" s="3" t="s">
        <v>2443</v>
      </c>
      <c r="G795" s="3" t="s">
        <v>738</v>
      </c>
      <c r="H795" s="5">
        <v>25524</v>
      </c>
      <c r="I795" s="3" t="s">
        <v>739</v>
      </c>
      <c r="J795" s="3" t="s">
        <v>791</v>
      </c>
      <c r="K795" s="3" t="s">
        <v>792</v>
      </c>
      <c r="L795" s="3" t="s">
        <v>793</v>
      </c>
    </row>
    <row r="796" spans="1:12">
      <c r="A796" s="3">
        <v>789</v>
      </c>
      <c r="B796" s="3" t="s">
        <v>786</v>
      </c>
      <c r="C796" s="3" t="s">
        <v>824</v>
      </c>
      <c r="D796" s="3" t="s">
        <v>2444</v>
      </c>
      <c r="E796" s="3" t="s">
        <v>1728</v>
      </c>
      <c r="F796" s="3" t="s">
        <v>2445</v>
      </c>
      <c r="G796" s="3" t="s">
        <v>738</v>
      </c>
      <c r="H796" s="5">
        <v>31836</v>
      </c>
      <c r="I796" s="3" t="s">
        <v>739</v>
      </c>
      <c r="J796" s="3" t="s">
        <v>791</v>
      </c>
      <c r="K796" s="3" t="s">
        <v>792</v>
      </c>
      <c r="L796" s="3" t="s">
        <v>793</v>
      </c>
    </row>
    <row r="797" spans="1:12">
      <c r="A797" s="3">
        <v>790</v>
      </c>
      <c r="B797" s="3" t="s">
        <v>786</v>
      </c>
      <c r="C797" s="3" t="s">
        <v>824</v>
      </c>
      <c r="D797" s="3" t="s">
        <v>2446</v>
      </c>
      <c r="E797" s="3" t="s">
        <v>1728</v>
      </c>
      <c r="F797" s="3" t="s">
        <v>2447</v>
      </c>
      <c r="G797" s="3" t="s">
        <v>738</v>
      </c>
      <c r="H797" s="5">
        <v>39365</v>
      </c>
      <c r="I797" s="3" t="s">
        <v>739</v>
      </c>
      <c r="J797" s="3" t="s">
        <v>791</v>
      </c>
      <c r="K797" s="3" t="s">
        <v>792</v>
      </c>
      <c r="L797" s="3" t="s">
        <v>793</v>
      </c>
    </row>
    <row r="798" spans="1:12">
      <c r="A798" s="3">
        <v>791</v>
      </c>
      <c r="B798" s="3" t="s">
        <v>786</v>
      </c>
      <c r="C798" s="3" t="s">
        <v>824</v>
      </c>
      <c r="D798" s="3" t="s">
        <v>2448</v>
      </c>
      <c r="E798" s="3" t="s">
        <v>1728</v>
      </c>
      <c r="F798" s="3" t="s">
        <v>2449</v>
      </c>
      <c r="G798" s="3" t="s">
        <v>738</v>
      </c>
      <c r="H798" s="5">
        <v>48279</v>
      </c>
      <c r="I798" s="3" t="s">
        <v>739</v>
      </c>
      <c r="J798" s="3" t="s">
        <v>791</v>
      </c>
      <c r="K798" s="3" t="s">
        <v>792</v>
      </c>
      <c r="L798" s="3" t="s">
        <v>793</v>
      </c>
    </row>
    <row r="799" spans="1:12">
      <c r="A799" s="3">
        <v>792</v>
      </c>
      <c r="B799" s="3" t="s">
        <v>786</v>
      </c>
      <c r="C799" s="3" t="s">
        <v>824</v>
      </c>
      <c r="D799" s="3" t="s">
        <v>2450</v>
      </c>
      <c r="E799" s="3" t="s">
        <v>1728</v>
      </c>
      <c r="F799" s="3" t="s">
        <v>2451</v>
      </c>
      <c r="G799" s="3" t="s">
        <v>738</v>
      </c>
      <c r="H799" s="5">
        <v>57862</v>
      </c>
      <c r="I799" s="3" t="s">
        <v>739</v>
      </c>
      <c r="J799" s="3" t="s">
        <v>791</v>
      </c>
      <c r="K799" s="3" t="s">
        <v>792</v>
      </c>
      <c r="L799" s="3" t="s">
        <v>793</v>
      </c>
    </row>
    <row r="800" spans="1:12">
      <c r="A800" s="3">
        <v>793</v>
      </c>
      <c r="B800" s="3" t="s">
        <v>786</v>
      </c>
      <c r="C800" s="3" t="s">
        <v>824</v>
      </c>
      <c r="D800" s="3" t="s">
        <v>2452</v>
      </c>
      <c r="E800" s="3" t="s">
        <v>1728</v>
      </c>
      <c r="F800" s="3" t="s">
        <v>2453</v>
      </c>
      <c r="G800" s="3" t="s">
        <v>738</v>
      </c>
      <c r="H800" s="5">
        <v>68115</v>
      </c>
      <c r="I800" s="3" t="s">
        <v>739</v>
      </c>
      <c r="J800" s="3" t="s">
        <v>791</v>
      </c>
      <c r="K800" s="3" t="s">
        <v>792</v>
      </c>
      <c r="L800" s="3" t="s">
        <v>793</v>
      </c>
    </row>
    <row r="801" spans="1:12">
      <c r="A801" s="3">
        <v>794</v>
      </c>
      <c r="B801" s="3" t="s">
        <v>786</v>
      </c>
      <c r="C801" s="3" t="s">
        <v>824</v>
      </c>
      <c r="D801" s="3" t="s">
        <v>2454</v>
      </c>
      <c r="E801" s="3" t="s">
        <v>1728</v>
      </c>
      <c r="F801" s="3" t="s">
        <v>2455</v>
      </c>
      <c r="G801" s="3" t="s">
        <v>738</v>
      </c>
      <c r="H801" s="5">
        <v>79845</v>
      </c>
      <c r="I801" s="3" t="s">
        <v>739</v>
      </c>
      <c r="J801" s="3" t="s">
        <v>791</v>
      </c>
      <c r="K801" s="3" t="s">
        <v>792</v>
      </c>
      <c r="L801" s="3" t="s">
        <v>793</v>
      </c>
    </row>
    <row r="802" spans="1:12">
      <c r="A802" s="3">
        <v>795</v>
      </c>
      <c r="B802" s="3" t="s">
        <v>786</v>
      </c>
      <c r="C802" s="3" t="s">
        <v>824</v>
      </c>
      <c r="D802" s="3" t="s">
        <v>2456</v>
      </c>
      <c r="E802" s="3" t="s">
        <v>1728</v>
      </c>
      <c r="F802" s="3" t="s">
        <v>2457</v>
      </c>
      <c r="G802" s="3" t="s">
        <v>738</v>
      </c>
      <c r="H802" s="5">
        <v>90944</v>
      </c>
      <c r="I802" s="3" t="s">
        <v>739</v>
      </c>
      <c r="J802" s="3" t="s">
        <v>791</v>
      </c>
      <c r="K802" s="3" t="s">
        <v>792</v>
      </c>
      <c r="L802" s="3" t="s">
        <v>793</v>
      </c>
    </row>
    <row r="803" spans="1:12">
      <c r="A803" s="3">
        <v>796</v>
      </c>
      <c r="B803" s="3" t="s">
        <v>786</v>
      </c>
      <c r="C803" s="3" t="s">
        <v>824</v>
      </c>
      <c r="D803" s="3" t="s">
        <v>2458</v>
      </c>
      <c r="E803" s="3" t="s">
        <v>1728</v>
      </c>
      <c r="F803" s="3" t="s">
        <v>2459</v>
      </c>
      <c r="G803" s="3" t="s">
        <v>738</v>
      </c>
      <c r="H803" s="5">
        <v>38324</v>
      </c>
      <c r="I803" s="3" t="s">
        <v>739</v>
      </c>
      <c r="J803" s="3" t="s">
        <v>791</v>
      </c>
      <c r="K803" s="3" t="s">
        <v>792</v>
      </c>
      <c r="L803" s="3" t="s">
        <v>793</v>
      </c>
    </row>
    <row r="804" spans="1:12">
      <c r="A804" s="3">
        <v>797</v>
      </c>
      <c r="B804" s="3" t="s">
        <v>786</v>
      </c>
      <c r="C804" s="3" t="s">
        <v>824</v>
      </c>
      <c r="D804" s="3" t="s">
        <v>2460</v>
      </c>
      <c r="E804" s="3" t="s">
        <v>1728</v>
      </c>
      <c r="F804" s="3" t="s">
        <v>2461</v>
      </c>
      <c r="G804" s="3" t="s">
        <v>738</v>
      </c>
      <c r="H804" s="5">
        <v>44951</v>
      </c>
      <c r="I804" s="3" t="s">
        <v>739</v>
      </c>
      <c r="J804" s="3" t="s">
        <v>791</v>
      </c>
      <c r="K804" s="3" t="s">
        <v>792</v>
      </c>
      <c r="L804" s="3" t="s">
        <v>793</v>
      </c>
    </row>
    <row r="805" spans="1:12">
      <c r="A805" s="3">
        <v>798</v>
      </c>
      <c r="B805" s="3" t="s">
        <v>786</v>
      </c>
      <c r="C805" s="3" t="s">
        <v>824</v>
      </c>
      <c r="D805" s="3" t="s">
        <v>2462</v>
      </c>
      <c r="E805" s="3" t="s">
        <v>1728</v>
      </c>
      <c r="F805" s="3" t="s">
        <v>2463</v>
      </c>
      <c r="G805" s="3" t="s">
        <v>738</v>
      </c>
      <c r="H805" s="5">
        <v>56617</v>
      </c>
      <c r="I805" s="3" t="s">
        <v>739</v>
      </c>
      <c r="J805" s="3" t="s">
        <v>791</v>
      </c>
      <c r="K805" s="3" t="s">
        <v>792</v>
      </c>
      <c r="L805" s="3" t="s">
        <v>793</v>
      </c>
    </row>
    <row r="806" spans="1:12">
      <c r="A806" s="3">
        <v>799</v>
      </c>
      <c r="B806" s="3" t="s">
        <v>786</v>
      </c>
      <c r="C806" s="3" t="s">
        <v>824</v>
      </c>
      <c r="D806" s="3" t="s">
        <v>2464</v>
      </c>
      <c r="E806" s="3" t="s">
        <v>1728</v>
      </c>
      <c r="F806" s="3" t="s">
        <v>2465</v>
      </c>
      <c r="G806" s="3" t="s">
        <v>738</v>
      </c>
      <c r="H806" s="5">
        <v>66906</v>
      </c>
      <c r="I806" s="3" t="s">
        <v>739</v>
      </c>
      <c r="J806" s="3" t="s">
        <v>791</v>
      </c>
      <c r="K806" s="3" t="s">
        <v>792</v>
      </c>
      <c r="L806" s="3" t="s">
        <v>793</v>
      </c>
    </row>
    <row r="807" spans="1:12">
      <c r="A807" s="3">
        <v>800</v>
      </c>
      <c r="B807" s="3" t="s">
        <v>786</v>
      </c>
      <c r="C807" s="3" t="s">
        <v>824</v>
      </c>
      <c r="D807" s="3" t="s">
        <v>2466</v>
      </c>
      <c r="E807" s="3" t="s">
        <v>1728</v>
      </c>
      <c r="F807" s="3" t="s">
        <v>2467</v>
      </c>
      <c r="G807" s="3" t="s">
        <v>738</v>
      </c>
      <c r="H807" s="5">
        <v>80013</v>
      </c>
      <c r="I807" s="3" t="s">
        <v>739</v>
      </c>
      <c r="J807" s="3" t="s">
        <v>791</v>
      </c>
      <c r="K807" s="3" t="s">
        <v>792</v>
      </c>
      <c r="L807" s="3" t="s">
        <v>793</v>
      </c>
    </row>
    <row r="808" spans="1:12">
      <c r="A808" s="3">
        <v>801</v>
      </c>
      <c r="B808" s="3" t="s">
        <v>786</v>
      </c>
      <c r="C808" s="3" t="s">
        <v>824</v>
      </c>
      <c r="D808" s="3" t="s">
        <v>2468</v>
      </c>
      <c r="E808" s="3" t="s">
        <v>1728</v>
      </c>
      <c r="F808" s="3" t="s">
        <v>2469</v>
      </c>
      <c r="G808" s="3" t="s">
        <v>738</v>
      </c>
      <c r="H808" s="5">
        <v>95062</v>
      </c>
      <c r="I808" s="3" t="s">
        <v>739</v>
      </c>
      <c r="J808" s="3" t="s">
        <v>791</v>
      </c>
      <c r="K808" s="3" t="s">
        <v>792</v>
      </c>
      <c r="L808" s="3" t="s">
        <v>793</v>
      </c>
    </row>
    <row r="809" spans="1:12">
      <c r="A809" s="3">
        <v>802</v>
      </c>
      <c r="B809" s="3" t="s">
        <v>786</v>
      </c>
      <c r="C809" s="3" t="s">
        <v>824</v>
      </c>
      <c r="D809" s="3" t="s">
        <v>2470</v>
      </c>
      <c r="E809" s="3" t="s">
        <v>1728</v>
      </c>
      <c r="F809" s="3" t="s">
        <v>2471</v>
      </c>
      <c r="G809" s="3" t="s">
        <v>738</v>
      </c>
      <c r="H809" s="5">
        <v>109097</v>
      </c>
      <c r="I809" s="3" t="s">
        <v>739</v>
      </c>
      <c r="J809" s="3" t="s">
        <v>791</v>
      </c>
      <c r="K809" s="3" t="s">
        <v>792</v>
      </c>
      <c r="L809" s="3" t="s">
        <v>793</v>
      </c>
    </row>
    <row r="810" spans="1:12">
      <c r="A810" s="3">
        <v>803</v>
      </c>
      <c r="B810" s="3" t="s">
        <v>786</v>
      </c>
      <c r="C810" s="3" t="s">
        <v>824</v>
      </c>
      <c r="D810" s="3" t="s">
        <v>2472</v>
      </c>
      <c r="E810" s="3" t="s">
        <v>1728</v>
      </c>
      <c r="F810" s="3" t="s">
        <v>2473</v>
      </c>
      <c r="G810" s="3" t="s">
        <v>738</v>
      </c>
      <c r="H810" s="5">
        <v>126451</v>
      </c>
      <c r="I810" s="3" t="s">
        <v>739</v>
      </c>
      <c r="J810" s="3" t="s">
        <v>791</v>
      </c>
      <c r="K810" s="3" t="s">
        <v>792</v>
      </c>
      <c r="L810" s="3" t="s">
        <v>793</v>
      </c>
    </row>
    <row r="811" spans="1:12">
      <c r="A811" s="3">
        <v>804</v>
      </c>
      <c r="B811" s="3" t="s">
        <v>786</v>
      </c>
      <c r="C811" s="3" t="s">
        <v>824</v>
      </c>
      <c r="D811" s="3" t="s">
        <v>2474</v>
      </c>
      <c r="E811" s="3" t="s">
        <v>1728</v>
      </c>
      <c r="F811" s="3" t="s">
        <v>2475</v>
      </c>
      <c r="G811" s="3" t="s">
        <v>738</v>
      </c>
      <c r="H811" s="5">
        <v>142541</v>
      </c>
      <c r="I811" s="3" t="s">
        <v>739</v>
      </c>
      <c r="J811" s="3" t="s">
        <v>791</v>
      </c>
      <c r="K811" s="3" t="s">
        <v>792</v>
      </c>
      <c r="L811" s="3" t="s">
        <v>793</v>
      </c>
    </row>
    <row r="812" spans="1:12">
      <c r="A812" s="3">
        <v>805</v>
      </c>
      <c r="B812" s="3" t="s">
        <v>786</v>
      </c>
      <c r="C812" s="3" t="s">
        <v>824</v>
      </c>
      <c r="D812" s="3" t="s">
        <v>2476</v>
      </c>
      <c r="E812" s="3" t="s">
        <v>1728</v>
      </c>
      <c r="F812" s="3" t="s">
        <v>2477</v>
      </c>
      <c r="G812" s="3" t="s">
        <v>738</v>
      </c>
      <c r="H812" s="5">
        <v>162480</v>
      </c>
      <c r="I812" s="3" t="s">
        <v>739</v>
      </c>
      <c r="J812" s="3" t="s">
        <v>791</v>
      </c>
      <c r="K812" s="3" t="s">
        <v>792</v>
      </c>
      <c r="L812" s="3" t="s">
        <v>793</v>
      </c>
    </row>
    <row r="813" spans="1:12">
      <c r="A813" s="3">
        <v>806</v>
      </c>
      <c r="B813" s="3" t="s">
        <v>786</v>
      </c>
      <c r="C813" s="3" t="s">
        <v>824</v>
      </c>
      <c r="D813" s="3" t="s">
        <v>2478</v>
      </c>
      <c r="E813" s="3" t="s">
        <v>1728</v>
      </c>
      <c r="F813" s="3" t="s">
        <v>2479</v>
      </c>
      <c r="G813" s="3" t="s">
        <v>738</v>
      </c>
      <c r="H813" s="5">
        <v>48269</v>
      </c>
      <c r="I813" s="3" t="s">
        <v>739</v>
      </c>
      <c r="J813" s="3" t="s">
        <v>791</v>
      </c>
      <c r="K813" s="3" t="s">
        <v>792</v>
      </c>
      <c r="L813" s="3" t="s">
        <v>793</v>
      </c>
    </row>
    <row r="814" spans="1:12">
      <c r="A814" s="3">
        <v>807</v>
      </c>
      <c r="B814" s="3" t="s">
        <v>786</v>
      </c>
      <c r="C814" s="3" t="s">
        <v>1119</v>
      </c>
      <c r="D814" s="3" t="s">
        <v>2480</v>
      </c>
      <c r="E814" s="3" t="s">
        <v>2481</v>
      </c>
      <c r="F814" s="3" t="s">
        <v>2482</v>
      </c>
      <c r="G814" s="3" t="s">
        <v>738</v>
      </c>
      <c r="H814" s="5">
        <v>6038</v>
      </c>
      <c r="I814" s="3" t="s">
        <v>739</v>
      </c>
      <c r="J814" s="3" t="s">
        <v>791</v>
      </c>
      <c r="K814" s="3" t="s">
        <v>792</v>
      </c>
      <c r="L814" s="3" t="s">
        <v>793</v>
      </c>
    </row>
    <row r="815" spans="1:12">
      <c r="A815" s="3">
        <v>808</v>
      </c>
      <c r="B815" s="3" t="s">
        <v>786</v>
      </c>
      <c r="C815" s="3" t="s">
        <v>1119</v>
      </c>
      <c r="D815" s="3" t="s">
        <v>2483</v>
      </c>
      <c r="E815" s="3" t="s">
        <v>2481</v>
      </c>
      <c r="F815" s="3" t="s">
        <v>2484</v>
      </c>
      <c r="G815" s="3" t="s">
        <v>738</v>
      </c>
      <c r="H815" s="5">
        <v>8484</v>
      </c>
      <c r="I815" s="3" t="s">
        <v>739</v>
      </c>
      <c r="J815" s="3" t="s">
        <v>791</v>
      </c>
      <c r="K815" s="3" t="s">
        <v>792</v>
      </c>
      <c r="L815" s="3" t="s">
        <v>793</v>
      </c>
    </row>
    <row r="816" spans="1:12">
      <c r="A816" s="3">
        <v>809</v>
      </c>
      <c r="B816" s="3" t="s">
        <v>786</v>
      </c>
      <c r="C816" s="3" t="s">
        <v>1119</v>
      </c>
      <c r="D816" s="3" t="s">
        <v>2485</v>
      </c>
      <c r="E816" s="3" t="s">
        <v>2481</v>
      </c>
      <c r="F816" s="3" t="s">
        <v>2486</v>
      </c>
      <c r="G816" s="3" t="s">
        <v>738</v>
      </c>
      <c r="H816" s="5">
        <v>11847</v>
      </c>
      <c r="I816" s="3" t="s">
        <v>739</v>
      </c>
      <c r="J816" s="3" t="s">
        <v>791</v>
      </c>
      <c r="K816" s="3" t="s">
        <v>792</v>
      </c>
      <c r="L816" s="3" t="s">
        <v>793</v>
      </c>
    </row>
    <row r="817" spans="1:12">
      <c r="A817" s="3">
        <v>810</v>
      </c>
      <c r="B817" s="3" t="s">
        <v>786</v>
      </c>
      <c r="C817" s="3" t="s">
        <v>1119</v>
      </c>
      <c r="D817" s="3" t="s">
        <v>2487</v>
      </c>
      <c r="E817" s="3" t="s">
        <v>2481</v>
      </c>
      <c r="F817" s="3" t="s">
        <v>2488</v>
      </c>
      <c r="G817" s="3" t="s">
        <v>738</v>
      </c>
      <c r="H817" s="5">
        <v>16009</v>
      </c>
      <c r="I817" s="3" t="s">
        <v>739</v>
      </c>
      <c r="J817" s="3" t="s">
        <v>791</v>
      </c>
      <c r="K817" s="3" t="s">
        <v>792</v>
      </c>
      <c r="L817" s="3" t="s">
        <v>793</v>
      </c>
    </row>
    <row r="818" spans="1:12">
      <c r="A818" s="3">
        <v>811</v>
      </c>
      <c r="B818" s="3" t="s">
        <v>786</v>
      </c>
      <c r="C818" s="3" t="s">
        <v>1119</v>
      </c>
      <c r="D818" s="3" t="s">
        <v>2489</v>
      </c>
      <c r="E818" s="3" t="s">
        <v>2481</v>
      </c>
      <c r="F818" s="3" t="s">
        <v>2490</v>
      </c>
      <c r="G818" s="3" t="s">
        <v>738</v>
      </c>
      <c r="H818" s="5">
        <v>19053</v>
      </c>
      <c r="I818" s="3" t="s">
        <v>739</v>
      </c>
      <c r="J818" s="3" t="s">
        <v>791</v>
      </c>
      <c r="K818" s="3" t="s">
        <v>792</v>
      </c>
      <c r="L818" s="3" t="s">
        <v>793</v>
      </c>
    </row>
    <row r="819" spans="1:12">
      <c r="A819" s="3">
        <v>812</v>
      </c>
      <c r="B819" s="3" t="s">
        <v>786</v>
      </c>
      <c r="C819" s="3" t="s">
        <v>1119</v>
      </c>
      <c r="D819" s="3" t="s">
        <v>2491</v>
      </c>
      <c r="E819" s="3" t="s">
        <v>2481</v>
      </c>
      <c r="F819" s="3" t="s">
        <v>2492</v>
      </c>
      <c r="G819" s="3" t="s">
        <v>738</v>
      </c>
      <c r="H819" s="5">
        <v>24010</v>
      </c>
      <c r="I819" s="3" t="s">
        <v>739</v>
      </c>
      <c r="J819" s="3" t="s">
        <v>791</v>
      </c>
      <c r="K819" s="3" t="s">
        <v>792</v>
      </c>
      <c r="L819" s="3" t="s">
        <v>793</v>
      </c>
    </row>
    <row r="820" spans="1:12">
      <c r="A820" s="3">
        <v>813</v>
      </c>
      <c r="B820" s="3" t="s">
        <v>786</v>
      </c>
      <c r="C820" s="3" t="s">
        <v>1119</v>
      </c>
      <c r="D820" s="3" t="s">
        <v>2493</v>
      </c>
      <c r="E820" s="3" t="s">
        <v>2481</v>
      </c>
      <c r="F820" s="3" t="s">
        <v>2494</v>
      </c>
      <c r="G820" s="3" t="s">
        <v>738</v>
      </c>
      <c r="H820" s="5">
        <v>29567</v>
      </c>
      <c r="I820" s="3" t="s">
        <v>739</v>
      </c>
      <c r="J820" s="3" t="s">
        <v>791</v>
      </c>
      <c r="K820" s="3" t="s">
        <v>792</v>
      </c>
      <c r="L820" s="3" t="s">
        <v>793</v>
      </c>
    </row>
    <row r="821" spans="1:12">
      <c r="A821" s="3">
        <v>814</v>
      </c>
      <c r="B821" s="3" t="s">
        <v>786</v>
      </c>
      <c r="C821" s="3" t="s">
        <v>1119</v>
      </c>
      <c r="D821" s="3" t="s">
        <v>2495</v>
      </c>
      <c r="E821" s="3" t="s">
        <v>2481</v>
      </c>
      <c r="F821" s="3" t="s">
        <v>2496</v>
      </c>
      <c r="G821" s="3" t="s">
        <v>738</v>
      </c>
      <c r="H821" s="5">
        <v>38107</v>
      </c>
      <c r="I821" s="3" t="s">
        <v>739</v>
      </c>
      <c r="J821" s="3" t="s">
        <v>791</v>
      </c>
      <c r="K821" s="3" t="s">
        <v>792</v>
      </c>
      <c r="L821" s="3" t="s">
        <v>793</v>
      </c>
    </row>
    <row r="822" spans="1:12">
      <c r="A822" s="3">
        <v>815</v>
      </c>
      <c r="B822" s="3" t="s">
        <v>786</v>
      </c>
      <c r="C822" s="3" t="s">
        <v>1119</v>
      </c>
      <c r="D822" s="3" t="s">
        <v>2497</v>
      </c>
      <c r="E822" s="3" t="s">
        <v>2481</v>
      </c>
      <c r="F822" s="3" t="s">
        <v>2498</v>
      </c>
      <c r="G822" s="3" t="s">
        <v>738</v>
      </c>
      <c r="H822" s="5">
        <v>47230</v>
      </c>
      <c r="I822" s="3" t="s">
        <v>739</v>
      </c>
      <c r="J822" s="3" t="s">
        <v>791</v>
      </c>
      <c r="K822" s="3" t="s">
        <v>792</v>
      </c>
      <c r="L822" s="3" t="s">
        <v>793</v>
      </c>
    </row>
    <row r="823" spans="1:12">
      <c r="A823" s="3">
        <v>816</v>
      </c>
      <c r="B823" s="3" t="s">
        <v>786</v>
      </c>
      <c r="C823" s="3" t="s">
        <v>2006</v>
      </c>
      <c r="D823" s="3" t="s">
        <v>2499</v>
      </c>
      <c r="E823" s="3" t="s">
        <v>2330</v>
      </c>
      <c r="F823" s="3" t="s">
        <v>2500</v>
      </c>
      <c r="G823" s="3" t="s">
        <v>1611</v>
      </c>
      <c r="H823" s="5">
        <v>284381</v>
      </c>
      <c r="I823" s="3" t="s">
        <v>739</v>
      </c>
      <c r="J823" s="3" t="s">
        <v>791</v>
      </c>
      <c r="K823" s="3" t="s">
        <v>792</v>
      </c>
      <c r="L823" s="3" t="s">
        <v>793</v>
      </c>
    </row>
    <row r="824" spans="1:12">
      <c r="A824" s="3">
        <v>817</v>
      </c>
      <c r="B824" s="3" t="s">
        <v>786</v>
      </c>
      <c r="C824" s="3" t="s">
        <v>2006</v>
      </c>
      <c r="D824" s="3" t="s">
        <v>2501</v>
      </c>
      <c r="E824" s="3" t="s">
        <v>2330</v>
      </c>
      <c r="F824" s="3" t="s">
        <v>2502</v>
      </c>
      <c r="G824" s="3" t="s">
        <v>1611</v>
      </c>
      <c r="H824" s="5">
        <v>355066</v>
      </c>
      <c r="I824" s="3" t="s">
        <v>739</v>
      </c>
      <c r="J824" s="3" t="s">
        <v>791</v>
      </c>
      <c r="K824" s="3" t="s">
        <v>792</v>
      </c>
      <c r="L824" s="3" t="s">
        <v>793</v>
      </c>
    </row>
    <row r="825" spans="1:12">
      <c r="A825" s="3">
        <v>818</v>
      </c>
      <c r="B825" s="3" t="s">
        <v>786</v>
      </c>
      <c r="C825" s="3" t="s">
        <v>2006</v>
      </c>
      <c r="D825" s="3" t="s">
        <v>2503</v>
      </c>
      <c r="E825" s="3" t="s">
        <v>2330</v>
      </c>
      <c r="F825" s="3" t="s">
        <v>2504</v>
      </c>
      <c r="G825" s="3" t="s">
        <v>1611</v>
      </c>
      <c r="H825" s="5">
        <v>361641</v>
      </c>
      <c r="I825" s="3" t="s">
        <v>739</v>
      </c>
      <c r="J825" s="3" t="s">
        <v>791</v>
      </c>
      <c r="K825" s="3" t="s">
        <v>792</v>
      </c>
      <c r="L825" s="3" t="s">
        <v>793</v>
      </c>
    </row>
    <row r="826" spans="1:12">
      <c r="A826" s="3">
        <v>819</v>
      </c>
      <c r="B826" s="3" t="s">
        <v>786</v>
      </c>
      <c r="C826" s="3" t="s">
        <v>2006</v>
      </c>
      <c r="D826" s="3" t="s">
        <v>2505</v>
      </c>
      <c r="E826" s="3" t="s">
        <v>2330</v>
      </c>
      <c r="F826" s="3" t="s">
        <v>2506</v>
      </c>
      <c r="G826" s="3" t="s">
        <v>1611</v>
      </c>
      <c r="H826" s="5">
        <v>396161</v>
      </c>
      <c r="I826" s="3" t="s">
        <v>739</v>
      </c>
      <c r="J826" s="3" t="s">
        <v>791</v>
      </c>
      <c r="K826" s="3" t="s">
        <v>792</v>
      </c>
      <c r="L826" s="3" t="s">
        <v>793</v>
      </c>
    </row>
    <row r="827" spans="1:12">
      <c r="A827" s="3">
        <v>820</v>
      </c>
      <c r="B827" s="3" t="s">
        <v>786</v>
      </c>
      <c r="C827" s="3" t="s">
        <v>2006</v>
      </c>
      <c r="D827" s="3" t="s">
        <v>2507</v>
      </c>
      <c r="E827" s="3" t="s">
        <v>2330</v>
      </c>
      <c r="F827" s="3" t="s">
        <v>2508</v>
      </c>
      <c r="G827" s="3" t="s">
        <v>1611</v>
      </c>
      <c r="H827" s="5">
        <v>400325</v>
      </c>
      <c r="I827" s="3" t="s">
        <v>739</v>
      </c>
      <c r="J827" s="3" t="s">
        <v>791</v>
      </c>
      <c r="K827" s="3" t="s">
        <v>792</v>
      </c>
      <c r="L827" s="3" t="s">
        <v>793</v>
      </c>
    </row>
    <row r="828" spans="1:12">
      <c r="A828" s="3">
        <v>821</v>
      </c>
      <c r="B828" s="3" t="s">
        <v>786</v>
      </c>
      <c r="C828" s="3" t="s">
        <v>2006</v>
      </c>
      <c r="D828" s="3" t="s">
        <v>2509</v>
      </c>
      <c r="E828" s="3" t="s">
        <v>2330</v>
      </c>
      <c r="F828" s="3" t="s">
        <v>2510</v>
      </c>
      <c r="G828" s="3" t="s">
        <v>1611</v>
      </c>
      <c r="H828" s="5">
        <v>406901</v>
      </c>
      <c r="I828" s="3" t="s">
        <v>739</v>
      </c>
      <c r="J828" s="3" t="s">
        <v>791</v>
      </c>
      <c r="K828" s="3" t="s">
        <v>792</v>
      </c>
      <c r="L828" s="3" t="s">
        <v>793</v>
      </c>
    </row>
    <row r="829" spans="1:12">
      <c r="A829" s="3">
        <v>822</v>
      </c>
      <c r="B829" s="3" t="s">
        <v>786</v>
      </c>
      <c r="C829" s="3" t="s">
        <v>2006</v>
      </c>
      <c r="D829" s="3" t="s">
        <v>2511</v>
      </c>
      <c r="E829" s="3" t="s">
        <v>2330</v>
      </c>
      <c r="F829" s="3" t="s">
        <v>2512</v>
      </c>
      <c r="G829" s="3" t="s">
        <v>2010</v>
      </c>
      <c r="H829" s="5">
        <v>25533</v>
      </c>
      <c r="I829" s="3" t="s">
        <v>739</v>
      </c>
      <c r="J829" s="3" t="s">
        <v>791</v>
      </c>
      <c r="K829" s="3" t="s">
        <v>792</v>
      </c>
      <c r="L829" s="3" t="s">
        <v>793</v>
      </c>
    </row>
    <row r="830" spans="1:12">
      <c r="A830" s="3">
        <v>823</v>
      </c>
      <c r="B830" s="3" t="s">
        <v>786</v>
      </c>
      <c r="C830" s="3" t="s">
        <v>2006</v>
      </c>
      <c r="D830" s="3" t="s">
        <v>2513</v>
      </c>
      <c r="E830" s="3" t="s">
        <v>2330</v>
      </c>
      <c r="F830" s="3" t="s">
        <v>2514</v>
      </c>
      <c r="G830" s="3" t="s">
        <v>2010</v>
      </c>
      <c r="H830" s="5">
        <v>26409</v>
      </c>
      <c r="I830" s="3" t="s">
        <v>739</v>
      </c>
      <c r="J830" s="3" t="s">
        <v>791</v>
      </c>
      <c r="K830" s="3" t="s">
        <v>792</v>
      </c>
      <c r="L830" s="3" t="s">
        <v>793</v>
      </c>
    </row>
    <row r="831" spans="1:12">
      <c r="A831" s="3">
        <v>824</v>
      </c>
      <c r="B831" s="3" t="s">
        <v>786</v>
      </c>
      <c r="C831" s="3" t="s">
        <v>2006</v>
      </c>
      <c r="D831" s="3" t="s">
        <v>2515</v>
      </c>
      <c r="E831" s="3" t="s">
        <v>2330</v>
      </c>
      <c r="F831" s="3" t="s">
        <v>2516</v>
      </c>
      <c r="G831" s="3" t="s">
        <v>2010</v>
      </c>
      <c r="H831" s="5">
        <v>28819</v>
      </c>
      <c r="I831" s="3" t="s">
        <v>739</v>
      </c>
      <c r="J831" s="3" t="s">
        <v>791</v>
      </c>
      <c r="K831" s="3" t="s">
        <v>792</v>
      </c>
      <c r="L831" s="3" t="s">
        <v>793</v>
      </c>
    </row>
    <row r="832" spans="1:12">
      <c r="A832" s="3">
        <v>825</v>
      </c>
      <c r="B832" s="3" t="s">
        <v>786</v>
      </c>
      <c r="C832" s="3" t="s">
        <v>2006</v>
      </c>
      <c r="D832" s="3" t="s">
        <v>2517</v>
      </c>
      <c r="E832" s="3" t="s">
        <v>2330</v>
      </c>
      <c r="F832" s="3" t="s">
        <v>2518</v>
      </c>
      <c r="G832" s="3" t="s">
        <v>2010</v>
      </c>
      <c r="H832" s="5">
        <v>30211</v>
      </c>
      <c r="I832" s="3" t="s">
        <v>739</v>
      </c>
      <c r="J832" s="3" t="s">
        <v>791</v>
      </c>
      <c r="K832" s="3" t="s">
        <v>792</v>
      </c>
      <c r="L832" s="3" t="s">
        <v>793</v>
      </c>
    </row>
    <row r="833" spans="1:12">
      <c r="A833" s="3">
        <v>826</v>
      </c>
      <c r="B833" s="3" t="s">
        <v>786</v>
      </c>
      <c r="C833" s="3" t="s">
        <v>2006</v>
      </c>
      <c r="D833" s="3" t="s">
        <v>2519</v>
      </c>
      <c r="E833" s="3" t="s">
        <v>2330</v>
      </c>
      <c r="F833" s="3" t="s">
        <v>2520</v>
      </c>
      <c r="G833" s="3" t="s">
        <v>2010</v>
      </c>
      <c r="H833" s="5">
        <v>36586</v>
      </c>
      <c r="I833" s="3" t="s">
        <v>739</v>
      </c>
      <c r="J833" s="3" t="s">
        <v>791</v>
      </c>
      <c r="K833" s="3" t="s">
        <v>792</v>
      </c>
      <c r="L833" s="3" t="s">
        <v>793</v>
      </c>
    </row>
    <row r="834" spans="1:12">
      <c r="A834" s="3">
        <v>827</v>
      </c>
      <c r="B834" s="3" t="s">
        <v>786</v>
      </c>
      <c r="C834" s="3" t="s">
        <v>2521</v>
      </c>
      <c r="D834" s="3" t="s">
        <v>2522</v>
      </c>
      <c r="E834" s="3" t="s">
        <v>2523</v>
      </c>
      <c r="F834" s="3" t="s">
        <v>2524</v>
      </c>
      <c r="G834" s="3" t="s">
        <v>116</v>
      </c>
      <c r="H834" s="5">
        <v>2833</v>
      </c>
      <c r="I834" s="3" t="s">
        <v>739</v>
      </c>
      <c r="J834" s="3" t="s">
        <v>791</v>
      </c>
      <c r="K834" s="3" t="s">
        <v>792</v>
      </c>
      <c r="L834" s="3" t="s">
        <v>793</v>
      </c>
    </row>
    <row r="835" spans="1:12">
      <c r="A835" s="3">
        <v>828</v>
      </c>
      <c r="B835" s="3" t="s">
        <v>786</v>
      </c>
      <c r="C835" s="3" t="s">
        <v>2521</v>
      </c>
      <c r="D835" s="3" t="s">
        <v>2525</v>
      </c>
      <c r="E835" s="3" t="s">
        <v>2523</v>
      </c>
      <c r="F835" s="3" t="s">
        <v>2526</v>
      </c>
      <c r="G835" s="3" t="s">
        <v>116</v>
      </c>
      <c r="H835" s="5">
        <v>2748</v>
      </c>
      <c r="I835" s="3" t="s">
        <v>739</v>
      </c>
      <c r="J835" s="3" t="s">
        <v>791</v>
      </c>
      <c r="K835" s="3" t="s">
        <v>792</v>
      </c>
      <c r="L835" s="3" t="s">
        <v>793</v>
      </c>
    </row>
    <row r="836" spans="1:12">
      <c r="A836" s="3">
        <v>829</v>
      </c>
      <c r="B836" s="3" t="s">
        <v>786</v>
      </c>
      <c r="C836" s="3" t="s">
        <v>2521</v>
      </c>
      <c r="D836" s="3" t="s">
        <v>2527</v>
      </c>
      <c r="E836" s="3" t="s">
        <v>2523</v>
      </c>
      <c r="F836" s="3" t="s">
        <v>2528</v>
      </c>
      <c r="G836" s="3" t="s">
        <v>116</v>
      </c>
      <c r="H836" s="5">
        <v>3467</v>
      </c>
      <c r="I836" s="3" t="s">
        <v>739</v>
      </c>
      <c r="J836" s="3" t="s">
        <v>791</v>
      </c>
      <c r="K836" s="3" t="s">
        <v>792</v>
      </c>
      <c r="L836" s="3" t="s">
        <v>793</v>
      </c>
    </row>
    <row r="837" spans="1:12">
      <c r="A837" s="3">
        <v>830</v>
      </c>
      <c r="B837" s="3" t="s">
        <v>786</v>
      </c>
      <c r="C837" s="3" t="s">
        <v>2521</v>
      </c>
      <c r="D837" s="3" t="s">
        <v>2529</v>
      </c>
      <c r="E837" s="3" t="s">
        <v>2523</v>
      </c>
      <c r="F837" s="3" t="s">
        <v>2530</v>
      </c>
      <c r="G837" s="3" t="s">
        <v>116</v>
      </c>
      <c r="H837" s="5">
        <v>2948</v>
      </c>
      <c r="I837" s="3" t="s">
        <v>739</v>
      </c>
      <c r="J837" s="3" t="s">
        <v>791</v>
      </c>
      <c r="K837" s="3" t="s">
        <v>792</v>
      </c>
      <c r="L837" s="3" t="s">
        <v>793</v>
      </c>
    </row>
    <row r="838" spans="1:12">
      <c r="A838" s="3">
        <v>831</v>
      </c>
      <c r="B838" s="3" t="s">
        <v>786</v>
      </c>
      <c r="C838" s="3" t="s">
        <v>2521</v>
      </c>
      <c r="D838" s="3" t="s">
        <v>2531</v>
      </c>
      <c r="E838" s="3" t="s">
        <v>2523</v>
      </c>
      <c r="F838" s="3" t="s">
        <v>2532</v>
      </c>
      <c r="G838" s="3" t="s">
        <v>116</v>
      </c>
      <c r="H838" s="5">
        <v>3910</v>
      </c>
      <c r="I838" s="3" t="s">
        <v>739</v>
      </c>
      <c r="J838" s="3" t="s">
        <v>791</v>
      </c>
      <c r="K838" s="3" t="s">
        <v>792</v>
      </c>
      <c r="L838" s="3" t="s">
        <v>793</v>
      </c>
    </row>
    <row r="839" spans="1:12">
      <c r="A839" s="3">
        <v>832</v>
      </c>
      <c r="B839" s="3" t="s">
        <v>786</v>
      </c>
      <c r="C839" s="3" t="s">
        <v>1730</v>
      </c>
      <c r="D839" s="3" t="s">
        <v>2533</v>
      </c>
      <c r="E839" s="3" t="s">
        <v>2534</v>
      </c>
      <c r="F839" s="3" t="s">
        <v>2535</v>
      </c>
      <c r="G839" s="3" t="s">
        <v>738</v>
      </c>
      <c r="H839" s="5">
        <v>11498</v>
      </c>
      <c r="I839" s="3" t="s">
        <v>739</v>
      </c>
      <c r="J839" s="3" t="s">
        <v>791</v>
      </c>
      <c r="K839" s="3" t="s">
        <v>792</v>
      </c>
      <c r="L839" s="3" t="s">
        <v>793</v>
      </c>
    </row>
    <row r="840" spans="1:12">
      <c r="A840" s="3">
        <v>833</v>
      </c>
      <c r="B840" s="3" t="s">
        <v>786</v>
      </c>
      <c r="C840" s="3" t="s">
        <v>1730</v>
      </c>
      <c r="D840" s="3" t="s">
        <v>2536</v>
      </c>
      <c r="E840" s="3" t="s">
        <v>2534</v>
      </c>
      <c r="F840" s="3" t="s">
        <v>2537</v>
      </c>
      <c r="G840" s="3" t="s">
        <v>738</v>
      </c>
      <c r="H840" s="5">
        <v>13189</v>
      </c>
      <c r="I840" s="3" t="s">
        <v>739</v>
      </c>
      <c r="J840" s="3" t="s">
        <v>791</v>
      </c>
      <c r="K840" s="3" t="s">
        <v>792</v>
      </c>
      <c r="L840" s="3" t="s">
        <v>793</v>
      </c>
    </row>
    <row r="841" spans="1:12">
      <c r="A841" s="3">
        <v>834</v>
      </c>
      <c r="B841" s="3" t="s">
        <v>786</v>
      </c>
      <c r="C841" s="3" t="s">
        <v>1730</v>
      </c>
      <c r="D841" s="3" t="s">
        <v>2538</v>
      </c>
      <c r="E841" s="3" t="s">
        <v>2534</v>
      </c>
      <c r="F841" s="3" t="s">
        <v>2539</v>
      </c>
      <c r="G841" s="3" t="s">
        <v>738</v>
      </c>
      <c r="H841" s="5">
        <v>18265</v>
      </c>
      <c r="I841" s="3" t="s">
        <v>739</v>
      </c>
      <c r="J841" s="3" t="s">
        <v>791</v>
      </c>
      <c r="K841" s="3" t="s">
        <v>792</v>
      </c>
      <c r="L841" s="3" t="s">
        <v>793</v>
      </c>
    </row>
    <row r="842" spans="1:12">
      <c r="A842" s="3">
        <v>835</v>
      </c>
      <c r="B842" s="3" t="s">
        <v>786</v>
      </c>
      <c r="C842" s="3" t="s">
        <v>1730</v>
      </c>
      <c r="D842" s="3" t="s">
        <v>2540</v>
      </c>
      <c r="E842" s="3" t="s">
        <v>2534</v>
      </c>
      <c r="F842" s="3" t="s">
        <v>2541</v>
      </c>
      <c r="G842" s="3" t="s">
        <v>738</v>
      </c>
      <c r="H842" s="5">
        <v>21648</v>
      </c>
      <c r="I842" s="3" t="s">
        <v>739</v>
      </c>
      <c r="J842" s="3" t="s">
        <v>791</v>
      </c>
      <c r="K842" s="3" t="s">
        <v>792</v>
      </c>
      <c r="L842" s="3" t="s">
        <v>793</v>
      </c>
    </row>
    <row r="843" spans="1:12">
      <c r="A843" s="3">
        <v>836</v>
      </c>
      <c r="B843" s="3" t="s">
        <v>786</v>
      </c>
      <c r="C843" s="3" t="s">
        <v>1730</v>
      </c>
      <c r="D843" s="3" t="s">
        <v>2542</v>
      </c>
      <c r="E843" s="3" t="s">
        <v>2534</v>
      </c>
      <c r="F843" s="3" t="s">
        <v>2543</v>
      </c>
      <c r="G843" s="3" t="s">
        <v>738</v>
      </c>
      <c r="H843" s="5">
        <v>25905</v>
      </c>
      <c r="I843" s="3" t="s">
        <v>739</v>
      </c>
      <c r="J843" s="3" t="s">
        <v>791</v>
      </c>
      <c r="K843" s="3" t="s">
        <v>792</v>
      </c>
      <c r="L843" s="3" t="s">
        <v>793</v>
      </c>
    </row>
    <row r="844" spans="1:12">
      <c r="A844" s="3">
        <v>837</v>
      </c>
      <c r="B844" s="3" t="s">
        <v>786</v>
      </c>
      <c r="C844" s="3" t="s">
        <v>1730</v>
      </c>
      <c r="D844" s="3" t="s">
        <v>2544</v>
      </c>
      <c r="E844" s="3" t="s">
        <v>2534</v>
      </c>
      <c r="F844" s="3" t="s">
        <v>2545</v>
      </c>
      <c r="G844" s="3" t="s">
        <v>738</v>
      </c>
      <c r="H844" s="5">
        <v>29028</v>
      </c>
      <c r="I844" s="3" t="s">
        <v>739</v>
      </c>
      <c r="J844" s="3" t="s">
        <v>791</v>
      </c>
      <c r="K844" s="3" t="s">
        <v>792</v>
      </c>
      <c r="L844" s="3" t="s">
        <v>793</v>
      </c>
    </row>
    <row r="845" spans="1:12">
      <c r="A845" s="3">
        <v>838</v>
      </c>
      <c r="B845" s="3" t="s">
        <v>786</v>
      </c>
      <c r="C845" s="3" t="s">
        <v>1730</v>
      </c>
      <c r="D845" s="3" t="s">
        <v>2546</v>
      </c>
      <c r="E845" s="3" t="s">
        <v>2534</v>
      </c>
      <c r="F845" s="3" t="s">
        <v>2547</v>
      </c>
      <c r="G845" s="3" t="s">
        <v>738</v>
      </c>
      <c r="H845" s="5">
        <v>32403</v>
      </c>
      <c r="I845" s="3" t="s">
        <v>739</v>
      </c>
      <c r="J845" s="3" t="s">
        <v>791</v>
      </c>
      <c r="K845" s="3" t="s">
        <v>792</v>
      </c>
      <c r="L845" s="3" t="s">
        <v>793</v>
      </c>
    </row>
    <row r="846" spans="1:12">
      <c r="A846" s="3">
        <v>839</v>
      </c>
      <c r="B846" s="3" t="s">
        <v>786</v>
      </c>
      <c r="C846" s="3" t="s">
        <v>1730</v>
      </c>
      <c r="D846" s="3" t="s">
        <v>2548</v>
      </c>
      <c r="E846" s="3" t="s">
        <v>2534</v>
      </c>
      <c r="F846" s="3" t="s">
        <v>2549</v>
      </c>
      <c r="G846" s="3" t="s">
        <v>738</v>
      </c>
      <c r="H846" s="5">
        <v>36344</v>
      </c>
      <c r="I846" s="3" t="s">
        <v>739</v>
      </c>
      <c r="J846" s="3" t="s">
        <v>791</v>
      </c>
      <c r="K846" s="3" t="s">
        <v>792</v>
      </c>
      <c r="L846" s="3" t="s">
        <v>793</v>
      </c>
    </row>
    <row r="847" spans="1:12">
      <c r="A847" s="3">
        <v>840</v>
      </c>
      <c r="B847" s="3" t="s">
        <v>786</v>
      </c>
      <c r="C847" s="3" t="s">
        <v>1730</v>
      </c>
      <c r="D847" s="3" t="s">
        <v>2550</v>
      </c>
      <c r="E847" s="3" t="s">
        <v>2534</v>
      </c>
      <c r="F847" s="3" t="s">
        <v>2551</v>
      </c>
      <c r="G847" s="3" t="s">
        <v>738</v>
      </c>
      <c r="H847" s="5">
        <v>39132</v>
      </c>
      <c r="I847" s="3" t="s">
        <v>739</v>
      </c>
      <c r="J847" s="3" t="s">
        <v>791</v>
      </c>
      <c r="K847" s="3" t="s">
        <v>792</v>
      </c>
      <c r="L847" s="3" t="s">
        <v>793</v>
      </c>
    </row>
    <row r="848" spans="1:12">
      <c r="A848" s="3">
        <v>841</v>
      </c>
      <c r="B848" s="3" t="s">
        <v>786</v>
      </c>
      <c r="C848" s="3" t="s">
        <v>1730</v>
      </c>
      <c r="D848" s="3" t="s">
        <v>2552</v>
      </c>
      <c r="E848" s="3" t="s">
        <v>2534</v>
      </c>
      <c r="F848" s="3" t="s">
        <v>2553</v>
      </c>
      <c r="G848" s="3" t="s">
        <v>738</v>
      </c>
      <c r="H848" s="5">
        <v>42999</v>
      </c>
      <c r="I848" s="3" t="s">
        <v>739</v>
      </c>
      <c r="J848" s="3" t="s">
        <v>791</v>
      </c>
      <c r="K848" s="3" t="s">
        <v>792</v>
      </c>
      <c r="L848" s="3" t="s">
        <v>793</v>
      </c>
    </row>
    <row r="849" spans="1:12">
      <c r="A849" s="3">
        <v>842</v>
      </c>
      <c r="B849" s="3" t="s">
        <v>786</v>
      </c>
      <c r="C849" s="3" t="s">
        <v>824</v>
      </c>
      <c r="D849" s="3" t="s">
        <v>2554</v>
      </c>
      <c r="E849" s="3" t="s">
        <v>1728</v>
      </c>
      <c r="F849" s="3" t="s">
        <v>2555</v>
      </c>
      <c r="G849" s="3" t="s">
        <v>738</v>
      </c>
      <c r="H849" s="5">
        <v>15095</v>
      </c>
      <c r="I849" s="3" t="s">
        <v>739</v>
      </c>
      <c r="J849" s="3" t="s">
        <v>791</v>
      </c>
      <c r="K849" s="3" t="s">
        <v>792</v>
      </c>
      <c r="L849" s="3" t="s">
        <v>793</v>
      </c>
    </row>
    <row r="850" spans="1:12">
      <c r="A850" s="3">
        <v>843</v>
      </c>
      <c r="B850" s="3" t="s">
        <v>786</v>
      </c>
      <c r="C850" s="3" t="s">
        <v>824</v>
      </c>
      <c r="D850" s="3" t="s">
        <v>2556</v>
      </c>
      <c r="E850" s="3" t="s">
        <v>1728</v>
      </c>
      <c r="F850" s="3" t="s">
        <v>2557</v>
      </c>
      <c r="G850" s="3" t="s">
        <v>738</v>
      </c>
      <c r="H850" s="5">
        <v>18097</v>
      </c>
      <c r="I850" s="3" t="s">
        <v>739</v>
      </c>
      <c r="J850" s="3" t="s">
        <v>791</v>
      </c>
      <c r="K850" s="3" t="s">
        <v>792</v>
      </c>
      <c r="L850" s="3" t="s">
        <v>793</v>
      </c>
    </row>
    <row r="851" spans="1:12">
      <c r="A851" s="3">
        <v>844</v>
      </c>
      <c r="B851" s="3" t="s">
        <v>786</v>
      </c>
      <c r="C851" s="3" t="s">
        <v>824</v>
      </c>
      <c r="D851" s="3" t="s">
        <v>2558</v>
      </c>
      <c r="E851" s="3" t="s">
        <v>1728</v>
      </c>
      <c r="F851" s="3" t="s">
        <v>2559</v>
      </c>
      <c r="G851" s="3" t="s">
        <v>738</v>
      </c>
      <c r="H851" s="5">
        <v>25524</v>
      </c>
      <c r="I851" s="3" t="s">
        <v>739</v>
      </c>
      <c r="J851" s="3" t="s">
        <v>791</v>
      </c>
      <c r="K851" s="3" t="s">
        <v>792</v>
      </c>
      <c r="L851" s="3" t="s">
        <v>793</v>
      </c>
    </row>
    <row r="852" spans="1:12">
      <c r="A852" s="3">
        <v>845</v>
      </c>
      <c r="B852" s="3" t="s">
        <v>786</v>
      </c>
      <c r="C852" s="3" t="s">
        <v>824</v>
      </c>
      <c r="D852" s="3" t="s">
        <v>2560</v>
      </c>
      <c r="E852" s="3" t="s">
        <v>1728</v>
      </c>
      <c r="F852" s="3" t="s">
        <v>2561</v>
      </c>
      <c r="G852" s="3" t="s">
        <v>738</v>
      </c>
      <c r="H852" s="5">
        <v>31836</v>
      </c>
      <c r="I852" s="3" t="s">
        <v>739</v>
      </c>
      <c r="J852" s="3" t="s">
        <v>791</v>
      </c>
      <c r="K852" s="3" t="s">
        <v>792</v>
      </c>
      <c r="L852" s="3" t="s">
        <v>793</v>
      </c>
    </row>
    <row r="853" spans="1:12">
      <c r="A853" s="3">
        <v>846</v>
      </c>
      <c r="B853" s="3" t="s">
        <v>786</v>
      </c>
      <c r="C853" s="3" t="s">
        <v>824</v>
      </c>
      <c r="D853" s="3" t="s">
        <v>2562</v>
      </c>
      <c r="E853" s="3" t="s">
        <v>1728</v>
      </c>
      <c r="F853" s="3" t="s">
        <v>2563</v>
      </c>
      <c r="G853" s="3" t="s">
        <v>738</v>
      </c>
      <c r="H853" s="5">
        <v>39365</v>
      </c>
      <c r="I853" s="3" t="s">
        <v>739</v>
      </c>
      <c r="J853" s="3" t="s">
        <v>791</v>
      </c>
      <c r="K853" s="3" t="s">
        <v>792</v>
      </c>
      <c r="L853" s="3" t="s">
        <v>793</v>
      </c>
    </row>
    <row r="854" spans="1:12">
      <c r="A854" s="3">
        <v>847</v>
      </c>
      <c r="B854" s="3" t="s">
        <v>786</v>
      </c>
      <c r="C854" s="3" t="s">
        <v>824</v>
      </c>
      <c r="D854" s="3" t="s">
        <v>2564</v>
      </c>
      <c r="E854" s="3" t="s">
        <v>1728</v>
      </c>
      <c r="F854" s="3" t="s">
        <v>2565</v>
      </c>
      <c r="G854" s="3" t="s">
        <v>738</v>
      </c>
      <c r="H854" s="5">
        <v>48279</v>
      </c>
      <c r="I854" s="3" t="s">
        <v>739</v>
      </c>
      <c r="J854" s="3" t="s">
        <v>791</v>
      </c>
      <c r="K854" s="3" t="s">
        <v>792</v>
      </c>
      <c r="L854" s="3" t="s">
        <v>793</v>
      </c>
    </row>
    <row r="855" spans="1:12">
      <c r="A855" s="3">
        <v>848</v>
      </c>
      <c r="B855" s="3" t="s">
        <v>786</v>
      </c>
      <c r="C855" s="3" t="s">
        <v>824</v>
      </c>
      <c r="D855" s="3" t="s">
        <v>2566</v>
      </c>
      <c r="E855" s="3" t="s">
        <v>1728</v>
      </c>
      <c r="F855" s="3" t="s">
        <v>2567</v>
      </c>
      <c r="G855" s="3" t="s">
        <v>738</v>
      </c>
      <c r="H855" s="5">
        <v>57862</v>
      </c>
      <c r="I855" s="3" t="s">
        <v>739</v>
      </c>
      <c r="J855" s="3" t="s">
        <v>791</v>
      </c>
      <c r="K855" s="3" t="s">
        <v>792</v>
      </c>
      <c r="L855" s="3" t="s">
        <v>793</v>
      </c>
    </row>
    <row r="856" spans="1:12">
      <c r="A856" s="3">
        <v>849</v>
      </c>
      <c r="B856" s="3" t="s">
        <v>786</v>
      </c>
      <c r="C856" s="3" t="s">
        <v>824</v>
      </c>
      <c r="D856" s="3" t="s">
        <v>2568</v>
      </c>
      <c r="E856" s="3" t="s">
        <v>1728</v>
      </c>
      <c r="F856" s="3" t="s">
        <v>2569</v>
      </c>
      <c r="G856" s="3" t="s">
        <v>738</v>
      </c>
      <c r="H856" s="5">
        <v>68115</v>
      </c>
      <c r="I856" s="3" t="s">
        <v>739</v>
      </c>
      <c r="J856" s="3" t="s">
        <v>791</v>
      </c>
      <c r="K856" s="3" t="s">
        <v>792</v>
      </c>
      <c r="L856" s="3" t="s">
        <v>793</v>
      </c>
    </row>
    <row r="857" spans="1:12">
      <c r="A857" s="3">
        <v>850</v>
      </c>
      <c r="B857" s="3" t="s">
        <v>786</v>
      </c>
      <c r="C857" s="3" t="s">
        <v>824</v>
      </c>
      <c r="D857" s="3" t="s">
        <v>2570</v>
      </c>
      <c r="E857" s="3" t="s">
        <v>1728</v>
      </c>
      <c r="F857" s="3" t="s">
        <v>2571</v>
      </c>
      <c r="G857" s="3" t="s">
        <v>738</v>
      </c>
      <c r="H857" s="5">
        <v>79845</v>
      </c>
      <c r="I857" s="3" t="s">
        <v>739</v>
      </c>
      <c r="J857" s="3" t="s">
        <v>791</v>
      </c>
      <c r="K857" s="3" t="s">
        <v>792</v>
      </c>
      <c r="L857" s="3" t="s">
        <v>793</v>
      </c>
    </row>
    <row r="858" spans="1:12">
      <c r="A858" s="3">
        <v>851</v>
      </c>
      <c r="B858" s="3" t="s">
        <v>786</v>
      </c>
      <c r="C858" s="3" t="s">
        <v>824</v>
      </c>
      <c r="D858" s="3" t="s">
        <v>2572</v>
      </c>
      <c r="E858" s="3" t="s">
        <v>1728</v>
      </c>
      <c r="F858" s="3" t="s">
        <v>2573</v>
      </c>
      <c r="G858" s="3" t="s">
        <v>738</v>
      </c>
      <c r="H858" s="5">
        <v>90944</v>
      </c>
      <c r="I858" s="3" t="s">
        <v>739</v>
      </c>
      <c r="J858" s="3" t="s">
        <v>791</v>
      </c>
      <c r="K858" s="3" t="s">
        <v>792</v>
      </c>
      <c r="L858" s="3" t="s">
        <v>793</v>
      </c>
    </row>
    <row r="859" spans="1:12">
      <c r="A859" s="3">
        <v>852</v>
      </c>
      <c r="B859" s="3" t="s">
        <v>786</v>
      </c>
      <c r="C859" s="3" t="s">
        <v>756</v>
      </c>
      <c r="D859" s="3" t="s">
        <v>2574</v>
      </c>
      <c r="E859" s="3" t="s">
        <v>2575</v>
      </c>
      <c r="F859" s="3" t="s">
        <v>2576</v>
      </c>
      <c r="G859" s="3" t="s">
        <v>738</v>
      </c>
      <c r="H859" s="5">
        <v>544</v>
      </c>
      <c r="I859" s="3" t="s">
        <v>739</v>
      </c>
      <c r="J859" s="3" t="s">
        <v>791</v>
      </c>
      <c r="K859" s="3" t="s">
        <v>792</v>
      </c>
      <c r="L859" s="3" t="s">
        <v>793</v>
      </c>
    </row>
    <row r="860" spans="1:12">
      <c r="A860" s="3">
        <v>853</v>
      </c>
      <c r="B860" s="3" t="s">
        <v>786</v>
      </c>
      <c r="C860" s="3" t="s">
        <v>756</v>
      </c>
      <c r="D860" s="3" t="s">
        <v>2577</v>
      </c>
      <c r="E860" s="3" t="s">
        <v>2575</v>
      </c>
      <c r="F860" s="3" t="s">
        <v>2578</v>
      </c>
      <c r="G860" s="3" t="s">
        <v>738</v>
      </c>
      <c r="H860" s="5">
        <v>826</v>
      </c>
      <c r="I860" s="3" t="s">
        <v>739</v>
      </c>
      <c r="J860" s="3" t="s">
        <v>791</v>
      </c>
      <c r="K860" s="3" t="s">
        <v>792</v>
      </c>
      <c r="L860" s="3" t="s">
        <v>793</v>
      </c>
    </row>
    <row r="861" spans="1:12">
      <c r="A861" s="3">
        <v>854</v>
      </c>
      <c r="B861" s="3" t="s">
        <v>786</v>
      </c>
      <c r="C861" s="3" t="s">
        <v>756</v>
      </c>
      <c r="D861" s="3" t="s">
        <v>2579</v>
      </c>
      <c r="E861" s="3" t="s">
        <v>2575</v>
      </c>
      <c r="F861" s="3" t="s">
        <v>2580</v>
      </c>
      <c r="G861" s="3" t="s">
        <v>738</v>
      </c>
      <c r="H861" s="5">
        <v>570</v>
      </c>
      <c r="I861" s="3" t="s">
        <v>739</v>
      </c>
      <c r="J861" s="3" t="s">
        <v>791</v>
      </c>
      <c r="K861" s="3" t="s">
        <v>792</v>
      </c>
      <c r="L861" s="3" t="s">
        <v>793</v>
      </c>
    </row>
    <row r="862" spans="1:12">
      <c r="A862" s="3">
        <v>855</v>
      </c>
      <c r="B862" s="3" t="s">
        <v>786</v>
      </c>
      <c r="C862" s="3" t="s">
        <v>756</v>
      </c>
      <c r="D862" s="3" t="s">
        <v>2581</v>
      </c>
      <c r="E862" s="3" t="s">
        <v>2575</v>
      </c>
      <c r="F862" s="3" t="s">
        <v>2582</v>
      </c>
      <c r="G862" s="3" t="s">
        <v>738</v>
      </c>
      <c r="H862" s="5">
        <v>846</v>
      </c>
      <c r="I862" s="3" t="s">
        <v>739</v>
      </c>
      <c r="J862" s="3" t="s">
        <v>791</v>
      </c>
      <c r="K862" s="3" t="s">
        <v>792</v>
      </c>
      <c r="L862" s="3" t="s">
        <v>793</v>
      </c>
    </row>
    <row r="863" spans="1:12">
      <c r="A863" s="3">
        <v>856</v>
      </c>
      <c r="B863" s="3" t="s">
        <v>786</v>
      </c>
      <c r="C863" s="3" t="s">
        <v>756</v>
      </c>
      <c r="D863" s="3" t="s">
        <v>2583</v>
      </c>
      <c r="E863" s="3" t="s">
        <v>2575</v>
      </c>
      <c r="F863" s="3" t="s">
        <v>2584</v>
      </c>
      <c r="G863" s="3" t="s">
        <v>738</v>
      </c>
      <c r="H863" s="5">
        <v>1121</v>
      </c>
      <c r="I863" s="3" t="s">
        <v>739</v>
      </c>
      <c r="J863" s="3" t="s">
        <v>791</v>
      </c>
      <c r="K863" s="3" t="s">
        <v>792</v>
      </c>
      <c r="L863" s="3" t="s">
        <v>793</v>
      </c>
    </row>
    <row r="864" spans="1:12">
      <c r="A864" s="3">
        <v>857</v>
      </c>
      <c r="B864" s="3" t="s">
        <v>786</v>
      </c>
      <c r="C864" s="3" t="s">
        <v>756</v>
      </c>
      <c r="D864" s="3" t="s">
        <v>2585</v>
      </c>
      <c r="E864" s="3" t="s">
        <v>2575</v>
      </c>
      <c r="F864" s="3" t="s">
        <v>2586</v>
      </c>
      <c r="G864" s="3" t="s">
        <v>738</v>
      </c>
      <c r="H864" s="5">
        <v>1962</v>
      </c>
      <c r="I864" s="3" t="s">
        <v>739</v>
      </c>
      <c r="J864" s="3" t="s">
        <v>791</v>
      </c>
      <c r="K864" s="3" t="s">
        <v>792</v>
      </c>
      <c r="L864" s="3" t="s">
        <v>793</v>
      </c>
    </row>
    <row r="865" spans="1:12">
      <c r="A865" s="3">
        <v>858</v>
      </c>
      <c r="B865" s="3" t="s">
        <v>786</v>
      </c>
      <c r="C865" s="3" t="s">
        <v>756</v>
      </c>
      <c r="D865" s="3" t="s">
        <v>2587</v>
      </c>
      <c r="E865" s="3" t="s">
        <v>2575</v>
      </c>
      <c r="F865" s="3" t="s">
        <v>2588</v>
      </c>
      <c r="G865" s="3" t="s">
        <v>738</v>
      </c>
      <c r="H865" s="5">
        <v>2792</v>
      </c>
      <c r="I865" s="3" t="s">
        <v>739</v>
      </c>
      <c r="J865" s="3" t="s">
        <v>791</v>
      </c>
      <c r="K865" s="3" t="s">
        <v>792</v>
      </c>
      <c r="L865" s="3" t="s">
        <v>793</v>
      </c>
    </row>
    <row r="866" spans="1:12">
      <c r="A866" s="3">
        <v>859</v>
      </c>
      <c r="B866" s="3" t="s">
        <v>786</v>
      </c>
      <c r="C866" s="3" t="s">
        <v>756</v>
      </c>
      <c r="D866" s="3" t="s">
        <v>2589</v>
      </c>
      <c r="E866" s="3" t="s">
        <v>2575</v>
      </c>
      <c r="F866" s="3" t="s">
        <v>2590</v>
      </c>
      <c r="G866" s="3" t="s">
        <v>738</v>
      </c>
      <c r="H866" s="5">
        <v>4446</v>
      </c>
      <c r="I866" s="3" t="s">
        <v>739</v>
      </c>
      <c r="J866" s="3" t="s">
        <v>791</v>
      </c>
      <c r="K866" s="3" t="s">
        <v>792</v>
      </c>
      <c r="L866" s="3" t="s">
        <v>793</v>
      </c>
    </row>
    <row r="867" spans="1:12">
      <c r="A867" s="3">
        <v>860</v>
      </c>
      <c r="B867" s="3" t="s">
        <v>786</v>
      </c>
      <c r="C867" s="3" t="s">
        <v>756</v>
      </c>
      <c r="D867" s="3" t="s">
        <v>2591</v>
      </c>
      <c r="E867" s="3" t="s">
        <v>2575</v>
      </c>
      <c r="F867" s="3" t="s">
        <v>2592</v>
      </c>
      <c r="G867" s="3" t="s">
        <v>738</v>
      </c>
      <c r="H867" s="5">
        <v>6078</v>
      </c>
      <c r="I867" s="3" t="s">
        <v>739</v>
      </c>
      <c r="J867" s="3" t="s">
        <v>791</v>
      </c>
      <c r="K867" s="3" t="s">
        <v>792</v>
      </c>
      <c r="L867" s="3" t="s">
        <v>793</v>
      </c>
    </row>
    <row r="868" spans="1:12">
      <c r="A868" s="3">
        <v>861</v>
      </c>
      <c r="B868" s="3" t="s">
        <v>786</v>
      </c>
      <c r="C868" s="3" t="s">
        <v>756</v>
      </c>
      <c r="D868" s="3" t="s">
        <v>2593</v>
      </c>
      <c r="E868" s="3" t="s">
        <v>2575</v>
      </c>
      <c r="F868" s="3" t="s">
        <v>2594</v>
      </c>
      <c r="G868" s="3" t="s">
        <v>738</v>
      </c>
      <c r="H868" s="5">
        <v>8438</v>
      </c>
      <c r="I868" s="3" t="s">
        <v>739</v>
      </c>
      <c r="J868" s="3" t="s">
        <v>791</v>
      </c>
      <c r="K868" s="3" t="s">
        <v>792</v>
      </c>
      <c r="L868" s="3" t="s">
        <v>793</v>
      </c>
    </row>
    <row r="869" spans="1:12">
      <c r="A869" s="3">
        <v>862</v>
      </c>
      <c r="B869" s="3" t="s">
        <v>786</v>
      </c>
      <c r="C869" s="3" t="s">
        <v>756</v>
      </c>
      <c r="D869" s="3" t="s">
        <v>2595</v>
      </c>
      <c r="E869" s="3" t="s">
        <v>2575</v>
      </c>
      <c r="F869" s="3" t="s">
        <v>2596</v>
      </c>
      <c r="G869" s="3" t="s">
        <v>738</v>
      </c>
      <c r="H869" s="5">
        <v>11548</v>
      </c>
      <c r="I869" s="3" t="s">
        <v>739</v>
      </c>
      <c r="J869" s="3" t="s">
        <v>791</v>
      </c>
      <c r="K869" s="3" t="s">
        <v>792</v>
      </c>
      <c r="L869" s="3" t="s">
        <v>793</v>
      </c>
    </row>
    <row r="870" spans="1:12">
      <c r="A870" s="3">
        <v>863</v>
      </c>
      <c r="B870" s="3" t="s">
        <v>786</v>
      </c>
      <c r="C870" s="3" t="s">
        <v>756</v>
      </c>
      <c r="D870" s="3" t="s">
        <v>2597</v>
      </c>
      <c r="E870" s="3" t="s">
        <v>2575</v>
      </c>
      <c r="F870" s="3" t="s">
        <v>2598</v>
      </c>
      <c r="G870" s="3" t="s">
        <v>738</v>
      </c>
      <c r="H870" s="5">
        <v>14972</v>
      </c>
      <c r="I870" s="3" t="s">
        <v>739</v>
      </c>
      <c r="J870" s="3" t="s">
        <v>791</v>
      </c>
      <c r="K870" s="3" t="s">
        <v>792</v>
      </c>
      <c r="L870" s="3" t="s">
        <v>793</v>
      </c>
    </row>
    <row r="871" spans="1:12">
      <c r="A871" s="3">
        <v>864</v>
      </c>
      <c r="B871" s="3" t="s">
        <v>786</v>
      </c>
      <c r="C871" s="3" t="s">
        <v>756</v>
      </c>
      <c r="D871" s="3" t="s">
        <v>2599</v>
      </c>
      <c r="E871" s="3" t="s">
        <v>2575</v>
      </c>
      <c r="F871" s="3" t="s">
        <v>2600</v>
      </c>
      <c r="G871" s="3" t="s">
        <v>738</v>
      </c>
      <c r="H871" s="5">
        <v>19005</v>
      </c>
      <c r="I871" s="3" t="s">
        <v>739</v>
      </c>
      <c r="J871" s="3" t="s">
        <v>791</v>
      </c>
      <c r="K871" s="3" t="s">
        <v>792</v>
      </c>
      <c r="L871" s="3" t="s">
        <v>793</v>
      </c>
    </row>
    <row r="872" spans="1:12">
      <c r="A872" s="3">
        <v>865</v>
      </c>
      <c r="B872" s="3" t="s">
        <v>786</v>
      </c>
      <c r="C872" s="3" t="s">
        <v>756</v>
      </c>
      <c r="D872" s="3" t="s">
        <v>2601</v>
      </c>
      <c r="E872" s="3" t="s">
        <v>2575</v>
      </c>
      <c r="F872" s="3" t="s">
        <v>2602</v>
      </c>
      <c r="G872" s="3" t="s">
        <v>738</v>
      </c>
      <c r="H872" s="5">
        <v>25241</v>
      </c>
      <c r="I872" s="3" t="s">
        <v>739</v>
      </c>
      <c r="J872" s="3" t="s">
        <v>791</v>
      </c>
      <c r="K872" s="3" t="s">
        <v>792</v>
      </c>
      <c r="L872" s="3" t="s">
        <v>793</v>
      </c>
    </row>
    <row r="873" spans="1:12">
      <c r="A873" s="3">
        <v>866</v>
      </c>
      <c r="B873" s="3" t="s">
        <v>786</v>
      </c>
      <c r="C873" s="3" t="s">
        <v>756</v>
      </c>
      <c r="D873" s="3" t="s">
        <v>2603</v>
      </c>
      <c r="E873" s="3" t="s">
        <v>2575</v>
      </c>
      <c r="F873" s="3" t="s">
        <v>2604</v>
      </c>
      <c r="G873" s="3" t="s">
        <v>738</v>
      </c>
      <c r="H873" s="5">
        <v>29683</v>
      </c>
      <c r="I873" s="3" t="s">
        <v>739</v>
      </c>
      <c r="J873" s="3" t="s">
        <v>791</v>
      </c>
      <c r="K873" s="3" t="s">
        <v>792</v>
      </c>
      <c r="L873" s="3" t="s">
        <v>793</v>
      </c>
    </row>
    <row r="874" spans="1:12">
      <c r="A874" s="3">
        <v>867</v>
      </c>
      <c r="B874" s="3" t="s">
        <v>786</v>
      </c>
      <c r="C874" s="3" t="s">
        <v>756</v>
      </c>
      <c r="D874" s="3" t="s">
        <v>2605</v>
      </c>
      <c r="E874" s="3" t="s">
        <v>2575</v>
      </c>
      <c r="F874" s="3" t="s">
        <v>2606</v>
      </c>
      <c r="G874" s="3" t="s">
        <v>738</v>
      </c>
      <c r="H874" s="5">
        <v>37257</v>
      </c>
      <c r="I874" s="3" t="s">
        <v>739</v>
      </c>
      <c r="J874" s="3" t="s">
        <v>791</v>
      </c>
      <c r="K874" s="3" t="s">
        <v>792</v>
      </c>
      <c r="L874" s="3" t="s">
        <v>793</v>
      </c>
    </row>
    <row r="875" spans="1:12">
      <c r="A875" s="3">
        <v>868</v>
      </c>
      <c r="B875" s="3" t="s">
        <v>786</v>
      </c>
      <c r="C875" s="3" t="s">
        <v>756</v>
      </c>
      <c r="D875" s="3" t="s">
        <v>2607</v>
      </c>
      <c r="E875" s="3" t="s">
        <v>2575</v>
      </c>
      <c r="F875" s="3" t="s">
        <v>2608</v>
      </c>
      <c r="G875" s="3" t="s">
        <v>738</v>
      </c>
      <c r="H875" s="5">
        <v>47124</v>
      </c>
      <c r="I875" s="3" t="s">
        <v>739</v>
      </c>
      <c r="J875" s="3" t="s">
        <v>791</v>
      </c>
      <c r="K875" s="3" t="s">
        <v>792</v>
      </c>
      <c r="L875" s="3" t="s">
        <v>793</v>
      </c>
    </row>
    <row r="876" spans="1:12">
      <c r="A876" s="3">
        <v>869</v>
      </c>
      <c r="B876" s="3" t="s">
        <v>786</v>
      </c>
      <c r="C876" s="3" t="s">
        <v>756</v>
      </c>
      <c r="D876" s="3" t="s">
        <v>2609</v>
      </c>
      <c r="E876" s="3" t="s">
        <v>2575</v>
      </c>
      <c r="F876" s="3" t="s">
        <v>2610</v>
      </c>
      <c r="G876" s="3" t="s">
        <v>738</v>
      </c>
      <c r="H876" s="5">
        <v>63497</v>
      </c>
      <c r="I876" s="3" t="s">
        <v>739</v>
      </c>
      <c r="J876" s="3" t="s">
        <v>791</v>
      </c>
      <c r="K876" s="3" t="s">
        <v>792</v>
      </c>
      <c r="L876" s="3" t="s">
        <v>793</v>
      </c>
    </row>
    <row r="877" spans="1:12">
      <c r="A877" s="3">
        <v>870</v>
      </c>
      <c r="B877" s="3" t="s">
        <v>786</v>
      </c>
      <c r="C877" s="3" t="s">
        <v>1119</v>
      </c>
      <c r="D877" s="3" t="s">
        <v>2611</v>
      </c>
      <c r="E877" s="3" t="s">
        <v>2481</v>
      </c>
      <c r="F877" s="3" t="s">
        <v>2612</v>
      </c>
      <c r="G877" s="3" t="s">
        <v>738</v>
      </c>
      <c r="H877" s="5">
        <v>860</v>
      </c>
      <c r="I877" s="3" t="s">
        <v>739</v>
      </c>
      <c r="J877" s="3" t="s">
        <v>791</v>
      </c>
      <c r="K877" s="3" t="s">
        <v>792</v>
      </c>
      <c r="L877" s="3" t="s">
        <v>793</v>
      </c>
    </row>
    <row r="878" spans="1:12">
      <c r="A878" s="3">
        <v>871</v>
      </c>
      <c r="B878" s="3" t="s">
        <v>786</v>
      </c>
      <c r="C878" s="3" t="s">
        <v>1119</v>
      </c>
      <c r="D878" s="3" t="s">
        <v>2613</v>
      </c>
      <c r="E878" s="3" t="s">
        <v>2481</v>
      </c>
      <c r="F878" s="3" t="s">
        <v>2614</v>
      </c>
      <c r="G878" s="3" t="s">
        <v>738</v>
      </c>
      <c r="H878" s="5">
        <v>1086</v>
      </c>
      <c r="I878" s="3" t="s">
        <v>739</v>
      </c>
      <c r="J878" s="3" t="s">
        <v>791</v>
      </c>
      <c r="K878" s="3" t="s">
        <v>792</v>
      </c>
      <c r="L878" s="3" t="s">
        <v>793</v>
      </c>
    </row>
    <row r="879" spans="1:12">
      <c r="A879" s="3">
        <v>872</v>
      </c>
      <c r="B879" s="3" t="s">
        <v>786</v>
      </c>
      <c r="C879" s="3" t="s">
        <v>1119</v>
      </c>
      <c r="D879" s="3" t="s">
        <v>2615</v>
      </c>
      <c r="E879" s="3" t="s">
        <v>2481</v>
      </c>
      <c r="F879" s="3" t="s">
        <v>2616</v>
      </c>
      <c r="G879" s="3" t="s">
        <v>738</v>
      </c>
      <c r="H879" s="5">
        <v>1408</v>
      </c>
      <c r="I879" s="3" t="s">
        <v>739</v>
      </c>
      <c r="J879" s="3" t="s">
        <v>791</v>
      </c>
      <c r="K879" s="3" t="s">
        <v>792</v>
      </c>
      <c r="L879" s="3" t="s">
        <v>793</v>
      </c>
    </row>
    <row r="880" spans="1:12">
      <c r="A880" s="3">
        <v>873</v>
      </c>
      <c r="B880" s="3" t="s">
        <v>786</v>
      </c>
      <c r="C880" s="3" t="s">
        <v>1119</v>
      </c>
      <c r="D880" s="3" t="s">
        <v>2617</v>
      </c>
      <c r="E880" s="3" t="s">
        <v>2481</v>
      </c>
      <c r="F880" s="3" t="s">
        <v>2618</v>
      </c>
      <c r="G880" s="3" t="s">
        <v>738</v>
      </c>
      <c r="H880" s="5">
        <v>2090</v>
      </c>
      <c r="I880" s="3" t="s">
        <v>739</v>
      </c>
      <c r="J880" s="3" t="s">
        <v>791</v>
      </c>
      <c r="K880" s="3" t="s">
        <v>792</v>
      </c>
      <c r="L880" s="3" t="s">
        <v>793</v>
      </c>
    </row>
    <row r="881" spans="1:12">
      <c r="A881" s="3">
        <v>874</v>
      </c>
      <c r="B881" s="3" t="s">
        <v>786</v>
      </c>
      <c r="C881" s="3" t="s">
        <v>1119</v>
      </c>
      <c r="D881" s="3" t="s">
        <v>2619</v>
      </c>
      <c r="E881" s="3" t="s">
        <v>2481</v>
      </c>
      <c r="F881" s="3" t="s">
        <v>2620</v>
      </c>
      <c r="G881" s="3" t="s">
        <v>738</v>
      </c>
      <c r="H881" s="5">
        <v>3041</v>
      </c>
      <c r="I881" s="3" t="s">
        <v>739</v>
      </c>
      <c r="J881" s="3" t="s">
        <v>791</v>
      </c>
      <c r="K881" s="3" t="s">
        <v>792</v>
      </c>
      <c r="L881" s="3" t="s">
        <v>793</v>
      </c>
    </row>
    <row r="882" spans="1:12">
      <c r="A882" s="3">
        <v>875</v>
      </c>
      <c r="B882" s="3" t="s">
        <v>786</v>
      </c>
      <c r="C882" s="3" t="s">
        <v>1119</v>
      </c>
      <c r="D882" s="3" t="s">
        <v>2621</v>
      </c>
      <c r="E882" s="3" t="s">
        <v>2481</v>
      </c>
      <c r="F882" s="3" t="s">
        <v>2622</v>
      </c>
      <c r="G882" s="3" t="s">
        <v>738</v>
      </c>
      <c r="H882" s="5">
        <v>4392</v>
      </c>
      <c r="I882" s="3" t="s">
        <v>739</v>
      </c>
      <c r="J882" s="3" t="s">
        <v>791</v>
      </c>
      <c r="K882" s="3" t="s">
        <v>792</v>
      </c>
      <c r="L882" s="3" t="s">
        <v>793</v>
      </c>
    </row>
    <row r="883" spans="1:12">
      <c r="A883" s="3">
        <v>876</v>
      </c>
      <c r="B883" s="3" t="s">
        <v>786</v>
      </c>
      <c r="C883" s="3" t="s">
        <v>2273</v>
      </c>
      <c r="D883" s="3" t="s">
        <v>2623</v>
      </c>
      <c r="E883" s="3" t="s">
        <v>2275</v>
      </c>
      <c r="F883" s="3" t="s">
        <v>2624</v>
      </c>
      <c r="G883" s="3" t="s">
        <v>738</v>
      </c>
      <c r="H883" s="5">
        <v>2878</v>
      </c>
      <c r="I883" s="3" t="s">
        <v>739</v>
      </c>
      <c r="J883" s="3" t="s">
        <v>791</v>
      </c>
      <c r="K883" s="3" t="s">
        <v>792</v>
      </c>
      <c r="L883" s="3" t="s">
        <v>793</v>
      </c>
    </row>
    <row r="884" spans="1:12">
      <c r="A884" s="3">
        <v>877</v>
      </c>
      <c r="B884" s="3" t="s">
        <v>786</v>
      </c>
      <c r="C884" s="3" t="s">
        <v>2273</v>
      </c>
      <c r="D884" s="3" t="s">
        <v>2625</v>
      </c>
      <c r="E884" s="3" t="s">
        <v>2275</v>
      </c>
      <c r="F884" s="3" t="s">
        <v>2626</v>
      </c>
      <c r="G884" s="3" t="s">
        <v>738</v>
      </c>
      <c r="H884" s="5">
        <v>3725</v>
      </c>
      <c r="I884" s="3" t="s">
        <v>739</v>
      </c>
      <c r="J884" s="3" t="s">
        <v>791</v>
      </c>
      <c r="K884" s="3" t="s">
        <v>792</v>
      </c>
      <c r="L884" s="3" t="s">
        <v>793</v>
      </c>
    </row>
    <row r="885" spans="1:12">
      <c r="A885" s="3">
        <v>878</v>
      </c>
      <c r="B885" s="3" t="s">
        <v>786</v>
      </c>
      <c r="C885" s="3" t="s">
        <v>2273</v>
      </c>
      <c r="D885" s="3" t="s">
        <v>2627</v>
      </c>
      <c r="E885" s="3" t="s">
        <v>2275</v>
      </c>
      <c r="F885" s="3" t="s">
        <v>2628</v>
      </c>
      <c r="G885" s="3" t="s">
        <v>738</v>
      </c>
      <c r="H885" s="5">
        <v>4859</v>
      </c>
      <c r="I885" s="3" t="s">
        <v>739</v>
      </c>
      <c r="J885" s="3" t="s">
        <v>791</v>
      </c>
      <c r="K885" s="3" t="s">
        <v>792</v>
      </c>
      <c r="L885" s="3" t="s">
        <v>793</v>
      </c>
    </row>
    <row r="886" spans="1:12">
      <c r="A886" s="3">
        <v>879</v>
      </c>
      <c r="B886" s="3" t="s">
        <v>786</v>
      </c>
      <c r="C886" s="3" t="s">
        <v>2273</v>
      </c>
      <c r="D886" s="3" t="s">
        <v>2629</v>
      </c>
      <c r="E886" s="3" t="s">
        <v>2275</v>
      </c>
      <c r="F886" s="3" t="s">
        <v>2630</v>
      </c>
      <c r="G886" s="3" t="s">
        <v>738</v>
      </c>
      <c r="H886" s="5">
        <v>3227</v>
      </c>
      <c r="I886" s="3" t="s">
        <v>739</v>
      </c>
      <c r="J886" s="3" t="s">
        <v>791</v>
      </c>
      <c r="K886" s="3" t="s">
        <v>792</v>
      </c>
      <c r="L886" s="3" t="s">
        <v>793</v>
      </c>
    </row>
    <row r="887" spans="1:12">
      <c r="A887" s="3">
        <v>880</v>
      </c>
      <c r="B887" s="3" t="s">
        <v>786</v>
      </c>
      <c r="C887" s="3" t="s">
        <v>747</v>
      </c>
      <c r="D887" s="3" t="s">
        <v>2631</v>
      </c>
      <c r="E887" s="3" t="s">
        <v>114</v>
      </c>
      <c r="F887" s="3" t="s">
        <v>2632</v>
      </c>
      <c r="G887" s="3" t="s">
        <v>116</v>
      </c>
      <c r="H887" s="5">
        <v>2286</v>
      </c>
      <c r="I887" s="3" t="s">
        <v>739</v>
      </c>
      <c r="J887" s="3" t="s">
        <v>791</v>
      </c>
      <c r="K887" s="3" t="s">
        <v>792</v>
      </c>
      <c r="L887" s="3" t="s">
        <v>793</v>
      </c>
    </row>
    <row r="888" spans="1:12">
      <c r="A888" s="3">
        <v>881</v>
      </c>
      <c r="B888" s="3" t="s">
        <v>786</v>
      </c>
      <c r="C888" s="3" t="s">
        <v>747</v>
      </c>
      <c r="D888" s="3" t="s">
        <v>2633</v>
      </c>
      <c r="E888" s="3" t="s">
        <v>114</v>
      </c>
      <c r="F888" s="3" t="s">
        <v>2634</v>
      </c>
      <c r="G888" s="3" t="s">
        <v>116</v>
      </c>
      <c r="H888" s="5">
        <v>2737</v>
      </c>
      <c r="I888" s="3" t="s">
        <v>739</v>
      </c>
      <c r="J888" s="3" t="s">
        <v>791</v>
      </c>
      <c r="K888" s="3" t="s">
        <v>792</v>
      </c>
      <c r="L888" s="3" t="s">
        <v>793</v>
      </c>
    </row>
    <row r="889" spans="1:12">
      <c r="A889" s="3">
        <v>882</v>
      </c>
      <c r="B889" s="3" t="s">
        <v>786</v>
      </c>
      <c r="C889" s="3" t="s">
        <v>747</v>
      </c>
      <c r="D889" s="3" t="s">
        <v>712</v>
      </c>
      <c r="E889" s="3" t="s">
        <v>114</v>
      </c>
      <c r="F889" s="3" t="s">
        <v>748</v>
      </c>
      <c r="G889" s="3" t="s">
        <v>116</v>
      </c>
      <c r="H889" s="5">
        <v>2864</v>
      </c>
      <c r="I889" s="3" t="s">
        <v>739</v>
      </c>
      <c r="J889" s="3" t="s">
        <v>791</v>
      </c>
      <c r="K889" s="3" t="s">
        <v>792</v>
      </c>
      <c r="L889" s="3" t="s">
        <v>793</v>
      </c>
    </row>
    <row r="890" spans="1:12">
      <c r="A890" s="3">
        <v>883</v>
      </c>
      <c r="B890" s="3" t="s">
        <v>786</v>
      </c>
      <c r="C890" s="3" t="s">
        <v>747</v>
      </c>
      <c r="D890" s="3" t="s">
        <v>2635</v>
      </c>
      <c r="E890" s="3" t="s">
        <v>114</v>
      </c>
      <c r="F890" s="3" t="s">
        <v>2636</v>
      </c>
      <c r="G890" s="3" t="s">
        <v>116</v>
      </c>
      <c r="H890" s="5">
        <v>2856</v>
      </c>
      <c r="I890" s="3" t="s">
        <v>739</v>
      </c>
      <c r="J890" s="3" t="s">
        <v>791</v>
      </c>
      <c r="K890" s="3" t="s">
        <v>792</v>
      </c>
      <c r="L890" s="3" t="s">
        <v>793</v>
      </c>
    </row>
    <row r="891" spans="1:12">
      <c r="A891" s="3">
        <v>884</v>
      </c>
      <c r="B891" s="3" t="s">
        <v>786</v>
      </c>
      <c r="C891" s="3" t="s">
        <v>747</v>
      </c>
      <c r="D891" s="3" t="s">
        <v>2637</v>
      </c>
      <c r="E891" s="3" t="s">
        <v>114</v>
      </c>
      <c r="F891" s="3" t="s">
        <v>2638</v>
      </c>
      <c r="G891" s="3" t="s">
        <v>116</v>
      </c>
      <c r="H891" s="5">
        <v>3493</v>
      </c>
      <c r="I891" s="3" t="s">
        <v>739</v>
      </c>
      <c r="J891" s="3" t="s">
        <v>791</v>
      </c>
      <c r="K891" s="3" t="s">
        <v>792</v>
      </c>
      <c r="L891" s="3" t="s">
        <v>793</v>
      </c>
    </row>
    <row r="892" spans="1:12">
      <c r="A892" s="3">
        <v>885</v>
      </c>
      <c r="B892" s="3" t="s">
        <v>786</v>
      </c>
      <c r="C892" s="3" t="s">
        <v>747</v>
      </c>
      <c r="D892" s="3" t="s">
        <v>2639</v>
      </c>
      <c r="E892" s="3" t="s">
        <v>114</v>
      </c>
      <c r="F892" s="3" t="s">
        <v>2640</v>
      </c>
      <c r="G892" s="3" t="s">
        <v>116</v>
      </c>
      <c r="H892" s="5">
        <v>4020</v>
      </c>
      <c r="I892" s="3" t="s">
        <v>739</v>
      </c>
      <c r="J892" s="3" t="s">
        <v>791</v>
      </c>
      <c r="K892" s="3" t="s">
        <v>792</v>
      </c>
      <c r="L892" s="3" t="s">
        <v>793</v>
      </c>
    </row>
    <row r="893" spans="1:12">
      <c r="A893" s="3">
        <v>886</v>
      </c>
      <c r="B893" s="3" t="s">
        <v>786</v>
      </c>
      <c r="C893" s="3" t="s">
        <v>747</v>
      </c>
      <c r="D893" s="3" t="s">
        <v>2641</v>
      </c>
      <c r="E893" s="3" t="s">
        <v>114</v>
      </c>
      <c r="F893" s="3" t="s">
        <v>2642</v>
      </c>
      <c r="G893" s="3" t="s">
        <v>116</v>
      </c>
      <c r="H893" s="5">
        <v>4760</v>
      </c>
      <c r="I893" s="3" t="s">
        <v>739</v>
      </c>
      <c r="J893" s="3" t="s">
        <v>791</v>
      </c>
      <c r="K893" s="3" t="s">
        <v>792</v>
      </c>
      <c r="L893" s="3" t="s">
        <v>793</v>
      </c>
    </row>
    <row r="894" spans="1:12">
      <c r="A894" s="3">
        <v>887</v>
      </c>
      <c r="B894" s="3" t="s">
        <v>786</v>
      </c>
      <c r="C894" s="3" t="s">
        <v>747</v>
      </c>
      <c r="D894" s="3" t="s">
        <v>2643</v>
      </c>
      <c r="E894" s="3" t="s">
        <v>114</v>
      </c>
      <c r="F894" s="3" t="s">
        <v>2644</v>
      </c>
      <c r="G894" s="3" t="s">
        <v>116</v>
      </c>
      <c r="H894" s="5">
        <v>6035</v>
      </c>
      <c r="I894" s="3" t="s">
        <v>739</v>
      </c>
      <c r="J894" s="3" t="s">
        <v>791</v>
      </c>
      <c r="K894" s="3" t="s">
        <v>792</v>
      </c>
      <c r="L894" s="3" t="s">
        <v>793</v>
      </c>
    </row>
    <row r="895" spans="1:12">
      <c r="A895" s="3">
        <v>888</v>
      </c>
      <c r="B895" s="3" t="s">
        <v>786</v>
      </c>
      <c r="C895" s="3" t="s">
        <v>747</v>
      </c>
      <c r="D895" s="3" t="s">
        <v>2645</v>
      </c>
      <c r="E895" s="3" t="s">
        <v>114</v>
      </c>
      <c r="F895" s="3" t="s">
        <v>2646</v>
      </c>
      <c r="G895" s="3" t="s">
        <v>116</v>
      </c>
      <c r="H895" s="5">
        <v>6740</v>
      </c>
      <c r="I895" s="3" t="s">
        <v>739</v>
      </c>
      <c r="J895" s="3" t="s">
        <v>791</v>
      </c>
      <c r="K895" s="3" t="s">
        <v>792</v>
      </c>
      <c r="L895" s="3" t="s">
        <v>793</v>
      </c>
    </row>
    <row r="896" spans="1:12">
      <c r="A896" s="3">
        <v>889</v>
      </c>
      <c r="B896" s="3" t="s">
        <v>786</v>
      </c>
      <c r="C896" s="3" t="s">
        <v>747</v>
      </c>
      <c r="D896" s="3" t="s">
        <v>2647</v>
      </c>
      <c r="E896" s="3" t="s">
        <v>114</v>
      </c>
      <c r="F896" s="3" t="s">
        <v>2648</v>
      </c>
      <c r="G896" s="3" t="s">
        <v>116</v>
      </c>
      <c r="H896" s="5">
        <v>7675</v>
      </c>
      <c r="I896" s="3" t="s">
        <v>739</v>
      </c>
      <c r="J896" s="3" t="s">
        <v>791</v>
      </c>
      <c r="K896" s="3" t="s">
        <v>792</v>
      </c>
      <c r="L896" s="3" t="s">
        <v>793</v>
      </c>
    </row>
    <row r="897" spans="1:12">
      <c r="A897" s="3">
        <v>890</v>
      </c>
      <c r="B897" s="3" t="s">
        <v>786</v>
      </c>
      <c r="C897" s="3" t="s">
        <v>747</v>
      </c>
      <c r="D897" s="3" t="s">
        <v>2649</v>
      </c>
      <c r="E897" s="3" t="s">
        <v>114</v>
      </c>
      <c r="F897" s="3" t="s">
        <v>2650</v>
      </c>
      <c r="G897" s="3" t="s">
        <v>116</v>
      </c>
      <c r="H897" s="5">
        <v>8041</v>
      </c>
      <c r="I897" s="3" t="s">
        <v>739</v>
      </c>
      <c r="J897" s="3" t="s">
        <v>791</v>
      </c>
      <c r="K897" s="3" t="s">
        <v>792</v>
      </c>
      <c r="L897" s="3" t="s">
        <v>793</v>
      </c>
    </row>
    <row r="898" spans="1:12">
      <c r="A898" s="3">
        <v>891</v>
      </c>
      <c r="B898" s="3" t="s">
        <v>786</v>
      </c>
      <c r="C898" s="3" t="s">
        <v>747</v>
      </c>
      <c r="D898" s="3" t="s">
        <v>2651</v>
      </c>
      <c r="E898" s="3" t="s">
        <v>114</v>
      </c>
      <c r="F898" s="3" t="s">
        <v>2652</v>
      </c>
      <c r="G898" s="3" t="s">
        <v>116</v>
      </c>
      <c r="H898" s="5">
        <v>9996</v>
      </c>
      <c r="I898" s="3" t="s">
        <v>739</v>
      </c>
      <c r="J898" s="3" t="s">
        <v>791</v>
      </c>
      <c r="K898" s="3" t="s">
        <v>792</v>
      </c>
      <c r="L898" s="3" t="s">
        <v>793</v>
      </c>
    </row>
    <row r="899" spans="1:12">
      <c r="A899" s="3">
        <v>892</v>
      </c>
      <c r="B899" s="3" t="s">
        <v>786</v>
      </c>
      <c r="C899" s="3" t="s">
        <v>747</v>
      </c>
      <c r="D899" s="3" t="s">
        <v>2653</v>
      </c>
      <c r="E899" s="3" t="s">
        <v>114</v>
      </c>
      <c r="F899" s="3" t="s">
        <v>2654</v>
      </c>
      <c r="G899" s="3" t="s">
        <v>116</v>
      </c>
      <c r="H899" s="5">
        <v>10769</v>
      </c>
      <c r="I899" s="3" t="s">
        <v>739</v>
      </c>
      <c r="J899" s="3" t="s">
        <v>791</v>
      </c>
      <c r="K899" s="3" t="s">
        <v>792</v>
      </c>
      <c r="L899" s="3" t="s">
        <v>793</v>
      </c>
    </row>
    <row r="900" spans="1:12">
      <c r="A900" s="3">
        <v>893</v>
      </c>
      <c r="B900" s="3" t="s">
        <v>786</v>
      </c>
      <c r="C900" s="3" t="s">
        <v>747</v>
      </c>
      <c r="D900" s="3" t="s">
        <v>2655</v>
      </c>
      <c r="E900" s="3" t="s">
        <v>114</v>
      </c>
      <c r="F900" s="3" t="s">
        <v>2656</v>
      </c>
      <c r="G900" s="3" t="s">
        <v>116</v>
      </c>
      <c r="H900" s="5">
        <v>14365</v>
      </c>
      <c r="I900" s="3" t="s">
        <v>739</v>
      </c>
      <c r="J900" s="3" t="s">
        <v>791</v>
      </c>
      <c r="K900" s="3" t="s">
        <v>792</v>
      </c>
      <c r="L900" s="3" t="s">
        <v>793</v>
      </c>
    </row>
    <row r="901" spans="1:12">
      <c r="A901" s="3">
        <v>894</v>
      </c>
      <c r="B901" s="3" t="s">
        <v>786</v>
      </c>
      <c r="C901" s="3" t="s">
        <v>747</v>
      </c>
      <c r="D901" s="3" t="s">
        <v>2657</v>
      </c>
      <c r="E901" s="3" t="s">
        <v>114</v>
      </c>
      <c r="F901" s="3" t="s">
        <v>2658</v>
      </c>
      <c r="G901" s="3" t="s">
        <v>116</v>
      </c>
      <c r="H901" s="5">
        <v>14637</v>
      </c>
      <c r="I901" s="3" t="s">
        <v>739</v>
      </c>
      <c r="J901" s="3" t="s">
        <v>791</v>
      </c>
      <c r="K901" s="3" t="s">
        <v>792</v>
      </c>
      <c r="L901" s="3" t="s">
        <v>793</v>
      </c>
    </row>
    <row r="902" spans="1:12">
      <c r="A902" s="3">
        <v>895</v>
      </c>
      <c r="B902" s="3" t="s">
        <v>786</v>
      </c>
      <c r="C902" s="3" t="s">
        <v>747</v>
      </c>
      <c r="D902" s="3" t="s">
        <v>2659</v>
      </c>
      <c r="E902" s="3" t="s">
        <v>114</v>
      </c>
      <c r="F902" s="3" t="s">
        <v>2660</v>
      </c>
      <c r="G902" s="3" t="s">
        <v>116</v>
      </c>
      <c r="H902" s="5">
        <v>17042</v>
      </c>
      <c r="I902" s="3" t="s">
        <v>739</v>
      </c>
      <c r="J902" s="3" t="s">
        <v>791</v>
      </c>
      <c r="K902" s="3" t="s">
        <v>792</v>
      </c>
      <c r="L902" s="3" t="s">
        <v>793</v>
      </c>
    </row>
    <row r="903" spans="1:12">
      <c r="A903" s="3">
        <v>896</v>
      </c>
      <c r="B903" s="3" t="s">
        <v>786</v>
      </c>
      <c r="C903" s="3" t="s">
        <v>747</v>
      </c>
      <c r="D903" s="3" t="s">
        <v>2661</v>
      </c>
      <c r="E903" s="3" t="s">
        <v>114</v>
      </c>
      <c r="F903" s="3" t="s">
        <v>2662</v>
      </c>
      <c r="G903" s="3" t="s">
        <v>116</v>
      </c>
      <c r="H903" s="5">
        <v>21020</v>
      </c>
      <c r="I903" s="3" t="s">
        <v>739</v>
      </c>
      <c r="J903" s="3" t="s">
        <v>791</v>
      </c>
      <c r="K903" s="3" t="s">
        <v>792</v>
      </c>
      <c r="L903" s="3" t="s">
        <v>793</v>
      </c>
    </row>
    <row r="904" spans="1:12">
      <c r="A904" s="3">
        <v>897</v>
      </c>
      <c r="B904" s="3" t="s">
        <v>786</v>
      </c>
      <c r="C904" s="3" t="s">
        <v>747</v>
      </c>
      <c r="D904" s="3" t="s">
        <v>2663</v>
      </c>
      <c r="E904" s="3" t="s">
        <v>114</v>
      </c>
      <c r="F904" s="3" t="s">
        <v>2664</v>
      </c>
      <c r="G904" s="3" t="s">
        <v>116</v>
      </c>
      <c r="H904" s="5">
        <v>29036</v>
      </c>
      <c r="I904" s="3" t="s">
        <v>739</v>
      </c>
      <c r="J904" s="3" t="s">
        <v>791</v>
      </c>
      <c r="K904" s="3" t="s">
        <v>792</v>
      </c>
      <c r="L904" s="3" t="s">
        <v>793</v>
      </c>
    </row>
    <row r="905" spans="1:12">
      <c r="A905" s="3">
        <v>898</v>
      </c>
      <c r="B905" s="3" t="s">
        <v>786</v>
      </c>
      <c r="C905" s="3" t="s">
        <v>747</v>
      </c>
      <c r="D905" s="3" t="s">
        <v>2665</v>
      </c>
      <c r="E905" s="3" t="s">
        <v>114</v>
      </c>
      <c r="F905" s="3" t="s">
        <v>2666</v>
      </c>
      <c r="G905" s="3" t="s">
        <v>116</v>
      </c>
      <c r="H905" s="5">
        <v>34093</v>
      </c>
      <c r="I905" s="3" t="s">
        <v>739</v>
      </c>
      <c r="J905" s="3" t="s">
        <v>791</v>
      </c>
      <c r="K905" s="3" t="s">
        <v>792</v>
      </c>
      <c r="L905" s="3" t="s">
        <v>793</v>
      </c>
    </row>
    <row r="906" spans="1:12">
      <c r="A906" s="3">
        <v>899</v>
      </c>
      <c r="B906" s="3" t="s">
        <v>786</v>
      </c>
      <c r="C906" s="3" t="s">
        <v>747</v>
      </c>
      <c r="D906" s="3" t="s">
        <v>2667</v>
      </c>
      <c r="E906" s="3" t="s">
        <v>114</v>
      </c>
      <c r="F906" s="3" t="s">
        <v>2668</v>
      </c>
      <c r="G906" s="3" t="s">
        <v>116</v>
      </c>
      <c r="H906" s="5">
        <v>47523</v>
      </c>
      <c r="I906" s="3" t="s">
        <v>739</v>
      </c>
      <c r="J906" s="3" t="s">
        <v>791</v>
      </c>
      <c r="K906" s="3" t="s">
        <v>792</v>
      </c>
      <c r="L906" s="3" t="s">
        <v>793</v>
      </c>
    </row>
    <row r="907" spans="1:12">
      <c r="A907" s="3">
        <v>900</v>
      </c>
      <c r="B907" s="3" t="s">
        <v>786</v>
      </c>
      <c r="C907" s="3" t="s">
        <v>1119</v>
      </c>
      <c r="D907" s="3" t="s">
        <v>2669</v>
      </c>
      <c r="E907" s="3" t="s">
        <v>2670</v>
      </c>
      <c r="F907" s="3" t="s">
        <v>2671</v>
      </c>
      <c r="G907" s="3" t="s">
        <v>738</v>
      </c>
      <c r="H907" s="5">
        <v>276</v>
      </c>
      <c r="I907" s="3" t="s">
        <v>739</v>
      </c>
      <c r="J907" s="3" t="s">
        <v>791</v>
      </c>
      <c r="K907" s="3" t="s">
        <v>792</v>
      </c>
      <c r="L907" s="3" t="s">
        <v>793</v>
      </c>
    </row>
    <row r="908" spans="1:12">
      <c r="A908" s="3">
        <v>901</v>
      </c>
      <c r="B908" s="3" t="s">
        <v>786</v>
      </c>
      <c r="C908" s="3" t="s">
        <v>1119</v>
      </c>
      <c r="D908" s="3" t="s">
        <v>2672</v>
      </c>
      <c r="E908" s="3" t="s">
        <v>2670</v>
      </c>
      <c r="F908" s="3" t="s">
        <v>2673</v>
      </c>
      <c r="G908" s="3" t="s">
        <v>738</v>
      </c>
      <c r="H908" s="5">
        <v>467</v>
      </c>
      <c r="I908" s="3" t="s">
        <v>739</v>
      </c>
      <c r="J908" s="3" t="s">
        <v>791</v>
      </c>
      <c r="K908" s="3" t="s">
        <v>792</v>
      </c>
      <c r="L908" s="3" t="s">
        <v>793</v>
      </c>
    </row>
    <row r="909" spans="1:12">
      <c r="A909" s="3">
        <v>902</v>
      </c>
      <c r="B909" s="3" t="s">
        <v>786</v>
      </c>
      <c r="C909" s="3" t="s">
        <v>756</v>
      </c>
      <c r="D909" s="3" t="s">
        <v>2674</v>
      </c>
      <c r="E909" s="3" t="s">
        <v>2575</v>
      </c>
      <c r="F909" s="3" t="s">
        <v>2675</v>
      </c>
      <c r="G909" s="3" t="s">
        <v>738</v>
      </c>
      <c r="H909" s="5">
        <v>356</v>
      </c>
      <c r="I909" s="3" t="s">
        <v>739</v>
      </c>
      <c r="J909" s="3" t="s">
        <v>791</v>
      </c>
      <c r="K909" s="3" t="s">
        <v>792</v>
      </c>
      <c r="L909" s="3" t="s">
        <v>793</v>
      </c>
    </row>
    <row r="910" spans="1:12">
      <c r="A910" s="3">
        <v>903</v>
      </c>
      <c r="B910" s="3" t="s">
        <v>786</v>
      </c>
      <c r="C910" s="3" t="s">
        <v>2273</v>
      </c>
      <c r="D910" s="3" t="s">
        <v>2676</v>
      </c>
      <c r="E910" s="3" t="s">
        <v>2677</v>
      </c>
      <c r="F910" s="3" t="s">
        <v>2678</v>
      </c>
      <c r="G910" s="3" t="s">
        <v>738</v>
      </c>
      <c r="H910" s="5">
        <v>153907</v>
      </c>
      <c r="I910" s="3" t="s">
        <v>739</v>
      </c>
      <c r="J910" s="3" t="s">
        <v>791</v>
      </c>
      <c r="K910" s="3" t="s">
        <v>792</v>
      </c>
      <c r="L910" s="3" t="s">
        <v>793</v>
      </c>
    </row>
    <row r="911" spans="1:12">
      <c r="A911" s="3">
        <v>904</v>
      </c>
      <c r="B911" s="3" t="s">
        <v>786</v>
      </c>
      <c r="C911" s="3" t="s">
        <v>2273</v>
      </c>
      <c r="D911" s="3" t="s">
        <v>2679</v>
      </c>
      <c r="E911" s="3" t="s">
        <v>2677</v>
      </c>
      <c r="F911" s="3" t="s">
        <v>2680</v>
      </c>
      <c r="G911" s="3" t="s">
        <v>738</v>
      </c>
      <c r="H911" s="5">
        <v>201444</v>
      </c>
      <c r="I911" s="3" t="s">
        <v>739</v>
      </c>
      <c r="J911" s="3" t="s">
        <v>791</v>
      </c>
      <c r="K911" s="3" t="s">
        <v>792</v>
      </c>
      <c r="L911" s="3" t="s">
        <v>793</v>
      </c>
    </row>
    <row r="912" spans="1:12">
      <c r="A912" s="3">
        <v>905</v>
      </c>
      <c r="B912" s="3" t="s">
        <v>786</v>
      </c>
      <c r="C912" s="3" t="s">
        <v>2273</v>
      </c>
      <c r="D912" s="3" t="s">
        <v>2681</v>
      </c>
      <c r="E912" s="3" t="s">
        <v>2677</v>
      </c>
      <c r="F912" s="3" t="s">
        <v>2682</v>
      </c>
      <c r="G912" s="3" t="s">
        <v>738</v>
      </c>
      <c r="H912" s="5">
        <v>251567</v>
      </c>
      <c r="I912" s="3" t="s">
        <v>739</v>
      </c>
      <c r="J912" s="3" t="s">
        <v>791</v>
      </c>
      <c r="K912" s="3" t="s">
        <v>792</v>
      </c>
      <c r="L912" s="3" t="s">
        <v>793</v>
      </c>
    </row>
    <row r="913" spans="1:12">
      <c r="A913" s="3">
        <v>906</v>
      </c>
      <c r="B913" s="3" t="s">
        <v>786</v>
      </c>
      <c r="C913" s="3" t="s">
        <v>2273</v>
      </c>
      <c r="D913" s="3" t="s">
        <v>2683</v>
      </c>
      <c r="E913" s="3" t="s">
        <v>2275</v>
      </c>
      <c r="F913" s="3" t="s">
        <v>2684</v>
      </c>
      <c r="G913" s="3" t="s">
        <v>738</v>
      </c>
      <c r="H913" s="5">
        <v>1738</v>
      </c>
      <c r="I913" s="3" t="s">
        <v>739</v>
      </c>
      <c r="J913" s="3" t="s">
        <v>791</v>
      </c>
      <c r="K913" s="3" t="s">
        <v>792</v>
      </c>
      <c r="L913" s="3" t="s">
        <v>793</v>
      </c>
    </row>
    <row r="914" spans="1:12">
      <c r="A914" s="3">
        <v>907</v>
      </c>
      <c r="B914" s="3" t="s">
        <v>786</v>
      </c>
      <c r="C914" s="3" t="s">
        <v>2273</v>
      </c>
      <c r="D914" s="3" t="s">
        <v>2685</v>
      </c>
      <c r="E914" s="3" t="s">
        <v>2275</v>
      </c>
      <c r="F914" s="3" t="s">
        <v>2686</v>
      </c>
      <c r="G914" s="3" t="s">
        <v>738</v>
      </c>
      <c r="H914" s="5">
        <v>1986</v>
      </c>
      <c r="I914" s="3" t="s">
        <v>739</v>
      </c>
      <c r="J914" s="3" t="s">
        <v>791</v>
      </c>
      <c r="K914" s="3" t="s">
        <v>792</v>
      </c>
      <c r="L914" s="3" t="s">
        <v>793</v>
      </c>
    </row>
    <row r="915" spans="1:12">
      <c r="A915" s="3">
        <v>908</v>
      </c>
      <c r="B915" s="3" t="s">
        <v>786</v>
      </c>
      <c r="C915" s="3" t="s">
        <v>2273</v>
      </c>
      <c r="D915" s="3" t="s">
        <v>2687</v>
      </c>
      <c r="E915" s="3" t="s">
        <v>2275</v>
      </c>
      <c r="F915" s="3" t="s">
        <v>2688</v>
      </c>
      <c r="G915" s="3" t="s">
        <v>738</v>
      </c>
      <c r="H915" s="5">
        <v>2471</v>
      </c>
      <c r="I915" s="3" t="s">
        <v>739</v>
      </c>
      <c r="J915" s="3" t="s">
        <v>791</v>
      </c>
      <c r="K915" s="3" t="s">
        <v>792</v>
      </c>
      <c r="L915" s="3" t="s">
        <v>793</v>
      </c>
    </row>
    <row r="916" spans="1:12">
      <c r="A916" s="3">
        <v>909</v>
      </c>
      <c r="B916" s="3" t="s">
        <v>786</v>
      </c>
      <c r="C916" s="3" t="s">
        <v>2273</v>
      </c>
      <c r="D916" s="3" t="s">
        <v>2689</v>
      </c>
      <c r="E916" s="3" t="s">
        <v>2275</v>
      </c>
      <c r="F916" s="3" t="s">
        <v>2690</v>
      </c>
      <c r="G916" s="3" t="s">
        <v>738</v>
      </c>
      <c r="H916" s="5">
        <v>1879</v>
      </c>
      <c r="I916" s="3" t="s">
        <v>739</v>
      </c>
      <c r="J916" s="3" t="s">
        <v>791</v>
      </c>
      <c r="K916" s="3" t="s">
        <v>792</v>
      </c>
      <c r="L916" s="3" t="s">
        <v>793</v>
      </c>
    </row>
    <row r="917" spans="1:12">
      <c r="A917" s="3">
        <v>910</v>
      </c>
      <c r="B917" s="3" t="s">
        <v>786</v>
      </c>
      <c r="C917" s="3" t="s">
        <v>2273</v>
      </c>
      <c r="D917" s="3" t="s">
        <v>2691</v>
      </c>
      <c r="E917" s="3" t="s">
        <v>2275</v>
      </c>
      <c r="F917" s="3" t="s">
        <v>2692</v>
      </c>
      <c r="G917" s="3" t="s">
        <v>738</v>
      </c>
      <c r="H917" s="5">
        <v>2108</v>
      </c>
      <c r="I917" s="3" t="s">
        <v>739</v>
      </c>
      <c r="J917" s="3" t="s">
        <v>791</v>
      </c>
      <c r="K917" s="3" t="s">
        <v>792</v>
      </c>
      <c r="L917" s="3" t="s">
        <v>793</v>
      </c>
    </row>
    <row r="918" spans="1:12">
      <c r="A918" s="3">
        <v>911</v>
      </c>
      <c r="B918" s="3" t="s">
        <v>786</v>
      </c>
      <c r="C918" s="3" t="s">
        <v>2273</v>
      </c>
      <c r="D918" s="3" t="s">
        <v>2693</v>
      </c>
      <c r="E918" s="3" t="s">
        <v>2275</v>
      </c>
      <c r="F918" s="3" t="s">
        <v>2694</v>
      </c>
      <c r="G918" s="3" t="s">
        <v>738</v>
      </c>
      <c r="H918" s="5">
        <v>2617</v>
      </c>
      <c r="I918" s="3" t="s">
        <v>739</v>
      </c>
      <c r="J918" s="3" t="s">
        <v>791</v>
      </c>
      <c r="K918" s="3" t="s">
        <v>792</v>
      </c>
      <c r="L918" s="3" t="s">
        <v>793</v>
      </c>
    </row>
    <row r="919" spans="1:12">
      <c r="A919" s="3">
        <v>912</v>
      </c>
      <c r="B919" s="3" t="s">
        <v>786</v>
      </c>
      <c r="C919" s="3" t="s">
        <v>2273</v>
      </c>
      <c r="D919" s="3" t="s">
        <v>2695</v>
      </c>
      <c r="E919" s="3" t="s">
        <v>2275</v>
      </c>
      <c r="F919" s="3" t="s">
        <v>2696</v>
      </c>
      <c r="G919" s="3" t="s">
        <v>738</v>
      </c>
      <c r="H919" s="5">
        <v>1959</v>
      </c>
      <c r="I919" s="3" t="s">
        <v>739</v>
      </c>
      <c r="J919" s="3" t="s">
        <v>791</v>
      </c>
      <c r="K919" s="3" t="s">
        <v>792</v>
      </c>
      <c r="L919" s="3" t="s">
        <v>793</v>
      </c>
    </row>
    <row r="920" spans="1:12">
      <c r="A920" s="3">
        <v>913</v>
      </c>
      <c r="B920" s="3" t="s">
        <v>786</v>
      </c>
      <c r="C920" s="3" t="s">
        <v>2273</v>
      </c>
      <c r="D920" s="3" t="s">
        <v>2697</v>
      </c>
      <c r="E920" s="3" t="s">
        <v>2275</v>
      </c>
      <c r="F920" s="3" t="s">
        <v>2698</v>
      </c>
      <c r="G920" s="3" t="s">
        <v>738</v>
      </c>
      <c r="H920" s="5">
        <v>2441</v>
      </c>
      <c r="I920" s="3" t="s">
        <v>739</v>
      </c>
      <c r="J920" s="3" t="s">
        <v>791</v>
      </c>
      <c r="K920" s="3" t="s">
        <v>792</v>
      </c>
      <c r="L920" s="3" t="s">
        <v>793</v>
      </c>
    </row>
    <row r="921" spans="1:12">
      <c r="A921" s="3">
        <v>914</v>
      </c>
      <c r="B921" s="3" t="s">
        <v>786</v>
      </c>
      <c r="C921" s="3" t="s">
        <v>2273</v>
      </c>
      <c r="D921" s="3" t="s">
        <v>2699</v>
      </c>
      <c r="E921" s="3" t="s">
        <v>2275</v>
      </c>
      <c r="F921" s="3" t="s">
        <v>2700</v>
      </c>
      <c r="G921" s="3" t="s">
        <v>738</v>
      </c>
      <c r="H921" s="5">
        <v>3156</v>
      </c>
      <c r="I921" s="3" t="s">
        <v>739</v>
      </c>
      <c r="J921" s="3" t="s">
        <v>791</v>
      </c>
      <c r="K921" s="3" t="s">
        <v>792</v>
      </c>
      <c r="L921" s="3" t="s">
        <v>793</v>
      </c>
    </row>
    <row r="922" spans="1:12">
      <c r="A922" s="3">
        <v>915</v>
      </c>
      <c r="B922" s="3" t="s">
        <v>786</v>
      </c>
      <c r="C922" s="3" t="s">
        <v>2273</v>
      </c>
      <c r="D922" s="3" t="s">
        <v>2701</v>
      </c>
      <c r="E922" s="3" t="s">
        <v>2275</v>
      </c>
      <c r="F922" s="3" t="s">
        <v>2702</v>
      </c>
      <c r="G922" s="3" t="s">
        <v>738</v>
      </c>
      <c r="H922" s="5">
        <v>2135</v>
      </c>
      <c r="I922" s="3" t="s">
        <v>739</v>
      </c>
      <c r="J922" s="3" t="s">
        <v>791</v>
      </c>
      <c r="K922" s="3" t="s">
        <v>792</v>
      </c>
      <c r="L922" s="3" t="s">
        <v>793</v>
      </c>
    </row>
    <row r="923" spans="1:12">
      <c r="A923" s="3">
        <v>916</v>
      </c>
      <c r="B923" s="3" t="s">
        <v>786</v>
      </c>
      <c r="C923" s="3" t="s">
        <v>2273</v>
      </c>
      <c r="D923" s="3" t="s">
        <v>2703</v>
      </c>
      <c r="E923" s="3" t="s">
        <v>2275</v>
      </c>
      <c r="F923" s="3" t="s">
        <v>2704</v>
      </c>
      <c r="G923" s="3" t="s">
        <v>738</v>
      </c>
      <c r="H923" s="5">
        <v>2549</v>
      </c>
      <c r="I923" s="3" t="s">
        <v>739</v>
      </c>
      <c r="J923" s="3" t="s">
        <v>791</v>
      </c>
      <c r="K923" s="3" t="s">
        <v>792</v>
      </c>
      <c r="L923" s="3" t="s">
        <v>793</v>
      </c>
    </row>
    <row r="924" spans="1:12">
      <c r="A924" s="3">
        <v>917</v>
      </c>
      <c r="B924" s="3" t="s">
        <v>786</v>
      </c>
      <c r="C924" s="3" t="s">
        <v>2273</v>
      </c>
      <c r="D924" s="3" t="s">
        <v>2705</v>
      </c>
      <c r="E924" s="3" t="s">
        <v>2275</v>
      </c>
      <c r="F924" s="3" t="s">
        <v>2706</v>
      </c>
      <c r="G924" s="3" t="s">
        <v>738</v>
      </c>
      <c r="H924" s="5">
        <v>3277</v>
      </c>
      <c r="I924" s="3" t="s">
        <v>739</v>
      </c>
      <c r="J924" s="3" t="s">
        <v>791</v>
      </c>
      <c r="K924" s="3" t="s">
        <v>792</v>
      </c>
      <c r="L924" s="3" t="s">
        <v>793</v>
      </c>
    </row>
    <row r="925" spans="1:12">
      <c r="A925" s="3">
        <v>918</v>
      </c>
      <c r="B925" s="3" t="s">
        <v>786</v>
      </c>
      <c r="C925" s="3" t="s">
        <v>2273</v>
      </c>
      <c r="D925" s="3" t="s">
        <v>2707</v>
      </c>
      <c r="E925" s="3" t="s">
        <v>2275</v>
      </c>
      <c r="F925" s="3" t="s">
        <v>2708</v>
      </c>
      <c r="G925" s="3" t="s">
        <v>738</v>
      </c>
      <c r="H925" s="5">
        <v>2268</v>
      </c>
      <c r="I925" s="3" t="s">
        <v>739</v>
      </c>
      <c r="J925" s="3" t="s">
        <v>791</v>
      </c>
      <c r="K925" s="3" t="s">
        <v>792</v>
      </c>
      <c r="L925" s="3" t="s">
        <v>793</v>
      </c>
    </row>
    <row r="926" spans="1:12">
      <c r="A926" s="3">
        <v>919</v>
      </c>
      <c r="B926" s="3" t="s">
        <v>786</v>
      </c>
      <c r="C926" s="3" t="s">
        <v>2273</v>
      </c>
      <c r="D926" s="3" t="s">
        <v>2709</v>
      </c>
      <c r="E926" s="3" t="s">
        <v>2275</v>
      </c>
      <c r="F926" s="3" t="s">
        <v>2710</v>
      </c>
      <c r="G926" s="3" t="s">
        <v>738</v>
      </c>
      <c r="H926" s="5">
        <v>2800</v>
      </c>
      <c r="I926" s="3" t="s">
        <v>739</v>
      </c>
      <c r="J926" s="3" t="s">
        <v>791</v>
      </c>
      <c r="K926" s="3" t="s">
        <v>792</v>
      </c>
      <c r="L926" s="3" t="s">
        <v>793</v>
      </c>
    </row>
    <row r="927" spans="1:12">
      <c r="A927" s="3">
        <v>920</v>
      </c>
      <c r="B927" s="3" t="s">
        <v>786</v>
      </c>
      <c r="C927" s="3" t="s">
        <v>2273</v>
      </c>
      <c r="D927" s="3" t="s">
        <v>2711</v>
      </c>
      <c r="E927" s="3" t="s">
        <v>2275</v>
      </c>
      <c r="F927" s="3" t="s">
        <v>2712</v>
      </c>
      <c r="G927" s="3" t="s">
        <v>738</v>
      </c>
      <c r="H927" s="5">
        <v>3760</v>
      </c>
      <c r="I927" s="3" t="s">
        <v>739</v>
      </c>
      <c r="J927" s="3" t="s">
        <v>791</v>
      </c>
      <c r="K927" s="3" t="s">
        <v>792</v>
      </c>
      <c r="L927" s="3" t="s">
        <v>793</v>
      </c>
    </row>
    <row r="928" spans="1:12">
      <c r="A928" s="3">
        <v>921</v>
      </c>
      <c r="B928" s="3" t="s">
        <v>786</v>
      </c>
      <c r="C928" s="3" t="s">
        <v>2273</v>
      </c>
      <c r="D928" s="3" t="s">
        <v>2713</v>
      </c>
      <c r="E928" s="3" t="s">
        <v>2275</v>
      </c>
      <c r="F928" s="3" t="s">
        <v>2714</v>
      </c>
      <c r="G928" s="3" t="s">
        <v>738</v>
      </c>
      <c r="H928" s="5">
        <v>2478</v>
      </c>
      <c r="I928" s="3" t="s">
        <v>739</v>
      </c>
      <c r="J928" s="3" t="s">
        <v>791</v>
      </c>
      <c r="K928" s="3" t="s">
        <v>792</v>
      </c>
      <c r="L928" s="3" t="s">
        <v>793</v>
      </c>
    </row>
    <row r="929" spans="1:12">
      <c r="A929" s="3">
        <v>922</v>
      </c>
      <c r="B929" s="3" t="s">
        <v>786</v>
      </c>
      <c r="C929" s="3" t="s">
        <v>2273</v>
      </c>
      <c r="D929" s="3" t="s">
        <v>2715</v>
      </c>
      <c r="E929" s="3" t="s">
        <v>2275</v>
      </c>
      <c r="F929" s="3" t="s">
        <v>2716</v>
      </c>
      <c r="G929" s="3" t="s">
        <v>738</v>
      </c>
      <c r="H929" s="5">
        <v>3042</v>
      </c>
      <c r="I929" s="3" t="s">
        <v>739</v>
      </c>
      <c r="J929" s="3" t="s">
        <v>791</v>
      </c>
      <c r="K929" s="3" t="s">
        <v>792</v>
      </c>
      <c r="L929" s="3" t="s">
        <v>793</v>
      </c>
    </row>
    <row r="930" spans="1:12">
      <c r="A930" s="3">
        <v>923</v>
      </c>
      <c r="B930" s="3" t="s">
        <v>786</v>
      </c>
      <c r="C930" s="3" t="s">
        <v>2273</v>
      </c>
      <c r="D930" s="3" t="s">
        <v>2717</v>
      </c>
      <c r="E930" s="3" t="s">
        <v>2275</v>
      </c>
      <c r="F930" s="3" t="s">
        <v>2718</v>
      </c>
      <c r="G930" s="3" t="s">
        <v>738</v>
      </c>
      <c r="H930" s="5">
        <v>3950</v>
      </c>
      <c r="I930" s="3" t="s">
        <v>739</v>
      </c>
      <c r="J930" s="3" t="s">
        <v>791</v>
      </c>
      <c r="K930" s="3" t="s">
        <v>792</v>
      </c>
      <c r="L930" s="3" t="s">
        <v>793</v>
      </c>
    </row>
    <row r="931" spans="1:12">
      <c r="A931" s="3">
        <v>924</v>
      </c>
      <c r="B931" s="3" t="s">
        <v>786</v>
      </c>
      <c r="C931" s="3" t="s">
        <v>2273</v>
      </c>
      <c r="D931" s="3" t="s">
        <v>2719</v>
      </c>
      <c r="E931" s="3" t="s">
        <v>2275</v>
      </c>
      <c r="F931" s="3" t="s">
        <v>2720</v>
      </c>
      <c r="G931" s="3" t="s">
        <v>738</v>
      </c>
      <c r="H931" s="5">
        <v>2587</v>
      </c>
      <c r="I931" s="3" t="s">
        <v>739</v>
      </c>
      <c r="J931" s="3" t="s">
        <v>791</v>
      </c>
      <c r="K931" s="3" t="s">
        <v>792</v>
      </c>
      <c r="L931" s="3" t="s">
        <v>793</v>
      </c>
    </row>
    <row r="932" spans="1:12">
      <c r="A932" s="3">
        <v>925</v>
      </c>
      <c r="B932" s="3" t="s">
        <v>786</v>
      </c>
      <c r="C932" s="3" t="s">
        <v>2273</v>
      </c>
      <c r="D932" s="3" t="s">
        <v>2721</v>
      </c>
      <c r="E932" s="3" t="s">
        <v>2275</v>
      </c>
      <c r="F932" s="3" t="s">
        <v>2722</v>
      </c>
      <c r="G932" s="3" t="s">
        <v>738</v>
      </c>
      <c r="H932" s="5">
        <v>3284</v>
      </c>
      <c r="I932" s="3" t="s">
        <v>739</v>
      </c>
      <c r="J932" s="3" t="s">
        <v>791</v>
      </c>
      <c r="K932" s="3" t="s">
        <v>792</v>
      </c>
      <c r="L932" s="3" t="s">
        <v>793</v>
      </c>
    </row>
    <row r="933" spans="1:12">
      <c r="A933" s="3">
        <v>926</v>
      </c>
      <c r="B933" s="3" t="s">
        <v>786</v>
      </c>
      <c r="C933" s="3" t="s">
        <v>2273</v>
      </c>
      <c r="D933" s="3" t="s">
        <v>2723</v>
      </c>
      <c r="E933" s="3" t="s">
        <v>2275</v>
      </c>
      <c r="F933" s="3" t="s">
        <v>2724</v>
      </c>
      <c r="G933" s="3" t="s">
        <v>738</v>
      </c>
      <c r="H933" s="5">
        <v>4327</v>
      </c>
      <c r="I933" s="3" t="s">
        <v>739</v>
      </c>
      <c r="J933" s="3" t="s">
        <v>791</v>
      </c>
      <c r="K933" s="3" t="s">
        <v>792</v>
      </c>
      <c r="L933" s="3" t="s">
        <v>793</v>
      </c>
    </row>
    <row r="934" spans="1:12">
      <c r="A934" s="3">
        <v>927</v>
      </c>
      <c r="B934" s="3" t="s">
        <v>786</v>
      </c>
      <c r="C934" s="3" t="s">
        <v>2273</v>
      </c>
      <c r="D934" s="3" t="s">
        <v>2725</v>
      </c>
      <c r="E934" s="3" t="s">
        <v>2275</v>
      </c>
      <c r="F934" s="3" t="s">
        <v>2726</v>
      </c>
      <c r="G934" s="3" t="s">
        <v>738</v>
      </c>
      <c r="H934" s="5">
        <v>2871</v>
      </c>
      <c r="I934" s="3" t="s">
        <v>739</v>
      </c>
      <c r="J934" s="3" t="s">
        <v>791</v>
      </c>
      <c r="K934" s="3" t="s">
        <v>792</v>
      </c>
      <c r="L934" s="3" t="s">
        <v>793</v>
      </c>
    </row>
    <row r="935" spans="1:12">
      <c r="A935" s="3">
        <v>928</v>
      </c>
      <c r="B935" s="3" t="s">
        <v>786</v>
      </c>
      <c r="C935" s="3" t="s">
        <v>2273</v>
      </c>
      <c r="D935" s="3" t="s">
        <v>2727</v>
      </c>
      <c r="E935" s="3" t="s">
        <v>2275</v>
      </c>
      <c r="F935" s="3" t="s">
        <v>2728</v>
      </c>
      <c r="G935" s="3" t="s">
        <v>738</v>
      </c>
      <c r="H935" s="5">
        <v>3675</v>
      </c>
      <c r="I935" s="3" t="s">
        <v>739</v>
      </c>
      <c r="J935" s="3" t="s">
        <v>791</v>
      </c>
      <c r="K935" s="3" t="s">
        <v>792</v>
      </c>
      <c r="L935" s="3" t="s">
        <v>793</v>
      </c>
    </row>
    <row r="936" spans="1:12">
      <c r="A936" s="3">
        <v>929</v>
      </c>
      <c r="B936" s="3" t="s">
        <v>786</v>
      </c>
      <c r="C936" s="3" t="s">
        <v>2273</v>
      </c>
      <c r="D936" s="3" t="s">
        <v>2729</v>
      </c>
      <c r="E936" s="3" t="s">
        <v>2275</v>
      </c>
      <c r="F936" s="3" t="s">
        <v>2730</v>
      </c>
      <c r="G936" s="3" t="s">
        <v>738</v>
      </c>
      <c r="H936" s="5">
        <v>4678</v>
      </c>
      <c r="I936" s="3" t="s">
        <v>739</v>
      </c>
      <c r="J936" s="3" t="s">
        <v>791</v>
      </c>
      <c r="K936" s="3" t="s">
        <v>792</v>
      </c>
      <c r="L936" s="3" t="s">
        <v>793</v>
      </c>
    </row>
    <row r="937" spans="1:12">
      <c r="A937" s="3">
        <v>930</v>
      </c>
      <c r="B937" s="3" t="s">
        <v>786</v>
      </c>
      <c r="C937" s="3" t="s">
        <v>2731</v>
      </c>
      <c r="D937" s="3" t="s">
        <v>2732</v>
      </c>
      <c r="E937" s="3" t="s">
        <v>2733</v>
      </c>
      <c r="F937" s="3" t="s">
        <v>2734</v>
      </c>
      <c r="G937" s="3" t="s">
        <v>116</v>
      </c>
      <c r="H937" s="5">
        <v>1872</v>
      </c>
      <c r="I937" s="3" t="s">
        <v>739</v>
      </c>
      <c r="J937" s="3" t="s">
        <v>791</v>
      </c>
      <c r="K937" s="3" t="s">
        <v>792</v>
      </c>
      <c r="L937" s="3" t="s">
        <v>793</v>
      </c>
    </row>
    <row r="938" spans="1:12">
      <c r="A938" s="3">
        <v>931</v>
      </c>
      <c r="B938" s="3" t="s">
        <v>786</v>
      </c>
      <c r="C938" s="3" t="s">
        <v>2006</v>
      </c>
      <c r="D938" s="3" t="s">
        <v>2735</v>
      </c>
      <c r="E938" s="3" t="s">
        <v>2330</v>
      </c>
      <c r="F938" s="3" t="s">
        <v>2736</v>
      </c>
      <c r="G938" s="3" t="s">
        <v>2010</v>
      </c>
      <c r="H938" s="5">
        <v>59176</v>
      </c>
      <c r="I938" s="3" t="s">
        <v>739</v>
      </c>
      <c r="J938" s="3" t="s">
        <v>791</v>
      </c>
      <c r="K938" s="3" t="s">
        <v>792</v>
      </c>
      <c r="L938" s="3" t="s">
        <v>793</v>
      </c>
    </row>
    <row r="939" spans="1:12">
      <c r="A939" s="3">
        <v>932</v>
      </c>
      <c r="B939" s="3" t="s">
        <v>786</v>
      </c>
      <c r="C939" s="3" t="s">
        <v>2006</v>
      </c>
      <c r="D939" s="3" t="s">
        <v>2737</v>
      </c>
      <c r="E939" s="3" t="s">
        <v>2330</v>
      </c>
      <c r="F939" s="3" t="s">
        <v>2738</v>
      </c>
      <c r="G939" s="3" t="s">
        <v>2010</v>
      </c>
      <c r="H939" s="5">
        <v>60053</v>
      </c>
      <c r="I939" s="3" t="s">
        <v>739</v>
      </c>
      <c r="J939" s="3" t="s">
        <v>791</v>
      </c>
      <c r="K939" s="3" t="s">
        <v>792</v>
      </c>
      <c r="L939" s="3" t="s">
        <v>793</v>
      </c>
    </row>
    <row r="940" spans="1:12">
      <c r="A940" s="3">
        <v>933</v>
      </c>
      <c r="B940" s="3" t="s">
        <v>786</v>
      </c>
      <c r="C940" s="3" t="s">
        <v>2006</v>
      </c>
      <c r="D940" s="3" t="s">
        <v>2739</v>
      </c>
      <c r="E940" s="3" t="s">
        <v>2330</v>
      </c>
      <c r="F940" s="3" t="s">
        <v>2740</v>
      </c>
      <c r="G940" s="3" t="s">
        <v>2010</v>
      </c>
      <c r="H940" s="5">
        <v>60821</v>
      </c>
      <c r="I940" s="3" t="s">
        <v>739</v>
      </c>
      <c r="J940" s="3" t="s">
        <v>791</v>
      </c>
      <c r="K940" s="3" t="s">
        <v>792</v>
      </c>
      <c r="L940" s="3" t="s">
        <v>793</v>
      </c>
    </row>
    <row r="941" spans="1:12">
      <c r="A941" s="3">
        <v>934</v>
      </c>
      <c r="B941" s="3" t="s">
        <v>786</v>
      </c>
      <c r="C941" s="3" t="s">
        <v>2006</v>
      </c>
      <c r="D941" s="3" t="s">
        <v>2741</v>
      </c>
      <c r="E941" s="3" t="s">
        <v>2330</v>
      </c>
      <c r="F941" s="3" t="s">
        <v>2742</v>
      </c>
      <c r="G941" s="3" t="s">
        <v>2010</v>
      </c>
      <c r="H941" s="5">
        <v>62037</v>
      </c>
      <c r="I941" s="3" t="s">
        <v>739</v>
      </c>
      <c r="J941" s="3" t="s">
        <v>791</v>
      </c>
      <c r="K941" s="3" t="s">
        <v>792</v>
      </c>
      <c r="L941" s="3" t="s">
        <v>793</v>
      </c>
    </row>
    <row r="942" spans="1:12">
      <c r="A942" s="3">
        <v>935</v>
      </c>
      <c r="B942" s="3" t="s">
        <v>786</v>
      </c>
      <c r="C942" s="3" t="s">
        <v>2006</v>
      </c>
      <c r="D942" s="3" t="s">
        <v>2743</v>
      </c>
      <c r="E942" s="3" t="s">
        <v>2330</v>
      </c>
      <c r="F942" s="3" t="s">
        <v>2744</v>
      </c>
      <c r="G942" s="3" t="s">
        <v>2010</v>
      </c>
      <c r="H942" s="5">
        <v>62409</v>
      </c>
      <c r="I942" s="3" t="s">
        <v>739</v>
      </c>
      <c r="J942" s="3" t="s">
        <v>791</v>
      </c>
      <c r="K942" s="3" t="s">
        <v>792</v>
      </c>
      <c r="L942" s="3" t="s">
        <v>793</v>
      </c>
    </row>
    <row r="943" spans="1:12">
      <c r="A943" s="3">
        <v>936</v>
      </c>
      <c r="B943" s="3" t="s">
        <v>786</v>
      </c>
      <c r="C943" s="3" t="s">
        <v>2006</v>
      </c>
      <c r="D943" s="3" t="s">
        <v>2745</v>
      </c>
      <c r="E943" s="3" t="s">
        <v>2330</v>
      </c>
      <c r="F943" s="3" t="s">
        <v>2746</v>
      </c>
      <c r="G943" s="3" t="s">
        <v>2010</v>
      </c>
      <c r="H943" s="5">
        <v>63153</v>
      </c>
      <c r="I943" s="3" t="s">
        <v>739</v>
      </c>
      <c r="J943" s="3" t="s">
        <v>791</v>
      </c>
      <c r="K943" s="3" t="s">
        <v>792</v>
      </c>
      <c r="L943" s="3" t="s">
        <v>793</v>
      </c>
    </row>
    <row r="944" spans="1:12">
      <c r="A944" s="3">
        <v>937</v>
      </c>
      <c r="B944" s="3" t="s">
        <v>786</v>
      </c>
      <c r="C944" s="3" t="s">
        <v>2006</v>
      </c>
      <c r="D944" s="3" t="s">
        <v>2747</v>
      </c>
      <c r="E944" s="3" t="s">
        <v>2330</v>
      </c>
      <c r="F944" s="3" t="s">
        <v>2748</v>
      </c>
      <c r="G944" s="3" t="s">
        <v>2010</v>
      </c>
      <c r="H944" s="5">
        <v>64184</v>
      </c>
      <c r="I944" s="3" t="s">
        <v>739</v>
      </c>
      <c r="J944" s="3" t="s">
        <v>791</v>
      </c>
      <c r="K944" s="3" t="s">
        <v>792</v>
      </c>
      <c r="L944" s="3" t="s">
        <v>793</v>
      </c>
    </row>
    <row r="945" spans="1:12">
      <c r="A945" s="3">
        <v>938</v>
      </c>
      <c r="B945" s="3" t="s">
        <v>786</v>
      </c>
      <c r="C945" s="3" t="s">
        <v>2006</v>
      </c>
      <c r="D945" s="3" t="s">
        <v>2749</v>
      </c>
      <c r="E945" s="3" t="s">
        <v>2330</v>
      </c>
      <c r="F945" s="3" t="s">
        <v>2750</v>
      </c>
      <c r="G945" s="3" t="s">
        <v>2010</v>
      </c>
      <c r="H945" s="5">
        <v>67351</v>
      </c>
      <c r="I945" s="3" t="s">
        <v>739</v>
      </c>
      <c r="J945" s="3" t="s">
        <v>791</v>
      </c>
      <c r="K945" s="3" t="s">
        <v>792</v>
      </c>
      <c r="L945" s="3" t="s">
        <v>793</v>
      </c>
    </row>
    <row r="946" spans="1:12">
      <c r="A946" s="3">
        <v>939</v>
      </c>
      <c r="B946" s="3" t="s">
        <v>786</v>
      </c>
      <c r="C946" s="3" t="s">
        <v>2006</v>
      </c>
      <c r="D946" s="3" t="s">
        <v>2751</v>
      </c>
      <c r="E946" s="3" t="s">
        <v>2330</v>
      </c>
      <c r="F946" s="3" t="s">
        <v>2752</v>
      </c>
      <c r="G946" s="3" t="s">
        <v>2010</v>
      </c>
      <c r="H946" s="5">
        <v>68743</v>
      </c>
      <c r="I946" s="3" t="s">
        <v>739</v>
      </c>
      <c r="J946" s="3" t="s">
        <v>791</v>
      </c>
      <c r="K946" s="3" t="s">
        <v>792</v>
      </c>
      <c r="L946" s="3" t="s">
        <v>793</v>
      </c>
    </row>
    <row r="947" spans="1:12">
      <c r="A947" s="3">
        <v>940</v>
      </c>
      <c r="B947" s="3" t="s">
        <v>786</v>
      </c>
      <c r="C947" s="3" t="s">
        <v>2006</v>
      </c>
      <c r="D947" s="3" t="s">
        <v>2753</v>
      </c>
      <c r="E947" s="3" t="s">
        <v>2330</v>
      </c>
      <c r="F947" s="3" t="s">
        <v>2754</v>
      </c>
      <c r="G947" s="3" t="s">
        <v>2010</v>
      </c>
      <c r="H947" s="5">
        <v>69862</v>
      </c>
      <c r="I947" s="3" t="s">
        <v>739</v>
      </c>
      <c r="J947" s="3" t="s">
        <v>791</v>
      </c>
      <c r="K947" s="3" t="s">
        <v>792</v>
      </c>
      <c r="L947" s="3" t="s">
        <v>793</v>
      </c>
    </row>
    <row r="948" spans="1:12">
      <c r="A948" s="3">
        <v>941</v>
      </c>
      <c r="B948" s="3" t="s">
        <v>786</v>
      </c>
      <c r="C948" s="3" t="s">
        <v>2006</v>
      </c>
      <c r="D948" s="3" t="s">
        <v>2755</v>
      </c>
      <c r="E948" s="3" t="s">
        <v>2330</v>
      </c>
      <c r="F948" s="3" t="s">
        <v>2756</v>
      </c>
      <c r="G948" s="3" t="s">
        <v>1611</v>
      </c>
      <c r="H948" s="5">
        <v>214518</v>
      </c>
      <c r="I948" s="3" t="s">
        <v>739</v>
      </c>
      <c r="J948" s="3" t="s">
        <v>791</v>
      </c>
      <c r="K948" s="3" t="s">
        <v>792</v>
      </c>
      <c r="L948" s="3" t="s">
        <v>793</v>
      </c>
    </row>
    <row r="949" spans="1:12">
      <c r="A949" s="3">
        <v>942</v>
      </c>
      <c r="B949" s="3" t="s">
        <v>786</v>
      </c>
      <c r="C949" s="3" t="s">
        <v>2006</v>
      </c>
      <c r="D949" s="3" t="s">
        <v>2757</v>
      </c>
      <c r="E949" s="3" t="s">
        <v>2330</v>
      </c>
      <c r="F949" s="3" t="s">
        <v>2758</v>
      </c>
      <c r="G949" s="3" t="s">
        <v>1611</v>
      </c>
      <c r="H949" s="5">
        <v>216984</v>
      </c>
      <c r="I949" s="3" t="s">
        <v>739</v>
      </c>
      <c r="J949" s="3" t="s">
        <v>791</v>
      </c>
      <c r="K949" s="3" t="s">
        <v>792</v>
      </c>
      <c r="L949" s="3" t="s">
        <v>793</v>
      </c>
    </row>
    <row r="950" spans="1:12">
      <c r="A950" s="3">
        <v>943</v>
      </c>
      <c r="B950" s="3" t="s">
        <v>786</v>
      </c>
      <c r="C950" s="3" t="s">
        <v>2006</v>
      </c>
      <c r="D950" s="3" t="s">
        <v>2759</v>
      </c>
      <c r="E950" s="3" t="s">
        <v>2330</v>
      </c>
      <c r="F950" s="3" t="s">
        <v>2760</v>
      </c>
      <c r="G950" s="3" t="s">
        <v>1611</v>
      </c>
      <c r="H950" s="5">
        <v>278682</v>
      </c>
      <c r="I950" s="3" t="s">
        <v>739</v>
      </c>
      <c r="J950" s="3" t="s">
        <v>791</v>
      </c>
      <c r="K950" s="3" t="s">
        <v>792</v>
      </c>
      <c r="L950" s="3" t="s">
        <v>793</v>
      </c>
    </row>
    <row r="951" spans="1:12">
      <c r="A951" s="3">
        <v>944</v>
      </c>
      <c r="B951" s="3" t="s">
        <v>786</v>
      </c>
      <c r="C951" s="3" t="s">
        <v>2273</v>
      </c>
      <c r="D951" s="3" t="s">
        <v>2761</v>
      </c>
      <c r="E951" s="3" t="s">
        <v>2677</v>
      </c>
      <c r="F951" s="3" t="s">
        <v>2762</v>
      </c>
      <c r="G951" s="3" t="s">
        <v>738</v>
      </c>
      <c r="H951" s="5">
        <v>50006</v>
      </c>
      <c r="I951" s="3" t="s">
        <v>739</v>
      </c>
      <c r="J951" s="3" t="s">
        <v>791</v>
      </c>
      <c r="K951" s="3" t="s">
        <v>792</v>
      </c>
      <c r="L951" s="3" t="s">
        <v>793</v>
      </c>
    </row>
    <row r="952" spans="1:12">
      <c r="A952" s="3">
        <v>945</v>
      </c>
      <c r="B952" s="3" t="s">
        <v>786</v>
      </c>
      <c r="C952" s="3" t="s">
        <v>2273</v>
      </c>
      <c r="D952" s="3" t="s">
        <v>2763</v>
      </c>
      <c r="E952" s="3" t="s">
        <v>2677</v>
      </c>
      <c r="F952" s="3" t="s">
        <v>2764</v>
      </c>
      <c r="G952" s="3" t="s">
        <v>738</v>
      </c>
      <c r="H952" s="5">
        <v>70877</v>
      </c>
      <c r="I952" s="3" t="s">
        <v>739</v>
      </c>
      <c r="J952" s="3" t="s">
        <v>791</v>
      </c>
      <c r="K952" s="3" t="s">
        <v>792</v>
      </c>
      <c r="L952" s="3" t="s">
        <v>793</v>
      </c>
    </row>
    <row r="953" spans="1:12">
      <c r="A953" s="3">
        <v>946</v>
      </c>
      <c r="B953" s="3" t="s">
        <v>786</v>
      </c>
      <c r="C953" s="3" t="s">
        <v>2273</v>
      </c>
      <c r="D953" s="3" t="s">
        <v>2765</v>
      </c>
      <c r="E953" s="3" t="s">
        <v>2677</v>
      </c>
      <c r="F953" s="3" t="s">
        <v>2766</v>
      </c>
      <c r="G953" s="3" t="s">
        <v>738</v>
      </c>
      <c r="H953" s="5">
        <v>91347</v>
      </c>
      <c r="I953" s="3" t="s">
        <v>739</v>
      </c>
      <c r="J953" s="3" t="s">
        <v>791</v>
      </c>
      <c r="K953" s="3" t="s">
        <v>792</v>
      </c>
      <c r="L953" s="3" t="s">
        <v>793</v>
      </c>
    </row>
    <row r="954" spans="1:12">
      <c r="A954" s="3">
        <v>947</v>
      </c>
      <c r="B954" s="3" t="s">
        <v>786</v>
      </c>
      <c r="C954" s="3" t="s">
        <v>2273</v>
      </c>
      <c r="D954" s="3" t="s">
        <v>2767</v>
      </c>
      <c r="E954" s="3" t="s">
        <v>2677</v>
      </c>
      <c r="F954" s="3" t="s">
        <v>2768</v>
      </c>
      <c r="G954" s="3" t="s">
        <v>738</v>
      </c>
      <c r="H954" s="5">
        <v>107042</v>
      </c>
      <c r="I954" s="3" t="s">
        <v>739</v>
      </c>
      <c r="J954" s="3" t="s">
        <v>791</v>
      </c>
      <c r="K954" s="3" t="s">
        <v>792</v>
      </c>
      <c r="L954" s="3" t="s">
        <v>793</v>
      </c>
    </row>
    <row r="955" spans="1:12">
      <c r="A955" s="3">
        <v>948</v>
      </c>
      <c r="B955" s="3" t="s">
        <v>786</v>
      </c>
      <c r="C955" s="3" t="s">
        <v>2273</v>
      </c>
      <c r="D955" s="3" t="s">
        <v>2769</v>
      </c>
      <c r="E955" s="3" t="s">
        <v>2677</v>
      </c>
      <c r="F955" s="3" t="s">
        <v>2770</v>
      </c>
      <c r="G955" s="3" t="s">
        <v>738</v>
      </c>
      <c r="H955" s="5">
        <v>130126</v>
      </c>
      <c r="I955" s="3" t="s">
        <v>739</v>
      </c>
      <c r="J955" s="3" t="s">
        <v>791</v>
      </c>
      <c r="K955" s="3" t="s">
        <v>792</v>
      </c>
      <c r="L955" s="3" t="s">
        <v>793</v>
      </c>
    </row>
    <row r="956" spans="1:12">
      <c r="A956" s="3">
        <v>949</v>
      </c>
      <c r="B956" s="3" t="s">
        <v>786</v>
      </c>
      <c r="C956" s="3" t="s">
        <v>764</v>
      </c>
      <c r="D956" s="3" t="s">
        <v>2771</v>
      </c>
      <c r="E956" s="3" t="s">
        <v>765</v>
      </c>
      <c r="F956" s="3" t="s">
        <v>2772</v>
      </c>
      <c r="G956" s="3" t="s">
        <v>738</v>
      </c>
      <c r="H956" s="5">
        <v>9103</v>
      </c>
      <c r="I956" s="3" t="s">
        <v>739</v>
      </c>
      <c r="J956" s="3" t="s">
        <v>791</v>
      </c>
      <c r="K956" s="3" t="s">
        <v>792</v>
      </c>
      <c r="L956" s="3" t="s">
        <v>793</v>
      </c>
    </row>
    <row r="957" spans="1:12">
      <c r="A957" s="3">
        <v>950</v>
      </c>
      <c r="B957" s="3" t="s">
        <v>786</v>
      </c>
      <c r="C957" s="3" t="s">
        <v>764</v>
      </c>
      <c r="D957" s="3" t="s">
        <v>2773</v>
      </c>
      <c r="E957" s="3" t="s">
        <v>765</v>
      </c>
      <c r="F957" s="3" t="s">
        <v>2774</v>
      </c>
      <c r="G957" s="3" t="s">
        <v>738</v>
      </c>
      <c r="H957" s="5">
        <v>18224</v>
      </c>
      <c r="I957" s="3" t="s">
        <v>739</v>
      </c>
      <c r="J957" s="3" t="s">
        <v>791</v>
      </c>
      <c r="K957" s="3" t="s">
        <v>792</v>
      </c>
      <c r="L957" s="3" t="s">
        <v>793</v>
      </c>
    </row>
    <row r="958" spans="1:12">
      <c r="A958" s="3">
        <v>951</v>
      </c>
      <c r="B958" s="3" t="s">
        <v>786</v>
      </c>
      <c r="C958" s="3" t="s">
        <v>764</v>
      </c>
      <c r="D958" s="3" t="s">
        <v>2775</v>
      </c>
      <c r="E958" s="3" t="s">
        <v>765</v>
      </c>
      <c r="F958" s="3" t="s">
        <v>2776</v>
      </c>
      <c r="G958" s="3" t="s">
        <v>738</v>
      </c>
      <c r="H958" s="5">
        <v>27166</v>
      </c>
      <c r="I958" s="3" t="s">
        <v>739</v>
      </c>
      <c r="J958" s="3" t="s">
        <v>791</v>
      </c>
      <c r="K958" s="3" t="s">
        <v>792</v>
      </c>
      <c r="L958" s="3" t="s">
        <v>793</v>
      </c>
    </row>
    <row r="959" spans="1:12">
      <c r="A959" s="3">
        <v>952</v>
      </c>
      <c r="B959" s="3" t="s">
        <v>786</v>
      </c>
      <c r="C959" s="3" t="s">
        <v>2777</v>
      </c>
      <c r="D959" s="3" t="s">
        <v>2778</v>
      </c>
      <c r="E959" s="3" t="s">
        <v>2779</v>
      </c>
      <c r="F959" s="3" t="s">
        <v>2780</v>
      </c>
      <c r="G959" s="3" t="s">
        <v>738</v>
      </c>
      <c r="H959" s="5">
        <v>1336</v>
      </c>
      <c r="I959" s="3" t="s">
        <v>739</v>
      </c>
      <c r="J959" s="3" t="s">
        <v>791</v>
      </c>
      <c r="K959" s="3" t="s">
        <v>792</v>
      </c>
      <c r="L959" s="3" t="s">
        <v>793</v>
      </c>
    </row>
    <row r="960" spans="1:12">
      <c r="A960" s="3">
        <v>953</v>
      </c>
      <c r="B960" s="3" t="s">
        <v>786</v>
      </c>
      <c r="C960" s="3" t="s">
        <v>2777</v>
      </c>
      <c r="D960" s="3" t="s">
        <v>2781</v>
      </c>
      <c r="E960" s="3" t="s">
        <v>2779</v>
      </c>
      <c r="F960" s="3" t="s">
        <v>2782</v>
      </c>
      <c r="G960" s="3" t="s">
        <v>738</v>
      </c>
      <c r="H960" s="5">
        <v>1421</v>
      </c>
      <c r="I960" s="3" t="s">
        <v>739</v>
      </c>
      <c r="J960" s="3" t="s">
        <v>791</v>
      </c>
      <c r="K960" s="3" t="s">
        <v>792</v>
      </c>
      <c r="L960" s="3" t="s">
        <v>793</v>
      </c>
    </row>
    <row r="961" spans="1:12">
      <c r="A961" s="3">
        <v>954</v>
      </c>
      <c r="B961" s="3" t="s">
        <v>786</v>
      </c>
      <c r="C961" s="3" t="s">
        <v>2777</v>
      </c>
      <c r="D961" s="3" t="s">
        <v>2783</v>
      </c>
      <c r="E961" s="3" t="s">
        <v>2779</v>
      </c>
      <c r="F961" s="3" t="s">
        <v>2784</v>
      </c>
      <c r="G961" s="3" t="s">
        <v>738</v>
      </c>
      <c r="H961" s="5">
        <v>1592</v>
      </c>
      <c r="I961" s="3" t="s">
        <v>739</v>
      </c>
      <c r="J961" s="3" t="s">
        <v>791</v>
      </c>
      <c r="K961" s="3" t="s">
        <v>792</v>
      </c>
      <c r="L961" s="3" t="s">
        <v>793</v>
      </c>
    </row>
    <row r="962" spans="1:12">
      <c r="A962" s="3">
        <v>955</v>
      </c>
      <c r="B962" s="3" t="s">
        <v>786</v>
      </c>
      <c r="C962" s="3" t="s">
        <v>2785</v>
      </c>
      <c r="D962" s="3" t="s">
        <v>2786</v>
      </c>
      <c r="E962" s="3" t="s">
        <v>2787</v>
      </c>
      <c r="F962" s="3" t="s">
        <v>2788</v>
      </c>
      <c r="G962" s="3" t="s">
        <v>116</v>
      </c>
      <c r="H962" s="5">
        <v>21</v>
      </c>
      <c r="I962" s="3" t="s">
        <v>739</v>
      </c>
      <c r="J962" s="3" t="s">
        <v>791</v>
      </c>
      <c r="K962" s="3" t="s">
        <v>792</v>
      </c>
      <c r="L962" s="3" t="s">
        <v>793</v>
      </c>
    </row>
    <row r="963" spans="1:12">
      <c r="A963" s="3">
        <v>956</v>
      </c>
      <c r="B963" s="3" t="s">
        <v>786</v>
      </c>
      <c r="C963" s="3" t="s">
        <v>2785</v>
      </c>
      <c r="D963" s="3" t="s">
        <v>2789</v>
      </c>
      <c r="E963" s="3" t="s">
        <v>2787</v>
      </c>
      <c r="F963" s="3" t="s">
        <v>2790</v>
      </c>
      <c r="G963" s="3" t="s">
        <v>116</v>
      </c>
      <c r="H963" s="5">
        <v>21</v>
      </c>
      <c r="I963" s="3" t="s">
        <v>739</v>
      </c>
      <c r="J963" s="3" t="s">
        <v>791</v>
      </c>
      <c r="K963" s="3" t="s">
        <v>792</v>
      </c>
      <c r="L963" s="3" t="s">
        <v>793</v>
      </c>
    </row>
    <row r="964" spans="1:12">
      <c r="A964" s="3">
        <v>957</v>
      </c>
      <c r="B964" s="3" t="s">
        <v>786</v>
      </c>
      <c r="C964" s="3" t="s">
        <v>2785</v>
      </c>
      <c r="D964" s="3" t="s">
        <v>2791</v>
      </c>
      <c r="E964" s="3" t="s">
        <v>2787</v>
      </c>
      <c r="F964" s="3" t="s">
        <v>2792</v>
      </c>
      <c r="G964" s="3" t="s">
        <v>116</v>
      </c>
      <c r="H964" s="5">
        <v>51</v>
      </c>
      <c r="I964" s="3" t="s">
        <v>739</v>
      </c>
      <c r="J964" s="3" t="s">
        <v>791</v>
      </c>
      <c r="K964" s="3" t="s">
        <v>792</v>
      </c>
      <c r="L964" s="3" t="s">
        <v>793</v>
      </c>
    </row>
    <row r="965" spans="1:12">
      <c r="A965" s="3">
        <v>958</v>
      </c>
      <c r="B965" s="3" t="s">
        <v>786</v>
      </c>
      <c r="C965" s="3" t="s">
        <v>2785</v>
      </c>
      <c r="D965" s="3" t="s">
        <v>2793</v>
      </c>
      <c r="E965" s="3" t="s">
        <v>2787</v>
      </c>
      <c r="F965" s="3" t="s">
        <v>2794</v>
      </c>
      <c r="G965" s="3" t="s">
        <v>116</v>
      </c>
      <c r="H965" s="5">
        <v>101</v>
      </c>
      <c r="I965" s="3" t="s">
        <v>739</v>
      </c>
      <c r="J965" s="3" t="s">
        <v>791</v>
      </c>
      <c r="K965" s="3" t="s">
        <v>792</v>
      </c>
      <c r="L965" s="3" t="s">
        <v>793</v>
      </c>
    </row>
    <row r="966" spans="1:12">
      <c r="A966" s="3">
        <v>959</v>
      </c>
      <c r="B966" s="3" t="s">
        <v>786</v>
      </c>
      <c r="C966" s="3" t="s">
        <v>2785</v>
      </c>
      <c r="D966" s="3" t="s">
        <v>2795</v>
      </c>
      <c r="E966" s="3" t="s">
        <v>2787</v>
      </c>
      <c r="F966" s="3" t="s">
        <v>2796</v>
      </c>
      <c r="G966" s="3" t="s">
        <v>116</v>
      </c>
      <c r="H966" s="5">
        <v>128</v>
      </c>
      <c r="I966" s="3" t="s">
        <v>739</v>
      </c>
      <c r="J966" s="3" t="s">
        <v>791</v>
      </c>
      <c r="K966" s="3" t="s">
        <v>792</v>
      </c>
      <c r="L966" s="3" t="s">
        <v>793</v>
      </c>
    </row>
    <row r="967" spans="1:12">
      <c r="A967" s="3">
        <v>960</v>
      </c>
      <c r="B967" s="3" t="s">
        <v>786</v>
      </c>
      <c r="C967" s="3" t="s">
        <v>2785</v>
      </c>
      <c r="D967" s="3" t="s">
        <v>2797</v>
      </c>
      <c r="E967" s="3" t="s">
        <v>2787</v>
      </c>
      <c r="F967" s="3" t="s">
        <v>2798</v>
      </c>
      <c r="G967" s="3" t="s">
        <v>116</v>
      </c>
      <c r="H967" s="5">
        <v>191</v>
      </c>
      <c r="I967" s="3" t="s">
        <v>739</v>
      </c>
      <c r="J967" s="3" t="s">
        <v>791</v>
      </c>
      <c r="K967" s="3" t="s">
        <v>792</v>
      </c>
      <c r="L967" s="3" t="s">
        <v>793</v>
      </c>
    </row>
    <row r="968" spans="1:12">
      <c r="A968" s="3">
        <v>961</v>
      </c>
      <c r="B968" s="3" t="s">
        <v>786</v>
      </c>
      <c r="C968" s="3" t="s">
        <v>2785</v>
      </c>
      <c r="D968" s="3" t="s">
        <v>2799</v>
      </c>
      <c r="E968" s="3" t="s">
        <v>2787</v>
      </c>
      <c r="F968" s="3" t="s">
        <v>2800</v>
      </c>
      <c r="G968" s="3" t="s">
        <v>116</v>
      </c>
      <c r="H968" s="5">
        <v>247</v>
      </c>
      <c r="I968" s="3" t="s">
        <v>739</v>
      </c>
      <c r="J968" s="3" t="s">
        <v>791</v>
      </c>
      <c r="K968" s="3" t="s">
        <v>792</v>
      </c>
      <c r="L968" s="3" t="s">
        <v>793</v>
      </c>
    </row>
    <row r="969" spans="1:12">
      <c r="A969" s="3">
        <v>962</v>
      </c>
      <c r="B969" s="3" t="s">
        <v>786</v>
      </c>
      <c r="C969" s="3" t="s">
        <v>2785</v>
      </c>
      <c r="D969" s="3" t="s">
        <v>2801</v>
      </c>
      <c r="E969" s="3" t="s">
        <v>2787</v>
      </c>
      <c r="F969" s="3" t="s">
        <v>2802</v>
      </c>
      <c r="G969" s="3" t="s">
        <v>116</v>
      </c>
      <c r="H969" s="5">
        <v>402</v>
      </c>
      <c r="I969" s="3" t="s">
        <v>739</v>
      </c>
      <c r="J969" s="3" t="s">
        <v>791</v>
      </c>
      <c r="K969" s="3" t="s">
        <v>792</v>
      </c>
      <c r="L969" s="3" t="s">
        <v>793</v>
      </c>
    </row>
    <row r="970" spans="1:12">
      <c r="A970" s="3">
        <v>963</v>
      </c>
      <c r="B970" s="3" t="s">
        <v>786</v>
      </c>
      <c r="C970" s="3" t="s">
        <v>2785</v>
      </c>
      <c r="D970" s="3" t="s">
        <v>2803</v>
      </c>
      <c r="E970" s="3" t="s">
        <v>2787</v>
      </c>
      <c r="F970" s="3" t="s">
        <v>2804</v>
      </c>
      <c r="G970" s="3" t="s">
        <v>116</v>
      </c>
      <c r="H970" s="5">
        <v>669</v>
      </c>
      <c r="I970" s="3" t="s">
        <v>739</v>
      </c>
      <c r="J970" s="3" t="s">
        <v>791</v>
      </c>
      <c r="K970" s="3" t="s">
        <v>792</v>
      </c>
      <c r="L970" s="3" t="s">
        <v>793</v>
      </c>
    </row>
    <row r="971" spans="1:12">
      <c r="A971" s="3">
        <v>964</v>
      </c>
      <c r="B971" s="3" t="s">
        <v>786</v>
      </c>
      <c r="C971" s="3" t="s">
        <v>2785</v>
      </c>
      <c r="D971" s="3" t="s">
        <v>2805</v>
      </c>
      <c r="E971" s="3" t="s">
        <v>2787</v>
      </c>
      <c r="F971" s="3" t="s">
        <v>2806</v>
      </c>
      <c r="G971" s="3" t="s">
        <v>116</v>
      </c>
      <c r="H971" s="5">
        <v>857</v>
      </c>
      <c r="I971" s="3" t="s">
        <v>739</v>
      </c>
      <c r="J971" s="3" t="s">
        <v>791</v>
      </c>
      <c r="K971" s="3" t="s">
        <v>792</v>
      </c>
      <c r="L971" s="3" t="s">
        <v>793</v>
      </c>
    </row>
    <row r="972" spans="1:12">
      <c r="A972" s="3">
        <v>965</v>
      </c>
      <c r="B972" s="3" t="s">
        <v>786</v>
      </c>
      <c r="C972" s="3" t="s">
        <v>2785</v>
      </c>
      <c r="D972" s="3" t="s">
        <v>2807</v>
      </c>
      <c r="E972" s="3" t="s">
        <v>2787</v>
      </c>
      <c r="F972" s="3" t="s">
        <v>2808</v>
      </c>
      <c r="G972" s="3" t="s">
        <v>116</v>
      </c>
      <c r="H972" s="5">
        <v>1397</v>
      </c>
      <c r="I972" s="3" t="s">
        <v>739</v>
      </c>
      <c r="J972" s="3" t="s">
        <v>791</v>
      </c>
      <c r="K972" s="3" t="s">
        <v>792</v>
      </c>
      <c r="L972" s="3" t="s">
        <v>793</v>
      </c>
    </row>
    <row r="973" spans="1:12">
      <c r="A973" s="3">
        <v>966</v>
      </c>
      <c r="B973" s="3" t="s">
        <v>786</v>
      </c>
      <c r="C973" s="3" t="s">
        <v>2785</v>
      </c>
      <c r="D973" s="3" t="s">
        <v>2809</v>
      </c>
      <c r="E973" s="3" t="s">
        <v>2787</v>
      </c>
      <c r="F973" s="3" t="s">
        <v>2810</v>
      </c>
      <c r="G973" s="3" t="s">
        <v>116</v>
      </c>
      <c r="H973" s="5">
        <v>2696</v>
      </c>
      <c r="I973" s="3" t="s">
        <v>739</v>
      </c>
      <c r="J973" s="3" t="s">
        <v>791</v>
      </c>
      <c r="K973" s="3" t="s">
        <v>792</v>
      </c>
      <c r="L973" s="3" t="s">
        <v>793</v>
      </c>
    </row>
    <row r="974" spans="1:12">
      <c r="A974" s="3">
        <v>967</v>
      </c>
      <c r="B974" s="3" t="s">
        <v>786</v>
      </c>
      <c r="C974" s="3" t="s">
        <v>2785</v>
      </c>
      <c r="D974" s="3" t="s">
        <v>2811</v>
      </c>
      <c r="E974" s="3" t="s">
        <v>2787</v>
      </c>
      <c r="F974" s="3" t="s">
        <v>2812</v>
      </c>
      <c r="G974" s="3" t="s">
        <v>116</v>
      </c>
      <c r="H974" s="5">
        <v>3380</v>
      </c>
      <c r="I974" s="3" t="s">
        <v>739</v>
      </c>
      <c r="J974" s="3" t="s">
        <v>791</v>
      </c>
      <c r="K974" s="3" t="s">
        <v>792</v>
      </c>
      <c r="L974" s="3" t="s">
        <v>793</v>
      </c>
    </row>
    <row r="975" spans="1:12">
      <c r="A975" s="3">
        <v>968</v>
      </c>
      <c r="B975" s="3" t="s">
        <v>786</v>
      </c>
      <c r="C975" s="3" t="s">
        <v>2731</v>
      </c>
      <c r="D975" s="3" t="s">
        <v>2813</v>
      </c>
      <c r="E975" s="3" t="s">
        <v>2733</v>
      </c>
      <c r="F975" s="3" t="s">
        <v>2814</v>
      </c>
      <c r="G975" s="3" t="s">
        <v>116</v>
      </c>
      <c r="H975" s="5">
        <v>13</v>
      </c>
      <c r="I975" s="3" t="s">
        <v>739</v>
      </c>
      <c r="J975" s="3" t="s">
        <v>791</v>
      </c>
      <c r="K975" s="3" t="s">
        <v>792</v>
      </c>
      <c r="L975" s="3" t="s">
        <v>793</v>
      </c>
    </row>
    <row r="976" spans="1:12">
      <c r="A976" s="3">
        <v>969</v>
      </c>
      <c r="B976" s="3" t="s">
        <v>786</v>
      </c>
      <c r="C976" s="3" t="s">
        <v>2731</v>
      </c>
      <c r="D976" s="3" t="s">
        <v>2815</v>
      </c>
      <c r="E976" s="3" t="s">
        <v>2733</v>
      </c>
      <c r="F976" s="3" t="s">
        <v>2816</v>
      </c>
      <c r="G976" s="3" t="s">
        <v>116</v>
      </c>
      <c r="H976" s="5">
        <v>20</v>
      </c>
      <c r="I976" s="3" t="s">
        <v>739</v>
      </c>
      <c r="J976" s="3" t="s">
        <v>791</v>
      </c>
      <c r="K976" s="3" t="s">
        <v>792</v>
      </c>
      <c r="L976" s="3" t="s">
        <v>793</v>
      </c>
    </row>
    <row r="977" spans="1:12">
      <c r="A977" s="3">
        <v>970</v>
      </c>
      <c r="B977" s="3" t="s">
        <v>786</v>
      </c>
      <c r="C977" s="3" t="s">
        <v>2731</v>
      </c>
      <c r="D977" s="3" t="s">
        <v>2817</v>
      </c>
      <c r="E977" s="3" t="s">
        <v>2733</v>
      </c>
      <c r="F977" s="3" t="s">
        <v>2818</v>
      </c>
      <c r="G977" s="3" t="s">
        <v>116</v>
      </c>
      <c r="H977" s="5">
        <v>34</v>
      </c>
      <c r="I977" s="3" t="s">
        <v>739</v>
      </c>
      <c r="J977" s="3" t="s">
        <v>791</v>
      </c>
      <c r="K977" s="3" t="s">
        <v>792</v>
      </c>
      <c r="L977" s="3" t="s">
        <v>793</v>
      </c>
    </row>
    <row r="978" spans="1:12">
      <c r="A978" s="3">
        <v>971</v>
      </c>
      <c r="B978" s="3" t="s">
        <v>786</v>
      </c>
      <c r="C978" s="3" t="s">
        <v>2731</v>
      </c>
      <c r="D978" s="3" t="s">
        <v>2819</v>
      </c>
      <c r="E978" s="3" t="s">
        <v>2733</v>
      </c>
      <c r="F978" s="3" t="s">
        <v>2820</v>
      </c>
      <c r="G978" s="3" t="s">
        <v>116</v>
      </c>
      <c r="H978" s="5">
        <v>42</v>
      </c>
      <c r="I978" s="3" t="s">
        <v>739</v>
      </c>
      <c r="J978" s="3" t="s">
        <v>791</v>
      </c>
      <c r="K978" s="3" t="s">
        <v>792</v>
      </c>
      <c r="L978" s="3" t="s">
        <v>793</v>
      </c>
    </row>
    <row r="979" spans="1:12">
      <c r="A979" s="3">
        <v>972</v>
      </c>
      <c r="B979" s="3" t="s">
        <v>786</v>
      </c>
      <c r="C979" s="3" t="s">
        <v>2731</v>
      </c>
      <c r="D979" s="3" t="s">
        <v>2821</v>
      </c>
      <c r="E979" s="3" t="s">
        <v>2733</v>
      </c>
      <c r="F979" s="3" t="s">
        <v>2822</v>
      </c>
      <c r="G979" s="3" t="s">
        <v>116</v>
      </c>
      <c r="H979" s="5">
        <v>68</v>
      </c>
      <c r="I979" s="3" t="s">
        <v>739</v>
      </c>
      <c r="J979" s="3" t="s">
        <v>791</v>
      </c>
      <c r="K979" s="3" t="s">
        <v>792</v>
      </c>
      <c r="L979" s="3" t="s">
        <v>793</v>
      </c>
    </row>
    <row r="980" spans="1:12">
      <c r="A980" s="3">
        <v>973</v>
      </c>
      <c r="B980" s="3" t="s">
        <v>786</v>
      </c>
      <c r="C980" s="3" t="s">
        <v>2731</v>
      </c>
      <c r="D980" s="3" t="s">
        <v>2823</v>
      </c>
      <c r="E980" s="3" t="s">
        <v>2733</v>
      </c>
      <c r="F980" s="3" t="s">
        <v>2824</v>
      </c>
      <c r="G980" s="3" t="s">
        <v>116</v>
      </c>
      <c r="H980" s="5">
        <v>114</v>
      </c>
      <c r="I980" s="3" t="s">
        <v>739</v>
      </c>
      <c r="J980" s="3" t="s">
        <v>791</v>
      </c>
      <c r="K980" s="3" t="s">
        <v>792</v>
      </c>
      <c r="L980" s="3" t="s">
        <v>793</v>
      </c>
    </row>
    <row r="981" spans="1:12">
      <c r="A981" s="3">
        <v>974</v>
      </c>
      <c r="B981" s="3" t="s">
        <v>786</v>
      </c>
      <c r="C981" s="3" t="s">
        <v>2731</v>
      </c>
      <c r="D981" s="3" t="s">
        <v>2825</v>
      </c>
      <c r="E981" s="3" t="s">
        <v>2733</v>
      </c>
      <c r="F981" s="3" t="s">
        <v>2826</v>
      </c>
      <c r="G981" s="3" t="s">
        <v>116</v>
      </c>
      <c r="H981" s="5">
        <v>150</v>
      </c>
      <c r="I981" s="3" t="s">
        <v>739</v>
      </c>
      <c r="J981" s="3" t="s">
        <v>791</v>
      </c>
      <c r="K981" s="3" t="s">
        <v>792</v>
      </c>
      <c r="L981" s="3" t="s">
        <v>793</v>
      </c>
    </row>
    <row r="982" spans="1:12">
      <c r="A982" s="3">
        <v>975</v>
      </c>
      <c r="B982" s="3" t="s">
        <v>786</v>
      </c>
      <c r="C982" s="3" t="s">
        <v>2731</v>
      </c>
      <c r="D982" s="3" t="s">
        <v>2827</v>
      </c>
      <c r="E982" s="3" t="s">
        <v>2733</v>
      </c>
      <c r="F982" s="3" t="s">
        <v>2828</v>
      </c>
      <c r="G982" s="3" t="s">
        <v>116</v>
      </c>
      <c r="H982" s="5">
        <v>215</v>
      </c>
      <c r="I982" s="3" t="s">
        <v>739</v>
      </c>
      <c r="J982" s="3" t="s">
        <v>791</v>
      </c>
      <c r="K982" s="3" t="s">
        <v>792</v>
      </c>
      <c r="L982" s="3" t="s">
        <v>793</v>
      </c>
    </row>
    <row r="983" spans="1:12">
      <c r="A983" s="3">
        <v>976</v>
      </c>
      <c r="B983" s="3" t="s">
        <v>786</v>
      </c>
      <c r="C983" s="3" t="s">
        <v>2731</v>
      </c>
      <c r="D983" s="3" t="s">
        <v>2829</v>
      </c>
      <c r="E983" s="3" t="s">
        <v>2733</v>
      </c>
      <c r="F983" s="3" t="s">
        <v>2830</v>
      </c>
      <c r="G983" s="3" t="s">
        <v>116</v>
      </c>
      <c r="H983" s="5">
        <v>687</v>
      </c>
      <c r="I983" s="3" t="s">
        <v>739</v>
      </c>
      <c r="J983" s="3" t="s">
        <v>791</v>
      </c>
      <c r="K983" s="3" t="s">
        <v>792</v>
      </c>
      <c r="L983" s="3" t="s">
        <v>793</v>
      </c>
    </row>
    <row r="984" spans="1:12">
      <c r="A984" s="3">
        <v>977</v>
      </c>
      <c r="B984" s="3" t="s">
        <v>786</v>
      </c>
      <c r="C984" s="3" t="s">
        <v>2521</v>
      </c>
      <c r="D984" s="3" t="s">
        <v>2831</v>
      </c>
      <c r="E984" s="3" t="s">
        <v>2832</v>
      </c>
      <c r="F984" s="3" t="s">
        <v>2833</v>
      </c>
      <c r="G984" s="3" t="s">
        <v>738</v>
      </c>
      <c r="H984" s="5">
        <v>4577</v>
      </c>
      <c r="I984" s="3" t="s">
        <v>739</v>
      </c>
      <c r="J984" s="3" t="s">
        <v>791</v>
      </c>
      <c r="K984" s="3" t="s">
        <v>792</v>
      </c>
      <c r="L984" s="3" t="s">
        <v>793</v>
      </c>
    </row>
    <row r="985" spans="1:12">
      <c r="A985" s="3">
        <v>978</v>
      </c>
      <c r="B985" s="3" t="s">
        <v>786</v>
      </c>
      <c r="C985" s="3" t="s">
        <v>2521</v>
      </c>
      <c r="D985" s="3" t="s">
        <v>2834</v>
      </c>
      <c r="E985" s="3" t="s">
        <v>2523</v>
      </c>
      <c r="F985" s="3" t="s">
        <v>2835</v>
      </c>
      <c r="G985" s="3" t="s">
        <v>738</v>
      </c>
      <c r="H985" s="5">
        <v>880</v>
      </c>
      <c r="I985" s="3" t="s">
        <v>739</v>
      </c>
      <c r="J985" s="3" t="s">
        <v>791</v>
      </c>
      <c r="K985" s="3" t="s">
        <v>792</v>
      </c>
      <c r="L985" s="3" t="s">
        <v>793</v>
      </c>
    </row>
    <row r="986" spans="1:12">
      <c r="A986" s="3">
        <v>979</v>
      </c>
      <c r="B986" s="3" t="s">
        <v>786</v>
      </c>
      <c r="C986" s="3" t="s">
        <v>2521</v>
      </c>
      <c r="D986" s="3" t="s">
        <v>2836</v>
      </c>
      <c r="E986" s="3" t="s">
        <v>2523</v>
      </c>
      <c r="F986" s="3" t="s">
        <v>2837</v>
      </c>
      <c r="G986" s="3" t="s">
        <v>738</v>
      </c>
      <c r="H986" s="5">
        <v>1267</v>
      </c>
      <c r="I986" s="3" t="s">
        <v>739</v>
      </c>
      <c r="J986" s="3" t="s">
        <v>791</v>
      </c>
      <c r="K986" s="3" t="s">
        <v>792</v>
      </c>
      <c r="L986" s="3" t="s">
        <v>793</v>
      </c>
    </row>
    <row r="987" spans="1:12">
      <c r="A987" s="3">
        <v>980</v>
      </c>
      <c r="B987" s="3" t="s">
        <v>786</v>
      </c>
      <c r="C987" s="3" t="s">
        <v>2521</v>
      </c>
      <c r="D987" s="3" t="s">
        <v>2838</v>
      </c>
      <c r="E987" s="3" t="s">
        <v>2523</v>
      </c>
      <c r="F987" s="3" t="s">
        <v>2839</v>
      </c>
      <c r="G987" s="3" t="s">
        <v>738</v>
      </c>
      <c r="H987" s="5">
        <v>1817</v>
      </c>
      <c r="I987" s="3" t="s">
        <v>739</v>
      </c>
      <c r="J987" s="3" t="s">
        <v>791</v>
      </c>
      <c r="K987" s="3" t="s">
        <v>792</v>
      </c>
      <c r="L987" s="3" t="s">
        <v>793</v>
      </c>
    </row>
    <row r="988" spans="1:12">
      <c r="A988" s="3">
        <v>981</v>
      </c>
      <c r="B988" s="3" t="s">
        <v>786</v>
      </c>
      <c r="C988" s="3" t="s">
        <v>2521</v>
      </c>
      <c r="D988" s="3" t="s">
        <v>2840</v>
      </c>
      <c r="E988" s="3" t="s">
        <v>2523</v>
      </c>
      <c r="F988" s="3" t="s">
        <v>2841</v>
      </c>
      <c r="G988" s="3" t="s">
        <v>116</v>
      </c>
      <c r="H988" s="5">
        <v>510</v>
      </c>
      <c r="I988" s="3" t="s">
        <v>739</v>
      </c>
      <c r="J988" s="3" t="s">
        <v>791</v>
      </c>
      <c r="K988" s="3" t="s">
        <v>792</v>
      </c>
      <c r="L988" s="3" t="s">
        <v>793</v>
      </c>
    </row>
    <row r="989" spans="1:12">
      <c r="A989" s="3">
        <v>982</v>
      </c>
      <c r="B989" s="3" t="s">
        <v>786</v>
      </c>
      <c r="C989" s="3" t="s">
        <v>2521</v>
      </c>
      <c r="D989" s="3" t="s">
        <v>2842</v>
      </c>
      <c r="E989" s="3" t="s">
        <v>2523</v>
      </c>
      <c r="F989" s="3" t="s">
        <v>2843</v>
      </c>
      <c r="G989" s="3" t="s">
        <v>116</v>
      </c>
      <c r="H989" s="5">
        <v>949</v>
      </c>
      <c r="I989" s="3" t="s">
        <v>739</v>
      </c>
      <c r="J989" s="3" t="s">
        <v>791</v>
      </c>
      <c r="K989" s="3" t="s">
        <v>792</v>
      </c>
      <c r="L989" s="3" t="s">
        <v>793</v>
      </c>
    </row>
    <row r="990" spans="1:12">
      <c r="A990" s="3">
        <v>983</v>
      </c>
      <c r="B990" s="3" t="s">
        <v>786</v>
      </c>
      <c r="C990" s="3" t="s">
        <v>2521</v>
      </c>
      <c r="D990" s="3" t="s">
        <v>2844</v>
      </c>
      <c r="E990" s="3" t="s">
        <v>2523</v>
      </c>
      <c r="F990" s="3" t="s">
        <v>2845</v>
      </c>
      <c r="G990" s="3" t="s">
        <v>116</v>
      </c>
      <c r="H990" s="5">
        <v>1125</v>
      </c>
      <c r="I990" s="3" t="s">
        <v>739</v>
      </c>
      <c r="J990" s="3" t="s">
        <v>791</v>
      </c>
      <c r="K990" s="3" t="s">
        <v>792</v>
      </c>
      <c r="L990" s="3" t="s">
        <v>793</v>
      </c>
    </row>
    <row r="991" spans="1:12">
      <c r="A991" s="3">
        <v>984</v>
      </c>
      <c r="B991" s="3" t="s">
        <v>786</v>
      </c>
      <c r="C991" s="3" t="s">
        <v>2521</v>
      </c>
      <c r="D991" s="3" t="s">
        <v>2846</v>
      </c>
      <c r="E991" s="3" t="s">
        <v>2523</v>
      </c>
      <c r="F991" s="3" t="s">
        <v>2847</v>
      </c>
      <c r="G991" s="3" t="s">
        <v>116</v>
      </c>
      <c r="H991" s="5">
        <v>386</v>
      </c>
      <c r="I991" s="3" t="s">
        <v>739</v>
      </c>
      <c r="J991" s="3" t="s">
        <v>791</v>
      </c>
      <c r="K991" s="3" t="s">
        <v>792</v>
      </c>
      <c r="L991" s="3" t="s">
        <v>793</v>
      </c>
    </row>
    <row r="992" spans="1:12">
      <c r="A992" s="3">
        <v>985</v>
      </c>
      <c r="B992" s="3" t="s">
        <v>786</v>
      </c>
      <c r="C992" s="3" t="s">
        <v>2521</v>
      </c>
      <c r="D992" s="3" t="s">
        <v>2848</v>
      </c>
      <c r="E992" s="3" t="s">
        <v>2523</v>
      </c>
      <c r="F992" s="3" t="s">
        <v>2849</v>
      </c>
      <c r="G992" s="3" t="s">
        <v>116</v>
      </c>
      <c r="H992" s="5">
        <v>537</v>
      </c>
      <c r="I992" s="3" t="s">
        <v>739</v>
      </c>
      <c r="J992" s="3" t="s">
        <v>791</v>
      </c>
      <c r="K992" s="3" t="s">
        <v>792</v>
      </c>
      <c r="L992" s="3" t="s">
        <v>793</v>
      </c>
    </row>
    <row r="993" spans="1:12">
      <c r="A993" s="3">
        <v>986</v>
      </c>
      <c r="B993" s="3" t="s">
        <v>786</v>
      </c>
      <c r="C993" s="3" t="s">
        <v>2521</v>
      </c>
      <c r="D993" s="3" t="s">
        <v>2850</v>
      </c>
      <c r="E993" s="3" t="s">
        <v>2523</v>
      </c>
      <c r="F993" s="3" t="s">
        <v>2851</v>
      </c>
      <c r="G993" s="3" t="s">
        <v>116</v>
      </c>
      <c r="H993" s="5">
        <v>729</v>
      </c>
      <c r="I993" s="3" t="s">
        <v>739</v>
      </c>
      <c r="J993" s="3" t="s">
        <v>791</v>
      </c>
      <c r="K993" s="3" t="s">
        <v>792</v>
      </c>
      <c r="L993" s="3" t="s">
        <v>793</v>
      </c>
    </row>
    <row r="994" spans="1:12">
      <c r="A994" s="3">
        <v>987</v>
      </c>
      <c r="B994" s="3" t="s">
        <v>786</v>
      </c>
      <c r="C994" s="3" t="s">
        <v>2521</v>
      </c>
      <c r="D994" s="3" t="s">
        <v>2852</v>
      </c>
      <c r="E994" s="3" t="s">
        <v>2523</v>
      </c>
      <c r="F994" s="3" t="s">
        <v>2853</v>
      </c>
      <c r="G994" s="3" t="s">
        <v>116</v>
      </c>
      <c r="H994" s="5">
        <v>1499</v>
      </c>
      <c r="I994" s="3" t="s">
        <v>739</v>
      </c>
      <c r="J994" s="3" t="s">
        <v>791</v>
      </c>
      <c r="K994" s="3" t="s">
        <v>792</v>
      </c>
      <c r="L994" s="3" t="s">
        <v>793</v>
      </c>
    </row>
    <row r="995" spans="1:12">
      <c r="A995" s="3">
        <v>988</v>
      </c>
      <c r="B995" s="3" t="s">
        <v>786</v>
      </c>
      <c r="C995" s="3" t="s">
        <v>2521</v>
      </c>
      <c r="D995" s="3" t="s">
        <v>2854</v>
      </c>
      <c r="E995" s="3" t="s">
        <v>2523</v>
      </c>
      <c r="F995" s="3" t="s">
        <v>2855</v>
      </c>
      <c r="G995" s="3" t="s">
        <v>116</v>
      </c>
      <c r="H995" s="5">
        <v>2098</v>
      </c>
      <c r="I995" s="3" t="s">
        <v>739</v>
      </c>
      <c r="J995" s="3" t="s">
        <v>791</v>
      </c>
      <c r="K995" s="3" t="s">
        <v>792</v>
      </c>
      <c r="L995" s="3" t="s">
        <v>793</v>
      </c>
    </row>
    <row r="996" spans="1:12">
      <c r="A996" s="3">
        <v>989</v>
      </c>
      <c r="B996" s="3" t="s">
        <v>786</v>
      </c>
      <c r="C996" s="3" t="s">
        <v>2521</v>
      </c>
      <c r="D996" s="3" t="s">
        <v>2856</v>
      </c>
      <c r="E996" s="3" t="s">
        <v>2523</v>
      </c>
      <c r="F996" s="3" t="s">
        <v>2857</v>
      </c>
      <c r="G996" s="3" t="s">
        <v>116</v>
      </c>
      <c r="H996" s="5">
        <v>359</v>
      </c>
      <c r="I996" s="3" t="s">
        <v>739</v>
      </c>
      <c r="J996" s="3" t="s">
        <v>791</v>
      </c>
      <c r="K996" s="3" t="s">
        <v>792</v>
      </c>
      <c r="L996" s="3" t="s">
        <v>793</v>
      </c>
    </row>
    <row r="997" spans="1:12">
      <c r="A997" s="3">
        <v>990</v>
      </c>
      <c r="B997" s="3" t="s">
        <v>786</v>
      </c>
      <c r="C997" s="3" t="s">
        <v>2521</v>
      </c>
      <c r="D997" s="3" t="s">
        <v>2858</v>
      </c>
      <c r="E997" s="3" t="s">
        <v>2523</v>
      </c>
      <c r="F997" s="3" t="s">
        <v>2859</v>
      </c>
      <c r="G997" s="3" t="s">
        <v>116</v>
      </c>
      <c r="H997" s="5">
        <v>359</v>
      </c>
      <c r="I997" s="3" t="s">
        <v>739</v>
      </c>
      <c r="J997" s="3" t="s">
        <v>791</v>
      </c>
      <c r="K997" s="3" t="s">
        <v>792</v>
      </c>
      <c r="L997" s="3" t="s">
        <v>793</v>
      </c>
    </row>
    <row r="998" spans="1:12">
      <c r="A998" s="3">
        <v>991</v>
      </c>
      <c r="B998" s="3" t="s">
        <v>786</v>
      </c>
      <c r="C998" s="3" t="s">
        <v>2521</v>
      </c>
      <c r="D998" s="3" t="s">
        <v>2860</v>
      </c>
      <c r="E998" s="3" t="s">
        <v>2523</v>
      </c>
      <c r="F998" s="3" t="s">
        <v>2861</v>
      </c>
      <c r="G998" s="3" t="s">
        <v>116</v>
      </c>
      <c r="H998" s="5">
        <v>359</v>
      </c>
      <c r="I998" s="3" t="s">
        <v>739</v>
      </c>
      <c r="J998" s="3" t="s">
        <v>791</v>
      </c>
      <c r="K998" s="3" t="s">
        <v>792</v>
      </c>
      <c r="L998" s="3" t="s">
        <v>793</v>
      </c>
    </row>
    <row r="999" spans="1:12">
      <c r="A999" s="3">
        <v>992</v>
      </c>
      <c r="B999" s="3" t="s">
        <v>786</v>
      </c>
      <c r="C999" s="3" t="s">
        <v>2521</v>
      </c>
      <c r="D999" s="3" t="s">
        <v>2862</v>
      </c>
      <c r="E999" s="3" t="s">
        <v>2523</v>
      </c>
      <c r="F999" s="3" t="s">
        <v>2863</v>
      </c>
      <c r="G999" s="3" t="s">
        <v>116</v>
      </c>
      <c r="H999" s="5">
        <v>431</v>
      </c>
      <c r="I999" s="3" t="s">
        <v>739</v>
      </c>
      <c r="J999" s="3" t="s">
        <v>791</v>
      </c>
      <c r="K999" s="3" t="s">
        <v>792</v>
      </c>
      <c r="L999" s="3" t="s">
        <v>793</v>
      </c>
    </row>
    <row r="1000" spans="1:12">
      <c r="A1000" s="3">
        <v>993</v>
      </c>
      <c r="B1000" s="3" t="s">
        <v>786</v>
      </c>
      <c r="C1000" s="3" t="s">
        <v>2521</v>
      </c>
      <c r="D1000" s="3" t="s">
        <v>2864</v>
      </c>
      <c r="E1000" s="3" t="s">
        <v>2523</v>
      </c>
      <c r="F1000" s="3" t="s">
        <v>2865</v>
      </c>
      <c r="G1000" s="3" t="s">
        <v>116</v>
      </c>
      <c r="H1000" s="5">
        <v>663</v>
      </c>
      <c r="I1000" s="3" t="s">
        <v>739</v>
      </c>
      <c r="J1000" s="3" t="s">
        <v>791</v>
      </c>
      <c r="K1000" s="3" t="s">
        <v>792</v>
      </c>
      <c r="L1000" s="3" t="s">
        <v>793</v>
      </c>
    </row>
    <row r="1001" spans="1:12">
      <c r="A1001" s="3">
        <v>994</v>
      </c>
      <c r="B1001" s="3" t="s">
        <v>786</v>
      </c>
      <c r="C1001" s="3" t="s">
        <v>2521</v>
      </c>
      <c r="D1001" s="3" t="s">
        <v>2866</v>
      </c>
      <c r="E1001" s="3" t="s">
        <v>2523</v>
      </c>
      <c r="F1001" s="3" t="s">
        <v>2867</v>
      </c>
      <c r="G1001" s="3" t="s">
        <v>116</v>
      </c>
      <c r="H1001" s="5">
        <v>795</v>
      </c>
      <c r="I1001" s="3" t="s">
        <v>739</v>
      </c>
      <c r="J1001" s="3" t="s">
        <v>791</v>
      </c>
      <c r="K1001" s="3" t="s">
        <v>792</v>
      </c>
      <c r="L1001" s="3" t="s">
        <v>793</v>
      </c>
    </row>
    <row r="1002" spans="1:12">
      <c r="A1002" s="3">
        <v>995</v>
      </c>
      <c r="B1002" s="3" t="s">
        <v>786</v>
      </c>
      <c r="C1002" s="3" t="s">
        <v>2521</v>
      </c>
      <c r="D1002" s="3" t="s">
        <v>2868</v>
      </c>
      <c r="E1002" s="3" t="s">
        <v>2523</v>
      </c>
      <c r="F1002" s="3" t="s">
        <v>2869</v>
      </c>
      <c r="G1002" s="3" t="s">
        <v>116</v>
      </c>
      <c r="H1002" s="5">
        <v>1160</v>
      </c>
      <c r="I1002" s="3" t="s">
        <v>739</v>
      </c>
      <c r="J1002" s="3" t="s">
        <v>791</v>
      </c>
      <c r="K1002" s="3" t="s">
        <v>792</v>
      </c>
      <c r="L1002" s="3" t="s">
        <v>793</v>
      </c>
    </row>
    <row r="1003" spans="1:12">
      <c r="A1003" s="3">
        <v>996</v>
      </c>
      <c r="B1003" s="3" t="s">
        <v>786</v>
      </c>
      <c r="C1003" s="3" t="s">
        <v>2521</v>
      </c>
      <c r="D1003" s="3" t="s">
        <v>2870</v>
      </c>
      <c r="E1003" s="3" t="s">
        <v>2523</v>
      </c>
      <c r="F1003" s="3" t="s">
        <v>2871</v>
      </c>
      <c r="G1003" s="3" t="s">
        <v>116</v>
      </c>
      <c r="H1003" s="5">
        <v>1214</v>
      </c>
      <c r="I1003" s="3" t="s">
        <v>739</v>
      </c>
      <c r="J1003" s="3" t="s">
        <v>791</v>
      </c>
      <c r="K1003" s="3" t="s">
        <v>792</v>
      </c>
      <c r="L1003" s="3" t="s">
        <v>793</v>
      </c>
    </row>
    <row r="1004" spans="1:12">
      <c r="A1004" s="3">
        <v>997</v>
      </c>
      <c r="B1004" s="3" t="s">
        <v>786</v>
      </c>
      <c r="C1004" s="3" t="s">
        <v>2521</v>
      </c>
      <c r="D1004" s="3" t="s">
        <v>2872</v>
      </c>
      <c r="E1004" s="3" t="s">
        <v>2523</v>
      </c>
      <c r="F1004" s="3" t="s">
        <v>2873</v>
      </c>
      <c r="G1004" s="3" t="s">
        <v>116</v>
      </c>
      <c r="H1004" s="5">
        <v>1236</v>
      </c>
      <c r="I1004" s="3" t="s">
        <v>739</v>
      </c>
      <c r="J1004" s="3" t="s">
        <v>791</v>
      </c>
      <c r="K1004" s="3" t="s">
        <v>792</v>
      </c>
      <c r="L1004" s="3" t="s">
        <v>793</v>
      </c>
    </row>
    <row r="1005" spans="1:12">
      <c r="A1005" s="3">
        <v>998</v>
      </c>
      <c r="B1005" s="3" t="s">
        <v>786</v>
      </c>
      <c r="C1005" s="3" t="s">
        <v>2521</v>
      </c>
      <c r="D1005" s="3" t="s">
        <v>2874</v>
      </c>
      <c r="E1005" s="3" t="s">
        <v>2523</v>
      </c>
      <c r="F1005" s="3" t="s">
        <v>2875</v>
      </c>
      <c r="G1005" s="3" t="s">
        <v>116</v>
      </c>
      <c r="H1005" s="5">
        <v>774</v>
      </c>
      <c r="I1005" s="3" t="s">
        <v>739</v>
      </c>
      <c r="J1005" s="3" t="s">
        <v>791</v>
      </c>
      <c r="K1005" s="3" t="s">
        <v>792</v>
      </c>
      <c r="L1005" s="3" t="s">
        <v>793</v>
      </c>
    </row>
    <row r="1006" spans="1:12">
      <c r="A1006" s="3">
        <v>999</v>
      </c>
      <c r="B1006" s="3" t="s">
        <v>786</v>
      </c>
      <c r="C1006" s="3" t="s">
        <v>2521</v>
      </c>
      <c r="D1006" s="3" t="s">
        <v>2876</v>
      </c>
      <c r="E1006" s="3" t="s">
        <v>2523</v>
      </c>
      <c r="F1006" s="3" t="s">
        <v>2877</v>
      </c>
      <c r="G1006" s="3" t="s">
        <v>116</v>
      </c>
      <c r="H1006" s="5">
        <v>926</v>
      </c>
      <c r="I1006" s="3" t="s">
        <v>739</v>
      </c>
      <c r="J1006" s="3" t="s">
        <v>791</v>
      </c>
      <c r="K1006" s="3" t="s">
        <v>792</v>
      </c>
      <c r="L1006" s="3" t="s">
        <v>793</v>
      </c>
    </row>
    <row r="1007" spans="1:12">
      <c r="A1007" s="3">
        <v>1000</v>
      </c>
      <c r="B1007" s="3" t="s">
        <v>786</v>
      </c>
      <c r="C1007" s="3" t="s">
        <v>2521</v>
      </c>
      <c r="D1007" s="3" t="s">
        <v>2878</v>
      </c>
      <c r="E1007" s="3" t="s">
        <v>2523</v>
      </c>
      <c r="F1007" s="3" t="s">
        <v>2879</v>
      </c>
      <c r="G1007" s="3" t="s">
        <v>116</v>
      </c>
      <c r="H1007" s="5">
        <v>979</v>
      </c>
      <c r="I1007" s="3" t="s">
        <v>739</v>
      </c>
      <c r="J1007" s="3" t="s">
        <v>791</v>
      </c>
      <c r="K1007" s="3" t="s">
        <v>792</v>
      </c>
      <c r="L1007" s="3" t="s">
        <v>793</v>
      </c>
    </row>
    <row r="1008" spans="1:12">
      <c r="A1008" s="3">
        <v>1001</v>
      </c>
      <c r="B1008" s="3" t="s">
        <v>786</v>
      </c>
      <c r="C1008" s="3" t="s">
        <v>2521</v>
      </c>
      <c r="D1008" s="3" t="s">
        <v>2880</v>
      </c>
      <c r="E1008" s="3" t="s">
        <v>2523</v>
      </c>
      <c r="F1008" s="3" t="s">
        <v>2881</v>
      </c>
      <c r="G1008" s="3" t="s">
        <v>116</v>
      </c>
      <c r="H1008" s="5">
        <v>1399</v>
      </c>
      <c r="I1008" s="3" t="s">
        <v>739</v>
      </c>
      <c r="J1008" s="3" t="s">
        <v>791</v>
      </c>
      <c r="K1008" s="3" t="s">
        <v>792</v>
      </c>
      <c r="L1008" s="3" t="s">
        <v>793</v>
      </c>
    </row>
    <row r="1009" spans="1:12">
      <c r="A1009" s="3">
        <v>1002</v>
      </c>
      <c r="B1009" s="3" t="s">
        <v>786</v>
      </c>
      <c r="C1009" s="3" t="s">
        <v>2521</v>
      </c>
      <c r="D1009" s="3" t="s">
        <v>2882</v>
      </c>
      <c r="E1009" s="3" t="s">
        <v>2523</v>
      </c>
      <c r="F1009" s="3" t="s">
        <v>2883</v>
      </c>
      <c r="G1009" s="3" t="s">
        <v>116</v>
      </c>
      <c r="H1009" s="5">
        <v>2263</v>
      </c>
      <c r="I1009" s="3" t="s">
        <v>739</v>
      </c>
      <c r="J1009" s="3" t="s">
        <v>791</v>
      </c>
      <c r="K1009" s="3" t="s">
        <v>792</v>
      </c>
      <c r="L1009" s="3" t="s">
        <v>793</v>
      </c>
    </row>
    <row r="1010" spans="1:12">
      <c r="A1010" s="3">
        <v>1003</v>
      </c>
      <c r="B1010" s="3" t="s">
        <v>786</v>
      </c>
      <c r="C1010" s="3" t="s">
        <v>2521</v>
      </c>
      <c r="D1010" s="3" t="s">
        <v>2884</v>
      </c>
      <c r="E1010" s="3" t="s">
        <v>2523</v>
      </c>
      <c r="F1010" s="3" t="s">
        <v>2885</v>
      </c>
      <c r="G1010" s="3" t="s">
        <v>116</v>
      </c>
      <c r="H1010" s="5">
        <v>2332</v>
      </c>
      <c r="I1010" s="3" t="s">
        <v>739</v>
      </c>
      <c r="J1010" s="3" t="s">
        <v>791</v>
      </c>
      <c r="K1010" s="3" t="s">
        <v>792</v>
      </c>
      <c r="L1010" s="3" t="s">
        <v>793</v>
      </c>
    </row>
    <row r="1011" spans="1:12">
      <c r="A1011" s="3">
        <v>1004</v>
      </c>
      <c r="B1011" s="3" t="s">
        <v>786</v>
      </c>
      <c r="C1011" s="3" t="s">
        <v>735</v>
      </c>
      <c r="D1011" s="3" t="s">
        <v>2886</v>
      </c>
      <c r="E1011" s="3" t="s">
        <v>2887</v>
      </c>
      <c r="F1011" s="3" t="s">
        <v>2888</v>
      </c>
      <c r="G1011" s="3" t="s">
        <v>738</v>
      </c>
      <c r="H1011" s="5">
        <v>7081</v>
      </c>
      <c r="I1011" s="3" t="s">
        <v>739</v>
      </c>
      <c r="J1011" s="3" t="s">
        <v>791</v>
      </c>
      <c r="K1011" s="3" t="s">
        <v>792</v>
      </c>
      <c r="L1011" s="3" t="s">
        <v>793</v>
      </c>
    </row>
    <row r="1012" spans="1:12">
      <c r="A1012" s="3">
        <v>1005</v>
      </c>
      <c r="B1012" s="3" t="s">
        <v>786</v>
      </c>
      <c r="C1012" s="3" t="s">
        <v>735</v>
      </c>
      <c r="D1012" s="3" t="s">
        <v>2889</v>
      </c>
      <c r="E1012" s="3" t="s">
        <v>2890</v>
      </c>
      <c r="F1012" s="3" t="s">
        <v>2891</v>
      </c>
      <c r="G1012" s="3" t="s">
        <v>738</v>
      </c>
      <c r="H1012" s="5">
        <v>170</v>
      </c>
      <c r="I1012" s="3" t="s">
        <v>739</v>
      </c>
      <c r="J1012" s="3" t="s">
        <v>791</v>
      </c>
      <c r="K1012" s="3" t="s">
        <v>792</v>
      </c>
      <c r="L1012" s="3" t="s">
        <v>793</v>
      </c>
    </row>
    <row r="1013" spans="1:12">
      <c r="A1013" s="3">
        <v>1006</v>
      </c>
      <c r="B1013" s="3" t="s">
        <v>786</v>
      </c>
      <c r="C1013" s="3" t="s">
        <v>735</v>
      </c>
      <c r="D1013" s="3" t="s">
        <v>2892</v>
      </c>
      <c r="E1013" s="3" t="s">
        <v>2890</v>
      </c>
      <c r="F1013" s="3" t="s">
        <v>2893</v>
      </c>
      <c r="G1013" s="3" t="s">
        <v>738</v>
      </c>
      <c r="H1013" s="5">
        <v>255</v>
      </c>
      <c r="I1013" s="3" t="s">
        <v>739</v>
      </c>
      <c r="J1013" s="3" t="s">
        <v>791</v>
      </c>
      <c r="K1013" s="3" t="s">
        <v>792</v>
      </c>
      <c r="L1013" s="3" t="s">
        <v>793</v>
      </c>
    </row>
    <row r="1014" spans="1:12">
      <c r="A1014" s="3">
        <v>1007</v>
      </c>
      <c r="B1014" s="3" t="s">
        <v>786</v>
      </c>
      <c r="C1014" s="3" t="s">
        <v>735</v>
      </c>
      <c r="D1014" s="3" t="s">
        <v>2894</v>
      </c>
      <c r="E1014" s="3" t="s">
        <v>2890</v>
      </c>
      <c r="F1014" s="3" t="s">
        <v>2895</v>
      </c>
      <c r="G1014" s="3" t="s">
        <v>738</v>
      </c>
      <c r="H1014" s="5">
        <v>348</v>
      </c>
      <c r="I1014" s="3" t="s">
        <v>739</v>
      </c>
      <c r="J1014" s="3" t="s">
        <v>791</v>
      </c>
      <c r="K1014" s="3" t="s">
        <v>792</v>
      </c>
      <c r="L1014" s="3" t="s">
        <v>793</v>
      </c>
    </row>
    <row r="1015" spans="1:12">
      <c r="A1015" s="3">
        <v>1008</v>
      </c>
      <c r="B1015" s="3" t="s">
        <v>786</v>
      </c>
      <c r="C1015" s="3" t="s">
        <v>824</v>
      </c>
      <c r="D1015" s="3" t="s">
        <v>2896</v>
      </c>
      <c r="E1015" s="3" t="s">
        <v>2897</v>
      </c>
      <c r="F1015" s="3" t="s">
        <v>2898</v>
      </c>
      <c r="G1015" s="3" t="s">
        <v>116</v>
      </c>
      <c r="H1015" s="5">
        <v>17293</v>
      </c>
      <c r="I1015" s="3" t="s">
        <v>739</v>
      </c>
      <c r="J1015" s="3" t="s">
        <v>791</v>
      </c>
      <c r="K1015" s="3" t="s">
        <v>792</v>
      </c>
      <c r="L1015" s="3" t="s">
        <v>793</v>
      </c>
    </row>
    <row r="1016" spans="1:12">
      <c r="A1016" s="3">
        <v>1009</v>
      </c>
      <c r="B1016" s="3" t="s">
        <v>786</v>
      </c>
      <c r="C1016" s="3" t="s">
        <v>824</v>
      </c>
      <c r="D1016" s="3" t="s">
        <v>2899</v>
      </c>
      <c r="E1016" s="3" t="s">
        <v>2897</v>
      </c>
      <c r="F1016" s="3" t="s">
        <v>2900</v>
      </c>
      <c r="G1016" s="3" t="s">
        <v>116</v>
      </c>
      <c r="H1016" s="5">
        <v>16707</v>
      </c>
      <c r="I1016" s="3" t="s">
        <v>739</v>
      </c>
      <c r="J1016" s="3" t="s">
        <v>791</v>
      </c>
      <c r="K1016" s="3" t="s">
        <v>792</v>
      </c>
      <c r="L1016" s="3" t="s">
        <v>793</v>
      </c>
    </row>
    <row r="1017" spans="1:12">
      <c r="A1017" s="3">
        <v>1010</v>
      </c>
      <c r="B1017" s="3" t="s">
        <v>786</v>
      </c>
      <c r="C1017" s="3" t="s">
        <v>824</v>
      </c>
      <c r="D1017" s="3" t="s">
        <v>2901</v>
      </c>
      <c r="E1017" s="3" t="s">
        <v>2897</v>
      </c>
      <c r="F1017" s="3" t="s">
        <v>2902</v>
      </c>
      <c r="G1017" s="3" t="s">
        <v>116</v>
      </c>
      <c r="H1017" s="5">
        <v>21352</v>
      </c>
      <c r="I1017" s="3" t="s">
        <v>739</v>
      </c>
      <c r="J1017" s="3" t="s">
        <v>791</v>
      </c>
      <c r="K1017" s="3" t="s">
        <v>792</v>
      </c>
      <c r="L1017" s="3" t="s">
        <v>793</v>
      </c>
    </row>
    <row r="1018" spans="1:12">
      <c r="A1018" s="3">
        <v>1011</v>
      </c>
      <c r="B1018" s="3" t="s">
        <v>786</v>
      </c>
      <c r="C1018" s="3" t="s">
        <v>824</v>
      </c>
      <c r="D1018" s="3" t="s">
        <v>2903</v>
      </c>
      <c r="E1018" s="3" t="s">
        <v>2897</v>
      </c>
      <c r="F1018" s="3" t="s">
        <v>2904</v>
      </c>
      <c r="G1018" s="3" t="s">
        <v>116</v>
      </c>
      <c r="H1018" s="5">
        <v>22118</v>
      </c>
      <c r="I1018" s="3" t="s">
        <v>739</v>
      </c>
      <c r="J1018" s="3" t="s">
        <v>791</v>
      </c>
      <c r="K1018" s="3" t="s">
        <v>792</v>
      </c>
      <c r="L1018" s="3" t="s">
        <v>793</v>
      </c>
    </row>
    <row r="1019" spans="1:12">
      <c r="A1019" s="3">
        <v>1012</v>
      </c>
      <c r="B1019" s="3" t="s">
        <v>786</v>
      </c>
      <c r="C1019" s="3" t="s">
        <v>824</v>
      </c>
      <c r="D1019" s="3" t="s">
        <v>2905</v>
      </c>
      <c r="E1019" s="3" t="s">
        <v>2897</v>
      </c>
      <c r="F1019" s="3" t="s">
        <v>2906</v>
      </c>
      <c r="G1019" s="3" t="s">
        <v>116</v>
      </c>
      <c r="H1019" s="5">
        <v>24386</v>
      </c>
      <c r="I1019" s="3" t="s">
        <v>739</v>
      </c>
      <c r="J1019" s="3" t="s">
        <v>791</v>
      </c>
      <c r="K1019" s="3" t="s">
        <v>792</v>
      </c>
      <c r="L1019" s="3" t="s">
        <v>793</v>
      </c>
    </row>
    <row r="1020" spans="1:12">
      <c r="A1020" s="3">
        <v>1013</v>
      </c>
      <c r="B1020" s="3" t="s">
        <v>786</v>
      </c>
      <c r="C1020" s="3" t="s">
        <v>824</v>
      </c>
      <c r="D1020" s="3" t="s">
        <v>2907</v>
      </c>
      <c r="E1020" s="3" t="s">
        <v>2897</v>
      </c>
      <c r="F1020" s="3" t="s">
        <v>2908</v>
      </c>
      <c r="G1020" s="3" t="s">
        <v>116</v>
      </c>
      <c r="H1020" s="5">
        <v>25934</v>
      </c>
      <c r="I1020" s="3" t="s">
        <v>739</v>
      </c>
      <c r="J1020" s="3" t="s">
        <v>791</v>
      </c>
      <c r="K1020" s="3" t="s">
        <v>792</v>
      </c>
      <c r="L1020" s="3" t="s">
        <v>793</v>
      </c>
    </row>
    <row r="1021" spans="1:12">
      <c r="A1021" s="3">
        <v>1014</v>
      </c>
      <c r="B1021" s="3" t="s">
        <v>786</v>
      </c>
      <c r="C1021" s="3" t="s">
        <v>824</v>
      </c>
      <c r="D1021" s="3" t="s">
        <v>2909</v>
      </c>
      <c r="E1021" s="3" t="s">
        <v>2897</v>
      </c>
      <c r="F1021" s="3" t="s">
        <v>2910</v>
      </c>
      <c r="G1021" s="3" t="s">
        <v>116</v>
      </c>
      <c r="H1021" s="5">
        <v>28887</v>
      </c>
      <c r="I1021" s="3" t="s">
        <v>739</v>
      </c>
      <c r="J1021" s="3" t="s">
        <v>791</v>
      </c>
      <c r="K1021" s="3" t="s">
        <v>792</v>
      </c>
      <c r="L1021" s="3" t="s">
        <v>793</v>
      </c>
    </row>
    <row r="1022" spans="1:12">
      <c r="A1022" s="3">
        <v>1015</v>
      </c>
      <c r="B1022" s="3" t="s">
        <v>786</v>
      </c>
      <c r="C1022" s="3" t="s">
        <v>824</v>
      </c>
      <c r="D1022" s="3" t="s">
        <v>2911</v>
      </c>
      <c r="E1022" s="3" t="s">
        <v>2897</v>
      </c>
      <c r="F1022" s="3" t="s">
        <v>2912</v>
      </c>
      <c r="G1022" s="3" t="s">
        <v>116</v>
      </c>
      <c r="H1022" s="5">
        <v>34783</v>
      </c>
      <c r="I1022" s="3" t="s">
        <v>739</v>
      </c>
      <c r="J1022" s="3" t="s">
        <v>791</v>
      </c>
      <c r="K1022" s="3" t="s">
        <v>792</v>
      </c>
      <c r="L1022" s="3" t="s">
        <v>793</v>
      </c>
    </row>
    <row r="1023" spans="1:12">
      <c r="A1023" s="3">
        <v>1016</v>
      </c>
      <c r="B1023" s="3" t="s">
        <v>786</v>
      </c>
      <c r="C1023" s="3" t="s">
        <v>824</v>
      </c>
      <c r="D1023" s="3" t="s">
        <v>2913</v>
      </c>
      <c r="E1023" s="3" t="s">
        <v>2897</v>
      </c>
      <c r="F1023" s="3" t="s">
        <v>2914</v>
      </c>
      <c r="G1023" s="3" t="s">
        <v>116</v>
      </c>
      <c r="H1023" s="5">
        <v>39095</v>
      </c>
      <c r="I1023" s="3" t="s">
        <v>739</v>
      </c>
      <c r="J1023" s="3" t="s">
        <v>791</v>
      </c>
      <c r="K1023" s="3" t="s">
        <v>792</v>
      </c>
      <c r="L1023" s="3" t="s">
        <v>793</v>
      </c>
    </row>
    <row r="1024" spans="1:12">
      <c r="A1024" s="3">
        <v>1017</v>
      </c>
      <c r="B1024" s="3" t="s">
        <v>786</v>
      </c>
      <c r="C1024" s="3" t="s">
        <v>824</v>
      </c>
      <c r="D1024" s="3" t="s">
        <v>2915</v>
      </c>
      <c r="E1024" s="3" t="s">
        <v>2897</v>
      </c>
      <c r="F1024" s="3" t="s">
        <v>2916</v>
      </c>
      <c r="G1024" s="3" t="s">
        <v>116</v>
      </c>
      <c r="H1024" s="5">
        <v>42192</v>
      </c>
      <c r="I1024" s="3" t="s">
        <v>739</v>
      </c>
      <c r="J1024" s="3" t="s">
        <v>791</v>
      </c>
      <c r="K1024" s="3" t="s">
        <v>792</v>
      </c>
      <c r="L1024" s="3" t="s">
        <v>793</v>
      </c>
    </row>
    <row r="1025" spans="1:12">
      <c r="A1025" s="3">
        <v>1018</v>
      </c>
      <c r="B1025" s="3" t="s">
        <v>786</v>
      </c>
      <c r="C1025" s="3" t="s">
        <v>824</v>
      </c>
      <c r="D1025" s="3" t="s">
        <v>2917</v>
      </c>
      <c r="E1025" s="3" t="s">
        <v>2897</v>
      </c>
      <c r="F1025" s="3" t="s">
        <v>2918</v>
      </c>
      <c r="G1025" s="3" t="s">
        <v>116</v>
      </c>
      <c r="H1025" s="5">
        <v>48394</v>
      </c>
      <c r="I1025" s="3" t="s">
        <v>739</v>
      </c>
      <c r="J1025" s="3" t="s">
        <v>791</v>
      </c>
      <c r="K1025" s="3" t="s">
        <v>792</v>
      </c>
      <c r="L1025" s="3" t="s">
        <v>793</v>
      </c>
    </row>
    <row r="1026" spans="1:12">
      <c r="A1026" s="3">
        <v>1019</v>
      </c>
      <c r="B1026" s="3" t="s">
        <v>786</v>
      </c>
      <c r="C1026" s="3" t="s">
        <v>1607</v>
      </c>
      <c r="D1026" s="3" t="s">
        <v>2919</v>
      </c>
      <c r="E1026" s="3" t="s">
        <v>1609</v>
      </c>
      <c r="F1026" s="3" t="s">
        <v>2920</v>
      </c>
      <c r="G1026" s="3" t="s">
        <v>116</v>
      </c>
      <c r="H1026" s="5">
        <v>56051</v>
      </c>
      <c r="I1026" s="3" t="s">
        <v>739</v>
      </c>
      <c r="J1026" s="3" t="s">
        <v>791</v>
      </c>
      <c r="K1026" s="3" t="s">
        <v>792</v>
      </c>
      <c r="L1026" s="3" t="s">
        <v>793</v>
      </c>
    </row>
    <row r="1027" spans="1:12">
      <c r="A1027" s="3">
        <v>1020</v>
      </c>
      <c r="B1027" s="3" t="s">
        <v>786</v>
      </c>
      <c r="C1027" s="3" t="s">
        <v>2521</v>
      </c>
      <c r="D1027" s="3" t="s">
        <v>2921</v>
      </c>
      <c r="E1027" s="3" t="s">
        <v>2832</v>
      </c>
      <c r="F1027" s="3" t="s">
        <v>2922</v>
      </c>
      <c r="G1027" s="3" t="s">
        <v>738</v>
      </c>
      <c r="H1027" s="5">
        <v>2498</v>
      </c>
      <c r="I1027" s="3" t="s">
        <v>739</v>
      </c>
      <c r="J1027" s="3" t="s">
        <v>791</v>
      </c>
      <c r="K1027" s="3" t="s">
        <v>792</v>
      </c>
      <c r="L1027" s="3" t="s">
        <v>793</v>
      </c>
    </row>
    <row r="1028" spans="1:12">
      <c r="A1028" s="3">
        <v>1021</v>
      </c>
      <c r="B1028" s="3" t="s">
        <v>786</v>
      </c>
      <c r="C1028" s="3" t="s">
        <v>2521</v>
      </c>
      <c r="D1028" s="3" t="s">
        <v>2923</v>
      </c>
      <c r="E1028" s="3" t="s">
        <v>2832</v>
      </c>
      <c r="F1028" s="3" t="s">
        <v>2924</v>
      </c>
      <c r="G1028" s="3" t="s">
        <v>738</v>
      </c>
      <c r="H1028" s="5">
        <v>3198</v>
      </c>
      <c r="I1028" s="3" t="s">
        <v>739</v>
      </c>
      <c r="J1028" s="3" t="s">
        <v>791</v>
      </c>
      <c r="K1028" s="3" t="s">
        <v>792</v>
      </c>
      <c r="L1028" s="3" t="s">
        <v>793</v>
      </c>
    </row>
    <row r="1029" spans="1:12">
      <c r="A1029" s="3">
        <v>1022</v>
      </c>
      <c r="B1029" s="3" t="s">
        <v>786</v>
      </c>
      <c r="C1029" s="3" t="s">
        <v>735</v>
      </c>
      <c r="D1029" s="3" t="s">
        <v>2925</v>
      </c>
      <c r="E1029" s="3" t="s">
        <v>2926</v>
      </c>
      <c r="F1029" s="3" t="s">
        <v>2927</v>
      </c>
      <c r="G1029" s="3" t="s">
        <v>738</v>
      </c>
      <c r="H1029" s="5">
        <v>294</v>
      </c>
      <c r="I1029" s="3" t="s">
        <v>739</v>
      </c>
      <c r="J1029" s="3" t="s">
        <v>791</v>
      </c>
      <c r="K1029" s="3" t="s">
        <v>792</v>
      </c>
      <c r="L1029" s="3" t="s">
        <v>793</v>
      </c>
    </row>
    <row r="1030" spans="1:12">
      <c r="A1030" s="3">
        <v>1023</v>
      </c>
      <c r="B1030" s="3" t="s">
        <v>786</v>
      </c>
      <c r="C1030" s="3" t="s">
        <v>735</v>
      </c>
      <c r="D1030" s="3" t="s">
        <v>2928</v>
      </c>
      <c r="E1030" s="3" t="s">
        <v>2926</v>
      </c>
      <c r="F1030" s="3" t="s">
        <v>2929</v>
      </c>
      <c r="G1030" s="3" t="s">
        <v>738</v>
      </c>
      <c r="H1030" s="5">
        <v>350</v>
      </c>
      <c r="I1030" s="3" t="s">
        <v>739</v>
      </c>
      <c r="J1030" s="3" t="s">
        <v>791</v>
      </c>
      <c r="K1030" s="3" t="s">
        <v>792</v>
      </c>
      <c r="L1030" s="3" t="s">
        <v>793</v>
      </c>
    </row>
    <row r="1031" spans="1:12">
      <c r="A1031" s="3">
        <v>1024</v>
      </c>
      <c r="B1031" s="3" t="s">
        <v>786</v>
      </c>
      <c r="C1031" s="3" t="s">
        <v>735</v>
      </c>
      <c r="D1031" s="3" t="s">
        <v>2930</v>
      </c>
      <c r="E1031" s="3" t="s">
        <v>2926</v>
      </c>
      <c r="F1031" s="3" t="s">
        <v>2931</v>
      </c>
      <c r="G1031" s="3" t="s">
        <v>738</v>
      </c>
      <c r="H1031" s="5">
        <v>700</v>
      </c>
      <c r="I1031" s="3" t="s">
        <v>739</v>
      </c>
      <c r="J1031" s="3" t="s">
        <v>791</v>
      </c>
      <c r="K1031" s="3" t="s">
        <v>792</v>
      </c>
      <c r="L1031" s="3" t="s">
        <v>793</v>
      </c>
    </row>
    <row r="1032" spans="1:12">
      <c r="A1032" s="3">
        <v>1025</v>
      </c>
      <c r="B1032" s="3" t="s">
        <v>786</v>
      </c>
      <c r="C1032" s="3" t="s">
        <v>735</v>
      </c>
      <c r="D1032" s="3" t="s">
        <v>2932</v>
      </c>
      <c r="E1032" s="3" t="s">
        <v>2926</v>
      </c>
      <c r="F1032" s="3" t="s">
        <v>2933</v>
      </c>
      <c r="G1032" s="3" t="s">
        <v>738</v>
      </c>
      <c r="H1032" s="5">
        <v>1007</v>
      </c>
      <c r="I1032" s="3" t="s">
        <v>739</v>
      </c>
      <c r="J1032" s="3" t="s">
        <v>791</v>
      </c>
      <c r="K1032" s="3" t="s">
        <v>792</v>
      </c>
      <c r="L1032" s="3" t="s">
        <v>793</v>
      </c>
    </row>
    <row r="1033" spans="1:12">
      <c r="A1033" s="3">
        <v>1026</v>
      </c>
      <c r="B1033" s="3" t="s">
        <v>786</v>
      </c>
      <c r="C1033" s="3" t="s">
        <v>735</v>
      </c>
      <c r="D1033" s="3" t="s">
        <v>2934</v>
      </c>
      <c r="E1033" s="3" t="s">
        <v>2926</v>
      </c>
      <c r="F1033" s="3" t="s">
        <v>2935</v>
      </c>
      <c r="G1033" s="3" t="s">
        <v>738</v>
      </c>
      <c r="H1033" s="5">
        <v>1246</v>
      </c>
      <c r="I1033" s="3" t="s">
        <v>739</v>
      </c>
      <c r="J1033" s="3" t="s">
        <v>791</v>
      </c>
      <c r="K1033" s="3" t="s">
        <v>792</v>
      </c>
      <c r="L1033" s="3" t="s">
        <v>793</v>
      </c>
    </row>
    <row r="1034" spans="1:12">
      <c r="A1034" s="3">
        <v>1027</v>
      </c>
      <c r="B1034" s="3" t="s">
        <v>786</v>
      </c>
      <c r="C1034" s="3" t="s">
        <v>735</v>
      </c>
      <c r="D1034" s="3" t="s">
        <v>2936</v>
      </c>
      <c r="E1034" s="3" t="s">
        <v>2926</v>
      </c>
      <c r="F1034" s="3" t="s">
        <v>2937</v>
      </c>
      <c r="G1034" s="3" t="s">
        <v>738</v>
      </c>
      <c r="H1034" s="5">
        <v>1852</v>
      </c>
      <c r="I1034" s="3" t="s">
        <v>739</v>
      </c>
      <c r="J1034" s="3" t="s">
        <v>791</v>
      </c>
      <c r="K1034" s="3" t="s">
        <v>792</v>
      </c>
      <c r="L1034" s="3" t="s">
        <v>793</v>
      </c>
    </row>
    <row r="1035" spans="1:12">
      <c r="A1035" s="3">
        <v>1028</v>
      </c>
      <c r="B1035" s="3" t="s">
        <v>786</v>
      </c>
      <c r="C1035" s="3" t="s">
        <v>735</v>
      </c>
      <c r="D1035" s="3" t="s">
        <v>2938</v>
      </c>
      <c r="E1035" s="3" t="s">
        <v>2926</v>
      </c>
      <c r="F1035" s="3" t="s">
        <v>2939</v>
      </c>
      <c r="G1035" s="3" t="s">
        <v>738</v>
      </c>
      <c r="H1035" s="5">
        <v>2389</v>
      </c>
      <c r="I1035" s="3" t="s">
        <v>739</v>
      </c>
      <c r="J1035" s="3" t="s">
        <v>791</v>
      </c>
      <c r="K1035" s="3" t="s">
        <v>792</v>
      </c>
      <c r="L1035" s="3" t="s">
        <v>793</v>
      </c>
    </row>
    <row r="1036" spans="1:12">
      <c r="A1036" s="3">
        <v>1029</v>
      </c>
      <c r="B1036" s="3" t="s">
        <v>786</v>
      </c>
      <c r="C1036" s="3" t="s">
        <v>735</v>
      </c>
      <c r="D1036" s="3" t="s">
        <v>2940</v>
      </c>
      <c r="E1036" s="3" t="s">
        <v>2926</v>
      </c>
      <c r="F1036" s="3" t="s">
        <v>2941</v>
      </c>
      <c r="G1036" s="3" t="s">
        <v>738</v>
      </c>
      <c r="H1036" s="5">
        <v>3647</v>
      </c>
      <c r="I1036" s="3" t="s">
        <v>739</v>
      </c>
      <c r="J1036" s="3" t="s">
        <v>791</v>
      </c>
      <c r="K1036" s="3" t="s">
        <v>792</v>
      </c>
      <c r="L1036" s="3" t="s">
        <v>793</v>
      </c>
    </row>
    <row r="1037" spans="1:12">
      <c r="A1037" s="3">
        <v>1030</v>
      </c>
      <c r="B1037" s="3" t="s">
        <v>786</v>
      </c>
      <c r="C1037" s="3" t="s">
        <v>735</v>
      </c>
      <c r="D1037" s="3" t="s">
        <v>2942</v>
      </c>
      <c r="E1037" s="3" t="s">
        <v>2926</v>
      </c>
      <c r="F1037" s="3" t="s">
        <v>2943</v>
      </c>
      <c r="G1037" s="3" t="s">
        <v>738</v>
      </c>
      <c r="H1037" s="5">
        <v>4108</v>
      </c>
      <c r="I1037" s="3" t="s">
        <v>739</v>
      </c>
      <c r="J1037" s="3" t="s">
        <v>791</v>
      </c>
      <c r="K1037" s="3" t="s">
        <v>792</v>
      </c>
      <c r="L1037" s="3" t="s">
        <v>793</v>
      </c>
    </row>
    <row r="1038" spans="1:12">
      <c r="A1038" s="3">
        <v>1031</v>
      </c>
      <c r="B1038" s="3" t="s">
        <v>786</v>
      </c>
      <c r="C1038" s="3" t="s">
        <v>735</v>
      </c>
      <c r="D1038" s="3" t="s">
        <v>2944</v>
      </c>
      <c r="E1038" s="3" t="s">
        <v>2945</v>
      </c>
      <c r="F1038" s="3" t="s">
        <v>2946</v>
      </c>
      <c r="G1038" s="3" t="s">
        <v>738</v>
      </c>
      <c r="H1038" s="5">
        <v>262</v>
      </c>
      <c r="I1038" s="3" t="s">
        <v>739</v>
      </c>
      <c r="J1038" s="3" t="s">
        <v>791</v>
      </c>
      <c r="K1038" s="3" t="s">
        <v>792</v>
      </c>
      <c r="L1038" s="3" t="s">
        <v>793</v>
      </c>
    </row>
    <row r="1039" spans="1:12">
      <c r="A1039" s="3">
        <v>1032</v>
      </c>
      <c r="B1039" s="3" t="s">
        <v>786</v>
      </c>
      <c r="C1039" s="3" t="s">
        <v>735</v>
      </c>
      <c r="D1039" s="3" t="s">
        <v>2947</v>
      </c>
      <c r="E1039" s="3" t="s">
        <v>2945</v>
      </c>
      <c r="F1039" s="3" t="s">
        <v>2948</v>
      </c>
      <c r="G1039" s="3" t="s">
        <v>738</v>
      </c>
      <c r="H1039" s="5">
        <v>336</v>
      </c>
      <c r="I1039" s="3" t="s">
        <v>739</v>
      </c>
      <c r="J1039" s="3" t="s">
        <v>791</v>
      </c>
      <c r="K1039" s="3" t="s">
        <v>792</v>
      </c>
      <c r="L1039" s="3" t="s">
        <v>793</v>
      </c>
    </row>
    <row r="1040" spans="1:12">
      <c r="A1040" s="3">
        <v>1033</v>
      </c>
      <c r="B1040" s="3" t="s">
        <v>786</v>
      </c>
      <c r="C1040" s="3" t="s">
        <v>735</v>
      </c>
      <c r="D1040" s="3" t="s">
        <v>2949</v>
      </c>
      <c r="E1040" s="3" t="s">
        <v>2945</v>
      </c>
      <c r="F1040" s="3" t="s">
        <v>2950</v>
      </c>
      <c r="G1040" s="3" t="s">
        <v>738</v>
      </c>
      <c r="H1040" s="5">
        <v>515</v>
      </c>
      <c r="I1040" s="3" t="s">
        <v>739</v>
      </c>
      <c r="J1040" s="3" t="s">
        <v>791</v>
      </c>
      <c r="K1040" s="3" t="s">
        <v>792</v>
      </c>
      <c r="L1040" s="3" t="s">
        <v>793</v>
      </c>
    </row>
    <row r="1041" spans="1:12">
      <c r="A1041" s="3">
        <v>1034</v>
      </c>
      <c r="B1041" s="3" t="s">
        <v>786</v>
      </c>
      <c r="C1041" s="3" t="s">
        <v>735</v>
      </c>
      <c r="D1041" s="3" t="s">
        <v>2951</v>
      </c>
      <c r="E1041" s="3" t="s">
        <v>2945</v>
      </c>
      <c r="F1041" s="3" t="s">
        <v>2952</v>
      </c>
      <c r="G1041" s="3" t="s">
        <v>738</v>
      </c>
      <c r="H1041" s="5">
        <v>773</v>
      </c>
      <c r="I1041" s="3" t="s">
        <v>739</v>
      </c>
      <c r="J1041" s="3" t="s">
        <v>791</v>
      </c>
      <c r="K1041" s="3" t="s">
        <v>792</v>
      </c>
      <c r="L1041" s="3" t="s">
        <v>793</v>
      </c>
    </row>
    <row r="1042" spans="1:12">
      <c r="A1042" s="3">
        <v>1035</v>
      </c>
      <c r="B1042" s="3" t="s">
        <v>786</v>
      </c>
      <c r="C1042" s="3" t="s">
        <v>735</v>
      </c>
      <c r="D1042" s="3" t="s">
        <v>2953</v>
      </c>
      <c r="E1042" s="3" t="s">
        <v>2945</v>
      </c>
      <c r="F1042" s="3" t="s">
        <v>2954</v>
      </c>
      <c r="G1042" s="3" t="s">
        <v>738</v>
      </c>
      <c r="H1042" s="5">
        <v>903</v>
      </c>
      <c r="I1042" s="3" t="s">
        <v>739</v>
      </c>
      <c r="J1042" s="3" t="s">
        <v>791</v>
      </c>
      <c r="K1042" s="3" t="s">
        <v>792</v>
      </c>
      <c r="L1042" s="3" t="s">
        <v>793</v>
      </c>
    </row>
    <row r="1043" spans="1:12">
      <c r="A1043" s="3">
        <v>1036</v>
      </c>
      <c r="B1043" s="3" t="s">
        <v>786</v>
      </c>
      <c r="C1043" s="3" t="s">
        <v>735</v>
      </c>
      <c r="D1043" s="3" t="s">
        <v>2955</v>
      </c>
      <c r="E1043" s="3" t="s">
        <v>2945</v>
      </c>
      <c r="F1043" s="3" t="s">
        <v>2956</v>
      </c>
      <c r="G1043" s="3" t="s">
        <v>738</v>
      </c>
      <c r="H1043" s="5">
        <v>1396</v>
      </c>
      <c r="I1043" s="3" t="s">
        <v>739</v>
      </c>
      <c r="J1043" s="3" t="s">
        <v>791</v>
      </c>
      <c r="K1043" s="3" t="s">
        <v>792</v>
      </c>
      <c r="L1043" s="3" t="s">
        <v>793</v>
      </c>
    </row>
    <row r="1044" spans="1:12">
      <c r="A1044" s="3">
        <v>1037</v>
      </c>
      <c r="B1044" s="3" t="s">
        <v>786</v>
      </c>
      <c r="C1044" s="3" t="s">
        <v>735</v>
      </c>
      <c r="D1044" s="3" t="s">
        <v>2957</v>
      </c>
      <c r="E1044" s="3" t="s">
        <v>2945</v>
      </c>
      <c r="F1044" s="3" t="s">
        <v>2958</v>
      </c>
      <c r="G1044" s="3" t="s">
        <v>738</v>
      </c>
      <c r="H1044" s="5">
        <v>2333</v>
      </c>
      <c r="I1044" s="3" t="s">
        <v>739</v>
      </c>
      <c r="J1044" s="3" t="s">
        <v>791</v>
      </c>
      <c r="K1044" s="3" t="s">
        <v>792</v>
      </c>
      <c r="L1044" s="3" t="s">
        <v>793</v>
      </c>
    </row>
    <row r="1045" spans="1:12">
      <c r="A1045" s="3">
        <v>1038</v>
      </c>
      <c r="B1045" s="3" t="s">
        <v>786</v>
      </c>
      <c r="C1045" s="3" t="s">
        <v>735</v>
      </c>
      <c r="D1045" s="3" t="s">
        <v>2959</v>
      </c>
      <c r="E1045" s="3" t="s">
        <v>2945</v>
      </c>
      <c r="F1045" s="3" t="s">
        <v>2960</v>
      </c>
      <c r="G1045" s="3" t="s">
        <v>738</v>
      </c>
      <c r="H1045" s="5">
        <v>3068</v>
      </c>
      <c r="I1045" s="3" t="s">
        <v>739</v>
      </c>
      <c r="J1045" s="3" t="s">
        <v>791</v>
      </c>
      <c r="K1045" s="3" t="s">
        <v>792</v>
      </c>
      <c r="L1045" s="3" t="s">
        <v>793</v>
      </c>
    </row>
    <row r="1046" spans="1:12">
      <c r="A1046" s="3">
        <v>1039</v>
      </c>
      <c r="B1046" s="3" t="s">
        <v>786</v>
      </c>
      <c r="C1046" s="3" t="s">
        <v>735</v>
      </c>
      <c r="D1046" s="3" t="s">
        <v>2961</v>
      </c>
      <c r="E1046" s="3" t="s">
        <v>2945</v>
      </c>
      <c r="F1046" s="3" t="s">
        <v>2962</v>
      </c>
      <c r="G1046" s="3" t="s">
        <v>738</v>
      </c>
      <c r="H1046" s="5">
        <v>4560</v>
      </c>
      <c r="I1046" s="3" t="s">
        <v>739</v>
      </c>
      <c r="J1046" s="3" t="s">
        <v>791</v>
      </c>
      <c r="K1046" s="3" t="s">
        <v>792</v>
      </c>
      <c r="L1046" s="3" t="s">
        <v>793</v>
      </c>
    </row>
    <row r="1047" spans="1:12">
      <c r="A1047" s="3">
        <v>1040</v>
      </c>
      <c r="B1047" s="3" t="s">
        <v>786</v>
      </c>
      <c r="C1047" s="3" t="s">
        <v>735</v>
      </c>
      <c r="D1047" s="3" t="s">
        <v>2963</v>
      </c>
      <c r="E1047" s="3" t="s">
        <v>2887</v>
      </c>
      <c r="F1047" s="3" t="s">
        <v>2964</v>
      </c>
      <c r="G1047" s="3" t="s">
        <v>738</v>
      </c>
      <c r="H1047" s="5">
        <v>342</v>
      </c>
      <c r="I1047" s="3" t="s">
        <v>739</v>
      </c>
      <c r="J1047" s="3" t="s">
        <v>791</v>
      </c>
      <c r="K1047" s="3" t="s">
        <v>792</v>
      </c>
      <c r="L1047" s="3" t="s">
        <v>793</v>
      </c>
    </row>
    <row r="1048" spans="1:12">
      <c r="A1048" s="3">
        <v>1041</v>
      </c>
      <c r="B1048" s="3" t="s">
        <v>786</v>
      </c>
      <c r="C1048" s="3" t="s">
        <v>735</v>
      </c>
      <c r="D1048" s="3" t="s">
        <v>2965</v>
      </c>
      <c r="E1048" s="3" t="s">
        <v>2887</v>
      </c>
      <c r="F1048" s="3" t="s">
        <v>2966</v>
      </c>
      <c r="G1048" s="3" t="s">
        <v>738</v>
      </c>
      <c r="H1048" s="5">
        <v>522</v>
      </c>
      <c r="I1048" s="3" t="s">
        <v>739</v>
      </c>
      <c r="J1048" s="3" t="s">
        <v>791</v>
      </c>
      <c r="K1048" s="3" t="s">
        <v>792</v>
      </c>
      <c r="L1048" s="3" t="s">
        <v>793</v>
      </c>
    </row>
    <row r="1049" spans="1:12">
      <c r="A1049" s="3">
        <v>1042</v>
      </c>
      <c r="B1049" s="3" t="s">
        <v>786</v>
      </c>
      <c r="C1049" s="3" t="s">
        <v>735</v>
      </c>
      <c r="D1049" s="3" t="s">
        <v>2967</v>
      </c>
      <c r="E1049" s="3" t="s">
        <v>2887</v>
      </c>
      <c r="F1049" s="3" t="s">
        <v>2968</v>
      </c>
      <c r="G1049" s="3" t="s">
        <v>738</v>
      </c>
      <c r="H1049" s="5">
        <v>680</v>
      </c>
      <c r="I1049" s="3" t="s">
        <v>739</v>
      </c>
      <c r="J1049" s="3" t="s">
        <v>791</v>
      </c>
      <c r="K1049" s="3" t="s">
        <v>792</v>
      </c>
      <c r="L1049" s="3" t="s">
        <v>793</v>
      </c>
    </row>
    <row r="1050" spans="1:12">
      <c r="A1050" s="3">
        <v>1043</v>
      </c>
      <c r="B1050" s="3" t="s">
        <v>786</v>
      </c>
      <c r="C1050" s="3" t="s">
        <v>735</v>
      </c>
      <c r="D1050" s="3" t="s">
        <v>2969</v>
      </c>
      <c r="E1050" s="3" t="s">
        <v>2887</v>
      </c>
      <c r="F1050" s="3" t="s">
        <v>2970</v>
      </c>
      <c r="G1050" s="3" t="s">
        <v>738</v>
      </c>
      <c r="H1050" s="5">
        <v>990</v>
      </c>
      <c r="I1050" s="3" t="s">
        <v>739</v>
      </c>
      <c r="J1050" s="3" t="s">
        <v>791</v>
      </c>
      <c r="K1050" s="3" t="s">
        <v>792</v>
      </c>
      <c r="L1050" s="3" t="s">
        <v>793</v>
      </c>
    </row>
    <row r="1051" spans="1:12">
      <c r="A1051" s="3">
        <v>1044</v>
      </c>
      <c r="B1051" s="3" t="s">
        <v>786</v>
      </c>
      <c r="C1051" s="3" t="s">
        <v>735</v>
      </c>
      <c r="D1051" s="3" t="s">
        <v>2971</v>
      </c>
      <c r="E1051" s="3" t="s">
        <v>2887</v>
      </c>
      <c r="F1051" s="3" t="s">
        <v>2972</v>
      </c>
      <c r="G1051" s="3" t="s">
        <v>738</v>
      </c>
      <c r="H1051" s="5">
        <v>1357</v>
      </c>
      <c r="I1051" s="3" t="s">
        <v>739</v>
      </c>
      <c r="J1051" s="3" t="s">
        <v>791</v>
      </c>
      <c r="K1051" s="3" t="s">
        <v>792</v>
      </c>
      <c r="L1051" s="3" t="s">
        <v>793</v>
      </c>
    </row>
    <row r="1052" spans="1:12">
      <c r="A1052" s="3">
        <v>1045</v>
      </c>
      <c r="B1052" s="3" t="s">
        <v>786</v>
      </c>
      <c r="C1052" s="3" t="s">
        <v>735</v>
      </c>
      <c r="D1052" s="3" t="s">
        <v>2973</v>
      </c>
      <c r="E1052" s="3" t="s">
        <v>2887</v>
      </c>
      <c r="F1052" s="3" t="s">
        <v>2974</v>
      </c>
      <c r="G1052" s="3" t="s">
        <v>738</v>
      </c>
      <c r="H1052" s="5">
        <v>1784</v>
      </c>
      <c r="I1052" s="3" t="s">
        <v>739</v>
      </c>
      <c r="J1052" s="3" t="s">
        <v>791</v>
      </c>
      <c r="K1052" s="3" t="s">
        <v>792</v>
      </c>
      <c r="L1052" s="3" t="s">
        <v>793</v>
      </c>
    </row>
    <row r="1053" spans="1:12">
      <c r="A1053" s="3">
        <v>1046</v>
      </c>
      <c r="B1053" s="3" t="s">
        <v>786</v>
      </c>
      <c r="C1053" s="3" t="s">
        <v>735</v>
      </c>
      <c r="D1053" s="3" t="s">
        <v>2975</v>
      </c>
      <c r="E1053" s="3" t="s">
        <v>2887</v>
      </c>
      <c r="F1053" s="3" t="s">
        <v>2976</v>
      </c>
      <c r="G1053" s="3" t="s">
        <v>738</v>
      </c>
      <c r="H1053" s="5">
        <v>2796</v>
      </c>
      <c r="I1053" s="3" t="s">
        <v>739</v>
      </c>
      <c r="J1053" s="3" t="s">
        <v>791</v>
      </c>
      <c r="K1053" s="3" t="s">
        <v>792</v>
      </c>
      <c r="L1053" s="3" t="s">
        <v>793</v>
      </c>
    </row>
    <row r="1054" spans="1:12">
      <c r="A1054" s="3">
        <v>1047</v>
      </c>
      <c r="B1054" s="3" t="s">
        <v>786</v>
      </c>
      <c r="C1054" s="3" t="s">
        <v>735</v>
      </c>
      <c r="D1054" s="3" t="s">
        <v>2977</v>
      </c>
      <c r="E1054" s="3" t="s">
        <v>2887</v>
      </c>
      <c r="F1054" s="3" t="s">
        <v>2978</v>
      </c>
      <c r="G1054" s="3" t="s">
        <v>738</v>
      </c>
      <c r="H1054" s="5">
        <v>3699</v>
      </c>
      <c r="I1054" s="3" t="s">
        <v>739</v>
      </c>
      <c r="J1054" s="3" t="s">
        <v>791</v>
      </c>
      <c r="K1054" s="3" t="s">
        <v>792</v>
      </c>
      <c r="L1054" s="3" t="s">
        <v>793</v>
      </c>
    </row>
    <row r="1055" spans="1:12">
      <c r="A1055" s="3">
        <v>1048</v>
      </c>
      <c r="B1055" s="3" t="s">
        <v>786</v>
      </c>
      <c r="C1055" s="3" t="s">
        <v>735</v>
      </c>
      <c r="D1055" s="3" t="s">
        <v>2979</v>
      </c>
      <c r="E1055" s="3" t="s">
        <v>2887</v>
      </c>
      <c r="F1055" s="3" t="s">
        <v>2980</v>
      </c>
      <c r="G1055" s="3" t="s">
        <v>738</v>
      </c>
      <c r="H1055" s="5">
        <v>6375</v>
      </c>
      <c r="I1055" s="3" t="s">
        <v>739</v>
      </c>
      <c r="J1055" s="3" t="s">
        <v>791</v>
      </c>
      <c r="K1055" s="3" t="s">
        <v>792</v>
      </c>
      <c r="L1055" s="3" t="s">
        <v>793</v>
      </c>
    </row>
    <row r="1056" spans="1:12">
      <c r="A1056" s="3">
        <v>1049</v>
      </c>
      <c r="B1056" s="3" t="s">
        <v>786</v>
      </c>
      <c r="C1056" s="3" t="s">
        <v>876</v>
      </c>
      <c r="D1056" s="3" t="s">
        <v>2981</v>
      </c>
      <c r="E1056" s="3" t="s">
        <v>878</v>
      </c>
      <c r="F1056" s="3" t="s">
        <v>2982</v>
      </c>
      <c r="G1056" s="3" t="s">
        <v>738</v>
      </c>
      <c r="H1056" s="5">
        <v>11537</v>
      </c>
      <c r="I1056" s="3" t="s">
        <v>739</v>
      </c>
      <c r="J1056" s="3" t="s">
        <v>791</v>
      </c>
      <c r="K1056" s="3" t="s">
        <v>792</v>
      </c>
      <c r="L1056" s="3" t="s">
        <v>793</v>
      </c>
    </row>
    <row r="1057" spans="1:12">
      <c r="A1057" s="3">
        <v>1050</v>
      </c>
      <c r="B1057" s="3" t="s">
        <v>786</v>
      </c>
      <c r="C1057" s="3" t="s">
        <v>2273</v>
      </c>
      <c r="D1057" s="3" t="s">
        <v>2983</v>
      </c>
      <c r="E1057" s="3" t="s">
        <v>2677</v>
      </c>
      <c r="F1057" s="3" t="s">
        <v>2984</v>
      </c>
      <c r="G1057" s="3" t="s">
        <v>738</v>
      </c>
      <c r="H1057" s="5">
        <v>6126</v>
      </c>
      <c r="I1057" s="3" t="s">
        <v>739</v>
      </c>
      <c r="J1057" s="3" t="s">
        <v>791</v>
      </c>
      <c r="K1057" s="3" t="s">
        <v>792</v>
      </c>
      <c r="L1057" s="3" t="s">
        <v>793</v>
      </c>
    </row>
    <row r="1058" spans="1:12">
      <c r="A1058" s="3">
        <v>1051</v>
      </c>
      <c r="B1058" s="3" t="s">
        <v>786</v>
      </c>
      <c r="C1058" s="3" t="s">
        <v>2273</v>
      </c>
      <c r="D1058" s="3" t="s">
        <v>2985</v>
      </c>
      <c r="E1058" s="3" t="s">
        <v>2677</v>
      </c>
      <c r="F1058" s="3" t="s">
        <v>2986</v>
      </c>
      <c r="G1058" s="3" t="s">
        <v>738</v>
      </c>
      <c r="H1058" s="5">
        <v>7119</v>
      </c>
      <c r="I1058" s="3" t="s">
        <v>739</v>
      </c>
      <c r="J1058" s="3" t="s">
        <v>791</v>
      </c>
      <c r="K1058" s="3" t="s">
        <v>792</v>
      </c>
      <c r="L1058" s="3" t="s">
        <v>793</v>
      </c>
    </row>
    <row r="1059" spans="1:12">
      <c r="A1059" s="3">
        <v>1052</v>
      </c>
      <c r="B1059" s="3" t="s">
        <v>786</v>
      </c>
      <c r="C1059" s="3" t="s">
        <v>2273</v>
      </c>
      <c r="D1059" s="3" t="s">
        <v>2987</v>
      </c>
      <c r="E1059" s="3" t="s">
        <v>2677</v>
      </c>
      <c r="F1059" s="3" t="s">
        <v>2988</v>
      </c>
      <c r="G1059" s="3" t="s">
        <v>738</v>
      </c>
      <c r="H1059" s="5">
        <v>10259</v>
      </c>
      <c r="I1059" s="3" t="s">
        <v>739</v>
      </c>
      <c r="J1059" s="3" t="s">
        <v>791</v>
      </c>
      <c r="K1059" s="3" t="s">
        <v>792</v>
      </c>
      <c r="L1059" s="3" t="s">
        <v>793</v>
      </c>
    </row>
    <row r="1060" spans="1:12">
      <c r="A1060" s="3">
        <v>1053</v>
      </c>
      <c r="B1060" s="3" t="s">
        <v>786</v>
      </c>
      <c r="C1060" s="3" t="s">
        <v>2273</v>
      </c>
      <c r="D1060" s="3" t="s">
        <v>2989</v>
      </c>
      <c r="E1060" s="3" t="s">
        <v>2677</v>
      </c>
      <c r="F1060" s="3" t="s">
        <v>2990</v>
      </c>
      <c r="G1060" s="3" t="s">
        <v>738</v>
      </c>
      <c r="H1060" s="5">
        <v>12984</v>
      </c>
      <c r="I1060" s="3" t="s">
        <v>739</v>
      </c>
      <c r="J1060" s="3" t="s">
        <v>791</v>
      </c>
      <c r="K1060" s="3" t="s">
        <v>792</v>
      </c>
      <c r="L1060" s="3" t="s">
        <v>793</v>
      </c>
    </row>
    <row r="1061" spans="1:12">
      <c r="A1061" s="3">
        <v>1054</v>
      </c>
      <c r="B1061" s="3" t="s">
        <v>786</v>
      </c>
      <c r="C1061" s="3" t="s">
        <v>2273</v>
      </c>
      <c r="D1061" s="3" t="s">
        <v>2991</v>
      </c>
      <c r="E1061" s="3" t="s">
        <v>2677</v>
      </c>
      <c r="F1061" s="3" t="s">
        <v>2992</v>
      </c>
      <c r="G1061" s="3" t="s">
        <v>738</v>
      </c>
      <c r="H1061" s="5">
        <v>19769</v>
      </c>
      <c r="I1061" s="3" t="s">
        <v>739</v>
      </c>
      <c r="J1061" s="3" t="s">
        <v>791</v>
      </c>
      <c r="K1061" s="3" t="s">
        <v>792</v>
      </c>
      <c r="L1061" s="3" t="s">
        <v>793</v>
      </c>
    </row>
    <row r="1062" spans="1:12">
      <c r="A1062" s="3">
        <v>1055</v>
      </c>
      <c r="B1062" s="3" t="s">
        <v>786</v>
      </c>
      <c r="C1062" s="3" t="s">
        <v>2273</v>
      </c>
      <c r="D1062" s="3" t="s">
        <v>2993</v>
      </c>
      <c r="E1062" s="3" t="s">
        <v>2677</v>
      </c>
      <c r="F1062" s="3" t="s">
        <v>2994</v>
      </c>
      <c r="G1062" s="3" t="s">
        <v>738</v>
      </c>
      <c r="H1062" s="5">
        <v>27866</v>
      </c>
      <c r="I1062" s="3" t="s">
        <v>739</v>
      </c>
      <c r="J1062" s="3" t="s">
        <v>791</v>
      </c>
      <c r="K1062" s="3" t="s">
        <v>792</v>
      </c>
      <c r="L1062" s="3" t="s">
        <v>793</v>
      </c>
    </row>
    <row r="1063" spans="1:12">
      <c r="A1063" s="3">
        <v>1056</v>
      </c>
      <c r="B1063" s="3" t="s">
        <v>786</v>
      </c>
      <c r="C1063" s="3" t="s">
        <v>2273</v>
      </c>
      <c r="D1063" s="3" t="s">
        <v>2995</v>
      </c>
      <c r="E1063" s="3" t="s">
        <v>2677</v>
      </c>
      <c r="F1063" s="3" t="s">
        <v>2996</v>
      </c>
      <c r="G1063" s="3" t="s">
        <v>738</v>
      </c>
      <c r="H1063" s="5">
        <v>37655</v>
      </c>
      <c r="I1063" s="3" t="s">
        <v>739</v>
      </c>
      <c r="J1063" s="3" t="s">
        <v>791</v>
      </c>
      <c r="K1063" s="3" t="s">
        <v>792</v>
      </c>
      <c r="L1063" s="3" t="s">
        <v>793</v>
      </c>
    </row>
    <row r="1064" spans="1:12">
      <c r="A1064" s="3">
        <v>1057</v>
      </c>
      <c r="B1064" s="3" t="s">
        <v>786</v>
      </c>
      <c r="C1064" s="3" t="s">
        <v>2273</v>
      </c>
      <c r="D1064" s="3" t="s">
        <v>2997</v>
      </c>
      <c r="E1064" s="3" t="s">
        <v>2677</v>
      </c>
      <c r="F1064" s="3" t="s">
        <v>2998</v>
      </c>
      <c r="G1064" s="3" t="s">
        <v>738</v>
      </c>
      <c r="H1064" s="5">
        <v>53358</v>
      </c>
      <c r="I1064" s="3" t="s">
        <v>739</v>
      </c>
      <c r="J1064" s="3" t="s">
        <v>791</v>
      </c>
      <c r="K1064" s="3" t="s">
        <v>792</v>
      </c>
      <c r="L1064" s="3" t="s">
        <v>793</v>
      </c>
    </row>
    <row r="1065" spans="1:12">
      <c r="A1065" s="3">
        <v>1058</v>
      </c>
      <c r="B1065" s="3" t="s">
        <v>786</v>
      </c>
      <c r="C1065" s="3" t="s">
        <v>2273</v>
      </c>
      <c r="D1065" s="3" t="s">
        <v>2999</v>
      </c>
      <c r="E1065" s="3" t="s">
        <v>2677</v>
      </c>
      <c r="F1065" s="3" t="s">
        <v>3000</v>
      </c>
      <c r="G1065" s="3" t="s">
        <v>738</v>
      </c>
      <c r="H1065" s="5">
        <v>66484</v>
      </c>
      <c r="I1065" s="3" t="s">
        <v>739</v>
      </c>
      <c r="J1065" s="3" t="s">
        <v>791</v>
      </c>
      <c r="K1065" s="3" t="s">
        <v>792</v>
      </c>
      <c r="L1065" s="3" t="s">
        <v>793</v>
      </c>
    </row>
    <row r="1066" spans="1:12">
      <c r="A1066" s="3">
        <v>1059</v>
      </c>
      <c r="B1066" s="3" t="s">
        <v>786</v>
      </c>
      <c r="C1066" s="3" t="s">
        <v>2273</v>
      </c>
      <c r="D1066" s="3" t="s">
        <v>3001</v>
      </c>
      <c r="E1066" s="3" t="s">
        <v>2677</v>
      </c>
      <c r="F1066" s="3" t="s">
        <v>3002</v>
      </c>
      <c r="G1066" s="3" t="s">
        <v>738</v>
      </c>
      <c r="H1066" s="5">
        <v>77886</v>
      </c>
      <c r="I1066" s="3" t="s">
        <v>739</v>
      </c>
      <c r="J1066" s="3" t="s">
        <v>791</v>
      </c>
      <c r="K1066" s="3" t="s">
        <v>792</v>
      </c>
      <c r="L1066" s="3" t="s">
        <v>793</v>
      </c>
    </row>
    <row r="1067" spans="1:12">
      <c r="A1067" s="3">
        <v>1060</v>
      </c>
      <c r="B1067" s="3" t="s">
        <v>786</v>
      </c>
      <c r="C1067" s="3" t="s">
        <v>2273</v>
      </c>
      <c r="D1067" s="3" t="s">
        <v>3003</v>
      </c>
      <c r="E1067" s="3" t="s">
        <v>2677</v>
      </c>
      <c r="F1067" s="3" t="s">
        <v>3004</v>
      </c>
      <c r="G1067" s="3" t="s">
        <v>738</v>
      </c>
      <c r="H1067" s="5">
        <v>94686</v>
      </c>
      <c r="I1067" s="3" t="s">
        <v>739</v>
      </c>
      <c r="J1067" s="3" t="s">
        <v>791</v>
      </c>
      <c r="K1067" s="3" t="s">
        <v>792</v>
      </c>
      <c r="L1067" s="3" t="s">
        <v>793</v>
      </c>
    </row>
    <row r="1068" spans="1:12">
      <c r="A1068" s="3">
        <v>1061</v>
      </c>
      <c r="B1068" s="3" t="s">
        <v>786</v>
      </c>
      <c r="C1068" s="3" t="s">
        <v>2273</v>
      </c>
      <c r="D1068" s="3" t="s">
        <v>3005</v>
      </c>
      <c r="E1068" s="3" t="s">
        <v>2677</v>
      </c>
      <c r="F1068" s="3" t="s">
        <v>3006</v>
      </c>
      <c r="G1068" s="3" t="s">
        <v>738</v>
      </c>
      <c r="H1068" s="5">
        <v>111989</v>
      </c>
      <c r="I1068" s="3" t="s">
        <v>739</v>
      </c>
      <c r="J1068" s="3" t="s">
        <v>791</v>
      </c>
      <c r="K1068" s="3" t="s">
        <v>792</v>
      </c>
      <c r="L1068" s="3" t="s">
        <v>793</v>
      </c>
    </row>
    <row r="1069" spans="1:12">
      <c r="A1069" s="3">
        <v>1062</v>
      </c>
      <c r="B1069" s="3" t="s">
        <v>786</v>
      </c>
      <c r="C1069" s="3" t="s">
        <v>2273</v>
      </c>
      <c r="D1069" s="3" t="s">
        <v>3007</v>
      </c>
      <c r="E1069" s="3" t="s">
        <v>2677</v>
      </c>
      <c r="F1069" s="3" t="s">
        <v>3008</v>
      </c>
      <c r="G1069" s="3" t="s">
        <v>738</v>
      </c>
      <c r="H1069" s="5">
        <v>146566</v>
      </c>
      <c r="I1069" s="3" t="s">
        <v>739</v>
      </c>
      <c r="J1069" s="3" t="s">
        <v>791</v>
      </c>
      <c r="K1069" s="3" t="s">
        <v>792</v>
      </c>
      <c r="L1069" s="3" t="s">
        <v>793</v>
      </c>
    </row>
    <row r="1070" spans="1:12">
      <c r="A1070" s="3">
        <v>1063</v>
      </c>
      <c r="B1070" s="3" t="s">
        <v>786</v>
      </c>
      <c r="C1070" s="3" t="s">
        <v>2273</v>
      </c>
      <c r="D1070" s="3" t="s">
        <v>3009</v>
      </c>
      <c r="E1070" s="3" t="s">
        <v>2677</v>
      </c>
      <c r="F1070" s="3" t="s">
        <v>3010</v>
      </c>
      <c r="G1070" s="3" t="s">
        <v>738</v>
      </c>
      <c r="H1070" s="5">
        <v>181336</v>
      </c>
      <c r="I1070" s="3" t="s">
        <v>739</v>
      </c>
      <c r="J1070" s="3" t="s">
        <v>791</v>
      </c>
      <c r="K1070" s="3" t="s">
        <v>792</v>
      </c>
      <c r="L1070" s="3" t="s">
        <v>793</v>
      </c>
    </row>
    <row r="1071" spans="1:12">
      <c r="A1071" s="3">
        <v>1064</v>
      </c>
      <c r="B1071" s="3" t="s">
        <v>786</v>
      </c>
      <c r="C1071" s="3" t="s">
        <v>2273</v>
      </c>
      <c r="D1071" s="3" t="s">
        <v>3011</v>
      </c>
      <c r="E1071" s="3" t="s">
        <v>2677</v>
      </c>
      <c r="F1071" s="3" t="s">
        <v>3012</v>
      </c>
      <c r="G1071" s="3" t="s">
        <v>738</v>
      </c>
      <c r="H1071" s="5">
        <v>5507</v>
      </c>
      <c r="I1071" s="3" t="s">
        <v>739</v>
      </c>
      <c r="J1071" s="3" t="s">
        <v>791</v>
      </c>
      <c r="K1071" s="3" t="s">
        <v>792</v>
      </c>
      <c r="L1071" s="3" t="s">
        <v>793</v>
      </c>
    </row>
    <row r="1072" spans="1:12">
      <c r="A1072" s="3">
        <v>1065</v>
      </c>
      <c r="B1072" s="3" t="s">
        <v>786</v>
      </c>
      <c r="C1072" s="3" t="s">
        <v>2273</v>
      </c>
      <c r="D1072" s="3" t="s">
        <v>3013</v>
      </c>
      <c r="E1072" s="3" t="s">
        <v>2677</v>
      </c>
      <c r="F1072" s="3" t="s">
        <v>3014</v>
      </c>
      <c r="G1072" s="3" t="s">
        <v>738</v>
      </c>
      <c r="H1072" s="5">
        <v>6386</v>
      </c>
      <c r="I1072" s="3" t="s">
        <v>739</v>
      </c>
      <c r="J1072" s="3" t="s">
        <v>791</v>
      </c>
      <c r="K1072" s="3" t="s">
        <v>792</v>
      </c>
      <c r="L1072" s="3" t="s">
        <v>793</v>
      </c>
    </row>
    <row r="1073" spans="1:12">
      <c r="A1073" s="3">
        <v>1066</v>
      </c>
      <c r="B1073" s="3" t="s">
        <v>786</v>
      </c>
      <c r="C1073" s="3" t="s">
        <v>2273</v>
      </c>
      <c r="D1073" s="3" t="s">
        <v>3015</v>
      </c>
      <c r="E1073" s="3" t="s">
        <v>2677</v>
      </c>
      <c r="F1073" s="3" t="s">
        <v>3016</v>
      </c>
      <c r="G1073" s="3" t="s">
        <v>738</v>
      </c>
      <c r="H1073" s="5">
        <v>8139</v>
      </c>
      <c r="I1073" s="3" t="s">
        <v>739</v>
      </c>
      <c r="J1073" s="3" t="s">
        <v>791</v>
      </c>
      <c r="K1073" s="3" t="s">
        <v>792</v>
      </c>
      <c r="L1073" s="3" t="s">
        <v>793</v>
      </c>
    </row>
    <row r="1074" spans="1:12">
      <c r="A1074" s="3">
        <v>1067</v>
      </c>
      <c r="B1074" s="3" t="s">
        <v>786</v>
      </c>
      <c r="C1074" s="3" t="s">
        <v>2273</v>
      </c>
      <c r="D1074" s="3" t="s">
        <v>3017</v>
      </c>
      <c r="E1074" s="3" t="s">
        <v>2677</v>
      </c>
      <c r="F1074" s="3" t="s">
        <v>3018</v>
      </c>
      <c r="G1074" s="3" t="s">
        <v>738</v>
      </c>
      <c r="H1074" s="5">
        <v>9570</v>
      </c>
      <c r="I1074" s="3" t="s">
        <v>739</v>
      </c>
      <c r="J1074" s="3" t="s">
        <v>791</v>
      </c>
      <c r="K1074" s="3" t="s">
        <v>792</v>
      </c>
      <c r="L1074" s="3" t="s">
        <v>793</v>
      </c>
    </row>
    <row r="1075" spans="1:12">
      <c r="A1075" s="3">
        <v>1068</v>
      </c>
      <c r="B1075" s="3" t="s">
        <v>786</v>
      </c>
      <c r="C1075" s="3" t="s">
        <v>2273</v>
      </c>
      <c r="D1075" s="3" t="s">
        <v>3019</v>
      </c>
      <c r="E1075" s="3" t="s">
        <v>2677</v>
      </c>
      <c r="F1075" s="3" t="s">
        <v>3020</v>
      </c>
      <c r="G1075" s="3" t="s">
        <v>738</v>
      </c>
      <c r="H1075" s="5">
        <v>14396</v>
      </c>
      <c r="I1075" s="3" t="s">
        <v>739</v>
      </c>
      <c r="J1075" s="3" t="s">
        <v>791</v>
      </c>
      <c r="K1075" s="3" t="s">
        <v>792</v>
      </c>
      <c r="L1075" s="3" t="s">
        <v>793</v>
      </c>
    </row>
    <row r="1076" spans="1:12">
      <c r="A1076" s="3">
        <v>1069</v>
      </c>
      <c r="B1076" s="3" t="s">
        <v>786</v>
      </c>
      <c r="C1076" s="3" t="s">
        <v>2273</v>
      </c>
      <c r="D1076" s="3" t="s">
        <v>3021</v>
      </c>
      <c r="E1076" s="3" t="s">
        <v>2677</v>
      </c>
      <c r="F1076" s="3" t="s">
        <v>3022</v>
      </c>
      <c r="G1076" s="3" t="s">
        <v>738</v>
      </c>
      <c r="H1076" s="5">
        <v>17258</v>
      </c>
      <c r="I1076" s="3" t="s">
        <v>739</v>
      </c>
      <c r="J1076" s="3" t="s">
        <v>791</v>
      </c>
      <c r="K1076" s="3" t="s">
        <v>792</v>
      </c>
      <c r="L1076" s="3" t="s">
        <v>793</v>
      </c>
    </row>
    <row r="1077" spans="1:12">
      <c r="A1077" s="3">
        <v>1070</v>
      </c>
      <c r="B1077" s="3" t="s">
        <v>786</v>
      </c>
      <c r="C1077" s="3" t="s">
        <v>2273</v>
      </c>
      <c r="D1077" s="3" t="s">
        <v>3023</v>
      </c>
      <c r="E1077" s="3" t="s">
        <v>2677</v>
      </c>
      <c r="F1077" s="3" t="s">
        <v>3024</v>
      </c>
      <c r="G1077" s="3" t="s">
        <v>738</v>
      </c>
      <c r="H1077" s="5">
        <v>26286</v>
      </c>
      <c r="I1077" s="3" t="s">
        <v>739</v>
      </c>
      <c r="J1077" s="3" t="s">
        <v>791</v>
      </c>
      <c r="K1077" s="3" t="s">
        <v>792</v>
      </c>
      <c r="L1077" s="3" t="s">
        <v>793</v>
      </c>
    </row>
    <row r="1078" spans="1:12">
      <c r="A1078" s="3">
        <v>1071</v>
      </c>
      <c r="B1078" s="3" t="s">
        <v>786</v>
      </c>
      <c r="C1078" s="3" t="s">
        <v>2273</v>
      </c>
      <c r="D1078" s="3" t="s">
        <v>3025</v>
      </c>
      <c r="E1078" s="3" t="s">
        <v>2677</v>
      </c>
      <c r="F1078" s="3" t="s">
        <v>3026</v>
      </c>
      <c r="G1078" s="3" t="s">
        <v>738</v>
      </c>
      <c r="H1078" s="5">
        <v>37031</v>
      </c>
      <c r="I1078" s="3" t="s">
        <v>739</v>
      </c>
      <c r="J1078" s="3" t="s">
        <v>791</v>
      </c>
      <c r="K1078" s="3" t="s">
        <v>792</v>
      </c>
      <c r="L1078" s="3" t="s">
        <v>793</v>
      </c>
    </row>
    <row r="1079" spans="1:12">
      <c r="A1079" s="3">
        <v>1072</v>
      </c>
      <c r="B1079" s="3" t="s">
        <v>786</v>
      </c>
      <c r="C1079" s="3" t="s">
        <v>735</v>
      </c>
      <c r="D1079" s="3" t="s">
        <v>3027</v>
      </c>
      <c r="E1079" s="3" t="s">
        <v>109</v>
      </c>
      <c r="F1079" s="3" t="s">
        <v>3028</v>
      </c>
      <c r="G1079" s="3" t="s">
        <v>116</v>
      </c>
      <c r="H1079" s="5">
        <v>2722</v>
      </c>
      <c r="I1079" s="3" t="s">
        <v>739</v>
      </c>
      <c r="J1079" s="3" t="s">
        <v>791</v>
      </c>
      <c r="K1079" s="3" t="s">
        <v>792</v>
      </c>
      <c r="L1079" s="3" t="s">
        <v>793</v>
      </c>
    </row>
    <row r="1080" spans="1:12">
      <c r="A1080" s="3">
        <v>1073</v>
      </c>
      <c r="B1080" s="3" t="s">
        <v>786</v>
      </c>
      <c r="C1080" s="3" t="s">
        <v>735</v>
      </c>
      <c r="D1080" s="3" t="s">
        <v>3029</v>
      </c>
      <c r="E1080" s="3" t="s">
        <v>109</v>
      </c>
      <c r="F1080" s="3" t="s">
        <v>3030</v>
      </c>
      <c r="G1080" s="3" t="s">
        <v>116</v>
      </c>
      <c r="H1080" s="5">
        <v>3739</v>
      </c>
      <c r="I1080" s="3" t="s">
        <v>739</v>
      </c>
      <c r="J1080" s="3" t="s">
        <v>791</v>
      </c>
      <c r="K1080" s="3" t="s">
        <v>792</v>
      </c>
      <c r="L1080" s="3" t="s">
        <v>793</v>
      </c>
    </row>
    <row r="1081" spans="1:12">
      <c r="A1081" s="3">
        <v>1074</v>
      </c>
      <c r="B1081" s="3" t="s">
        <v>786</v>
      </c>
      <c r="C1081" s="3" t="s">
        <v>735</v>
      </c>
      <c r="D1081" s="3" t="s">
        <v>3031</v>
      </c>
      <c r="E1081" s="3" t="s">
        <v>109</v>
      </c>
      <c r="F1081" s="3" t="s">
        <v>3032</v>
      </c>
      <c r="G1081" s="3" t="s">
        <v>116</v>
      </c>
      <c r="H1081" s="5">
        <v>4448</v>
      </c>
      <c r="I1081" s="3" t="s">
        <v>739</v>
      </c>
      <c r="J1081" s="3" t="s">
        <v>791</v>
      </c>
      <c r="K1081" s="3" t="s">
        <v>792</v>
      </c>
      <c r="L1081" s="3" t="s">
        <v>793</v>
      </c>
    </row>
    <row r="1082" spans="1:12">
      <c r="A1082" s="3">
        <v>1075</v>
      </c>
      <c r="B1082" s="3" t="s">
        <v>786</v>
      </c>
      <c r="C1082" s="3" t="s">
        <v>735</v>
      </c>
      <c r="D1082" s="3" t="s">
        <v>3033</v>
      </c>
      <c r="E1082" s="3" t="s">
        <v>109</v>
      </c>
      <c r="F1082" s="3" t="s">
        <v>3034</v>
      </c>
      <c r="G1082" s="3" t="s">
        <v>116</v>
      </c>
      <c r="H1082" s="5">
        <v>6027</v>
      </c>
      <c r="I1082" s="3" t="s">
        <v>739</v>
      </c>
      <c r="J1082" s="3" t="s">
        <v>791</v>
      </c>
      <c r="K1082" s="3" t="s">
        <v>792</v>
      </c>
      <c r="L1082" s="3" t="s">
        <v>793</v>
      </c>
    </row>
    <row r="1083" spans="1:12">
      <c r="A1083" s="3">
        <v>1076</v>
      </c>
      <c r="B1083" s="3" t="s">
        <v>786</v>
      </c>
      <c r="C1083" s="3" t="s">
        <v>735</v>
      </c>
      <c r="D1083" s="3" t="s">
        <v>3035</v>
      </c>
      <c r="E1083" s="3" t="s">
        <v>109</v>
      </c>
      <c r="F1083" s="3" t="s">
        <v>3036</v>
      </c>
      <c r="G1083" s="3" t="s">
        <v>738</v>
      </c>
      <c r="H1083" s="5">
        <v>690</v>
      </c>
      <c r="I1083" s="3" t="s">
        <v>739</v>
      </c>
      <c r="J1083" s="3" t="s">
        <v>791</v>
      </c>
      <c r="K1083" s="3" t="s">
        <v>792</v>
      </c>
      <c r="L1083" s="3" t="s">
        <v>793</v>
      </c>
    </row>
    <row r="1084" spans="1:12">
      <c r="A1084" s="3">
        <v>1077</v>
      </c>
      <c r="B1084" s="3" t="s">
        <v>786</v>
      </c>
      <c r="C1084" s="3" t="s">
        <v>735</v>
      </c>
      <c r="D1084" s="3" t="s">
        <v>3037</v>
      </c>
      <c r="E1084" s="3" t="s">
        <v>109</v>
      </c>
      <c r="F1084" s="3" t="s">
        <v>3038</v>
      </c>
      <c r="G1084" s="3" t="s">
        <v>738</v>
      </c>
      <c r="H1084" s="5">
        <v>994</v>
      </c>
      <c r="I1084" s="3" t="s">
        <v>739</v>
      </c>
      <c r="J1084" s="3" t="s">
        <v>791</v>
      </c>
      <c r="K1084" s="3" t="s">
        <v>792</v>
      </c>
      <c r="L1084" s="3" t="s">
        <v>793</v>
      </c>
    </row>
    <row r="1085" spans="1:12">
      <c r="A1085" s="3">
        <v>1078</v>
      </c>
      <c r="B1085" s="3" t="s">
        <v>786</v>
      </c>
      <c r="C1085" s="3" t="s">
        <v>735</v>
      </c>
      <c r="D1085" s="3" t="s">
        <v>3039</v>
      </c>
      <c r="E1085" s="3" t="s">
        <v>109</v>
      </c>
      <c r="F1085" s="3" t="s">
        <v>3040</v>
      </c>
      <c r="G1085" s="3" t="s">
        <v>738</v>
      </c>
      <c r="H1085" s="5">
        <v>1028</v>
      </c>
      <c r="I1085" s="3" t="s">
        <v>739</v>
      </c>
      <c r="J1085" s="3" t="s">
        <v>791</v>
      </c>
      <c r="K1085" s="3" t="s">
        <v>792</v>
      </c>
      <c r="L1085" s="3" t="s">
        <v>793</v>
      </c>
    </row>
    <row r="1086" spans="1:12">
      <c r="A1086" s="3">
        <v>1079</v>
      </c>
      <c r="B1086" s="3" t="s">
        <v>786</v>
      </c>
      <c r="C1086" s="3" t="s">
        <v>735</v>
      </c>
      <c r="D1086" s="3" t="s">
        <v>3041</v>
      </c>
      <c r="E1086" s="3" t="s">
        <v>109</v>
      </c>
      <c r="F1086" s="3" t="s">
        <v>3042</v>
      </c>
      <c r="G1086" s="3" t="s">
        <v>738</v>
      </c>
      <c r="H1086" s="5">
        <v>2167</v>
      </c>
      <c r="I1086" s="3" t="s">
        <v>739</v>
      </c>
      <c r="J1086" s="3" t="s">
        <v>791</v>
      </c>
      <c r="K1086" s="3" t="s">
        <v>792</v>
      </c>
      <c r="L1086" s="3" t="s">
        <v>793</v>
      </c>
    </row>
    <row r="1087" spans="1:12">
      <c r="A1087" s="3">
        <v>1080</v>
      </c>
      <c r="B1087" s="3" t="s">
        <v>786</v>
      </c>
      <c r="C1087" s="3" t="s">
        <v>735</v>
      </c>
      <c r="D1087" s="3" t="s">
        <v>3043</v>
      </c>
      <c r="E1087" s="3" t="s">
        <v>109</v>
      </c>
      <c r="F1087" s="3" t="s">
        <v>3044</v>
      </c>
      <c r="G1087" s="3" t="s">
        <v>738</v>
      </c>
      <c r="H1087" s="5">
        <v>2348</v>
      </c>
      <c r="I1087" s="3" t="s">
        <v>739</v>
      </c>
      <c r="J1087" s="3" t="s">
        <v>791</v>
      </c>
      <c r="K1087" s="3" t="s">
        <v>792</v>
      </c>
      <c r="L1087" s="3" t="s">
        <v>793</v>
      </c>
    </row>
    <row r="1088" spans="1:12">
      <c r="A1088" s="3">
        <v>1081</v>
      </c>
      <c r="B1088" s="3" t="s">
        <v>786</v>
      </c>
      <c r="C1088" s="3" t="s">
        <v>735</v>
      </c>
      <c r="D1088" s="3" t="s">
        <v>3045</v>
      </c>
      <c r="E1088" s="3" t="s">
        <v>109</v>
      </c>
      <c r="F1088" s="3" t="s">
        <v>3046</v>
      </c>
      <c r="G1088" s="3" t="s">
        <v>738</v>
      </c>
      <c r="H1088" s="5">
        <v>2783</v>
      </c>
      <c r="I1088" s="3" t="s">
        <v>739</v>
      </c>
      <c r="J1088" s="3" t="s">
        <v>791</v>
      </c>
      <c r="K1088" s="3" t="s">
        <v>792</v>
      </c>
      <c r="L1088" s="3" t="s">
        <v>793</v>
      </c>
    </row>
    <row r="1089" spans="1:12">
      <c r="A1089" s="3">
        <v>1082</v>
      </c>
      <c r="B1089" s="3" t="s">
        <v>786</v>
      </c>
      <c r="C1089" s="3" t="s">
        <v>735</v>
      </c>
      <c r="D1089" s="3" t="s">
        <v>3047</v>
      </c>
      <c r="E1089" s="3" t="s">
        <v>109</v>
      </c>
      <c r="F1089" s="3" t="s">
        <v>3048</v>
      </c>
      <c r="G1089" s="3" t="s">
        <v>738</v>
      </c>
      <c r="H1089" s="5">
        <v>5865</v>
      </c>
      <c r="I1089" s="3" t="s">
        <v>739</v>
      </c>
      <c r="J1089" s="3" t="s">
        <v>791</v>
      </c>
      <c r="K1089" s="3" t="s">
        <v>792</v>
      </c>
      <c r="L1089" s="3" t="s">
        <v>793</v>
      </c>
    </row>
    <row r="1090" spans="1:12">
      <c r="A1090" s="3">
        <v>1083</v>
      </c>
      <c r="B1090" s="3" t="s">
        <v>786</v>
      </c>
      <c r="C1090" s="3" t="s">
        <v>735</v>
      </c>
      <c r="D1090" s="3" t="s">
        <v>3049</v>
      </c>
      <c r="E1090" s="3" t="s">
        <v>109</v>
      </c>
      <c r="F1090" s="3" t="s">
        <v>3050</v>
      </c>
      <c r="G1090" s="3" t="s">
        <v>738</v>
      </c>
      <c r="H1090" s="5">
        <v>9605</v>
      </c>
      <c r="I1090" s="3" t="s">
        <v>739</v>
      </c>
      <c r="J1090" s="3" t="s">
        <v>791</v>
      </c>
      <c r="K1090" s="3" t="s">
        <v>792</v>
      </c>
      <c r="L1090" s="3" t="s">
        <v>793</v>
      </c>
    </row>
    <row r="1091" spans="1:12">
      <c r="A1091" s="3">
        <v>1084</v>
      </c>
      <c r="B1091" s="3" t="s">
        <v>786</v>
      </c>
      <c r="C1091" s="3" t="s">
        <v>735</v>
      </c>
      <c r="D1091" s="3" t="s">
        <v>719</v>
      </c>
      <c r="E1091" s="3" t="s">
        <v>109</v>
      </c>
      <c r="F1091" s="3" t="s">
        <v>768</v>
      </c>
      <c r="G1091" s="3" t="s">
        <v>738</v>
      </c>
      <c r="H1091" s="5">
        <v>1532</v>
      </c>
      <c r="I1091" s="3" t="s">
        <v>739</v>
      </c>
      <c r="J1091" s="3" t="s">
        <v>791</v>
      </c>
      <c r="K1091" s="3" t="s">
        <v>792</v>
      </c>
      <c r="L1091" s="3" t="s">
        <v>793</v>
      </c>
    </row>
    <row r="1092" spans="1:12">
      <c r="A1092" s="3">
        <v>1085</v>
      </c>
      <c r="B1092" s="3" t="s">
        <v>786</v>
      </c>
      <c r="C1092" s="3" t="s">
        <v>735</v>
      </c>
      <c r="D1092" s="3" t="s">
        <v>711</v>
      </c>
      <c r="E1092" s="3" t="s">
        <v>109</v>
      </c>
      <c r="F1092" s="3" t="s">
        <v>744</v>
      </c>
      <c r="G1092" s="3" t="s">
        <v>738</v>
      </c>
      <c r="H1092" s="5">
        <v>1965</v>
      </c>
      <c r="I1092" s="3" t="s">
        <v>739</v>
      </c>
      <c r="J1092" s="3" t="s">
        <v>791</v>
      </c>
      <c r="K1092" s="3" t="s">
        <v>792</v>
      </c>
      <c r="L1092" s="3" t="s">
        <v>793</v>
      </c>
    </row>
    <row r="1093" spans="1:12">
      <c r="A1093" s="3">
        <v>1086</v>
      </c>
      <c r="B1093" s="3" t="s">
        <v>786</v>
      </c>
      <c r="C1093" s="3" t="s">
        <v>735</v>
      </c>
      <c r="D1093" s="3" t="s">
        <v>3051</v>
      </c>
      <c r="E1093" s="3" t="s">
        <v>109</v>
      </c>
      <c r="F1093" s="3" t="s">
        <v>3052</v>
      </c>
      <c r="G1093" s="3" t="s">
        <v>738</v>
      </c>
      <c r="H1093" s="5">
        <v>2624</v>
      </c>
      <c r="I1093" s="3" t="s">
        <v>739</v>
      </c>
      <c r="J1093" s="3" t="s">
        <v>791</v>
      </c>
      <c r="K1093" s="3" t="s">
        <v>792</v>
      </c>
      <c r="L1093" s="3" t="s">
        <v>793</v>
      </c>
    </row>
    <row r="1094" spans="1:12">
      <c r="A1094" s="3">
        <v>1087</v>
      </c>
      <c r="B1094" s="3" t="s">
        <v>786</v>
      </c>
      <c r="C1094" s="3" t="s">
        <v>735</v>
      </c>
      <c r="D1094" s="3" t="s">
        <v>3053</v>
      </c>
      <c r="E1094" s="3" t="s">
        <v>109</v>
      </c>
      <c r="F1094" s="3" t="s">
        <v>3054</v>
      </c>
      <c r="G1094" s="3" t="s">
        <v>738</v>
      </c>
      <c r="H1094" s="5">
        <v>3821</v>
      </c>
      <c r="I1094" s="3" t="s">
        <v>739</v>
      </c>
      <c r="J1094" s="3" t="s">
        <v>791</v>
      </c>
      <c r="K1094" s="3" t="s">
        <v>792</v>
      </c>
      <c r="L1094" s="3" t="s">
        <v>793</v>
      </c>
    </row>
    <row r="1095" spans="1:12">
      <c r="A1095" s="3">
        <v>1088</v>
      </c>
      <c r="B1095" s="3" t="s">
        <v>786</v>
      </c>
      <c r="C1095" s="3" t="s">
        <v>735</v>
      </c>
      <c r="D1095" s="3" t="s">
        <v>3055</v>
      </c>
      <c r="E1095" s="3" t="s">
        <v>109</v>
      </c>
      <c r="F1095" s="3" t="s">
        <v>3056</v>
      </c>
      <c r="G1095" s="3" t="s">
        <v>738</v>
      </c>
      <c r="H1095" s="5">
        <v>5869</v>
      </c>
      <c r="I1095" s="3" t="s">
        <v>739</v>
      </c>
      <c r="J1095" s="3" t="s">
        <v>791</v>
      </c>
      <c r="K1095" s="3" t="s">
        <v>792</v>
      </c>
      <c r="L1095" s="3" t="s">
        <v>793</v>
      </c>
    </row>
    <row r="1096" spans="1:12">
      <c r="A1096" s="3">
        <v>1089</v>
      </c>
      <c r="B1096" s="3" t="s">
        <v>786</v>
      </c>
      <c r="C1096" s="3" t="s">
        <v>735</v>
      </c>
      <c r="D1096" s="3" t="s">
        <v>3057</v>
      </c>
      <c r="E1096" s="3" t="s">
        <v>109</v>
      </c>
      <c r="F1096" s="3" t="s">
        <v>3058</v>
      </c>
      <c r="G1096" s="3" t="s">
        <v>738</v>
      </c>
      <c r="H1096" s="5">
        <v>6775</v>
      </c>
      <c r="I1096" s="3" t="s">
        <v>739</v>
      </c>
      <c r="J1096" s="3" t="s">
        <v>791</v>
      </c>
      <c r="K1096" s="3" t="s">
        <v>792</v>
      </c>
      <c r="L1096" s="3" t="s">
        <v>793</v>
      </c>
    </row>
    <row r="1097" spans="1:12">
      <c r="A1097" s="3">
        <v>1090</v>
      </c>
      <c r="B1097" s="3" t="s">
        <v>786</v>
      </c>
      <c r="C1097" s="3" t="s">
        <v>735</v>
      </c>
      <c r="D1097" s="3" t="s">
        <v>3059</v>
      </c>
      <c r="E1097" s="3" t="s">
        <v>109</v>
      </c>
      <c r="F1097" s="3" t="s">
        <v>3060</v>
      </c>
      <c r="G1097" s="3" t="s">
        <v>738</v>
      </c>
      <c r="H1097" s="5">
        <v>20640</v>
      </c>
      <c r="I1097" s="3" t="s">
        <v>739</v>
      </c>
      <c r="J1097" s="3" t="s">
        <v>791</v>
      </c>
      <c r="K1097" s="3" t="s">
        <v>792</v>
      </c>
      <c r="L1097" s="3" t="s">
        <v>793</v>
      </c>
    </row>
    <row r="1098" spans="1:12">
      <c r="A1098" s="3">
        <v>1091</v>
      </c>
      <c r="B1098" s="3" t="s">
        <v>786</v>
      </c>
      <c r="C1098" s="3" t="s">
        <v>735</v>
      </c>
      <c r="D1098" s="3" t="s">
        <v>3061</v>
      </c>
      <c r="E1098" s="3" t="s">
        <v>109</v>
      </c>
      <c r="F1098" s="3" t="s">
        <v>3062</v>
      </c>
      <c r="G1098" s="3" t="s">
        <v>738</v>
      </c>
      <c r="H1098" s="5">
        <v>28608</v>
      </c>
      <c r="I1098" s="3" t="s">
        <v>739</v>
      </c>
      <c r="J1098" s="3" t="s">
        <v>791</v>
      </c>
      <c r="K1098" s="3" t="s">
        <v>792</v>
      </c>
      <c r="L1098" s="3" t="s">
        <v>793</v>
      </c>
    </row>
    <row r="1099" spans="1:12">
      <c r="A1099" s="3">
        <v>1092</v>
      </c>
      <c r="B1099" s="3" t="s">
        <v>786</v>
      </c>
      <c r="C1099" s="3" t="s">
        <v>735</v>
      </c>
      <c r="D1099" s="3" t="s">
        <v>3063</v>
      </c>
      <c r="E1099" s="3" t="s">
        <v>109</v>
      </c>
      <c r="F1099" s="3" t="s">
        <v>3064</v>
      </c>
      <c r="G1099" s="3" t="s">
        <v>738</v>
      </c>
      <c r="H1099" s="5">
        <v>41088</v>
      </c>
      <c r="I1099" s="3" t="s">
        <v>739</v>
      </c>
      <c r="J1099" s="3" t="s">
        <v>791</v>
      </c>
      <c r="K1099" s="3" t="s">
        <v>792</v>
      </c>
      <c r="L1099" s="3" t="s">
        <v>793</v>
      </c>
    </row>
    <row r="1100" spans="1:12">
      <c r="A1100" s="3">
        <v>1093</v>
      </c>
      <c r="B1100" s="3" t="s">
        <v>786</v>
      </c>
      <c r="C1100" s="3" t="s">
        <v>2273</v>
      </c>
      <c r="D1100" s="3" t="s">
        <v>3065</v>
      </c>
      <c r="E1100" s="3" t="s">
        <v>2677</v>
      </c>
      <c r="F1100" s="3" t="s">
        <v>3066</v>
      </c>
      <c r="G1100" s="3" t="s">
        <v>738</v>
      </c>
      <c r="H1100" s="5">
        <v>101903</v>
      </c>
      <c r="I1100" s="3" t="s">
        <v>739</v>
      </c>
      <c r="J1100" s="3" t="s">
        <v>791</v>
      </c>
      <c r="K1100" s="3" t="s">
        <v>792</v>
      </c>
      <c r="L1100" s="3" t="s">
        <v>793</v>
      </c>
    </row>
    <row r="1101" spans="1:12">
      <c r="A1101" s="3">
        <v>1094</v>
      </c>
      <c r="B1101" s="3" t="s">
        <v>786</v>
      </c>
      <c r="C1101" s="3" t="s">
        <v>2273</v>
      </c>
      <c r="D1101" s="3" t="s">
        <v>3067</v>
      </c>
      <c r="E1101" s="3" t="s">
        <v>2677</v>
      </c>
      <c r="F1101" s="3" t="s">
        <v>3068</v>
      </c>
      <c r="G1101" s="3" t="s">
        <v>738</v>
      </c>
      <c r="H1101" s="5">
        <v>127256</v>
      </c>
      <c r="I1101" s="3" t="s">
        <v>739</v>
      </c>
      <c r="J1101" s="3" t="s">
        <v>791</v>
      </c>
      <c r="K1101" s="3" t="s">
        <v>792</v>
      </c>
      <c r="L1101" s="3" t="s">
        <v>793</v>
      </c>
    </row>
    <row r="1102" spans="1:12">
      <c r="A1102" s="3">
        <v>1095</v>
      </c>
      <c r="B1102" s="3" t="s">
        <v>786</v>
      </c>
      <c r="C1102" s="3" t="s">
        <v>2273</v>
      </c>
      <c r="D1102" s="3" t="s">
        <v>3069</v>
      </c>
      <c r="E1102" s="3" t="s">
        <v>2677</v>
      </c>
      <c r="F1102" s="3" t="s">
        <v>3070</v>
      </c>
      <c r="G1102" s="3" t="s">
        <v>738</v>
      </c>
      <c r="H1102" s="5">
        <v>4086</v>
      </c>
      <c r="I1102" s="3" t="s">
        <v>739</v>
      </c>
      <c r="J1102" s="3" t="s">
        <v>791</v>
      </c>
      <c r="K1102" s="3" t="s">
        <v>792</v>
      </c>
      <c r="L1102" s="3" t="s">
        <v>793</v>
      </c>
    </row>
    <row r="1103" spans="1:12">
      <c r="A1103" s="3">
        <v>1096</v>
      </c>
      <c r="B1103" s="3" t="s">
        <v>786</v>
      </c>
      <c r="C1103" s="3" t="s">
        <v>2273</v>
      </c>
      <c r="D1103" s="3" t="s">
        <v>3071</v>
      </c>
      <c r="E1103" s="3" t="s">
        <v>2677</v>
      </c>
      <c r="F1103" s="3" t="s">
        <v>3072</v>
      </c>
      <c r="G1103" s="3" t="s">
        <v>738</v>
      </c>
      <c r="H1103" s="5">
        <v>4856</v>
      </c>
      <c r="I1103" s="3" t="s">
        <v>739</v>
      </c>
      <c r="J1103" s="3" t="s">
        <v>791</v>
      </c>
      <c r="K1103" s="3" t="s">
        <v>792</v>
      </c>
      <c r="L1103" s="3" t="s">
        <v>793</v>
      </c>
    </row>
    <row r="1104" spans="1:12">
      <c r="A1104" s="3">
        <v>1097</v>
      </c>
      <c r="B1104" s="3" t="s">
        <v>786</v>
      </c>
      <c r="C1104" s="3" t="s">
        <v>939</v>
      </c>
      <c r="D1104" s="3" t="s">
        <v>3073</v>
      </c>
      <c r="E1104" s="3" t="s">
        <v>941</v>
      </c>
      <c r="F1104" s="3" t="s">
        <v>3074</v>
      </c>
      <c r="G1104" s="3" t="s">
        <v>738</v>
      </c>
      <c r="H1104" s="5">
        <v>14592</v>
      </c>
      <c r="I1104" s="3" t="s">
        <v>739</v>
      </c>
      <c r="J1104" s="3" t="s">
        <v>791</v>
      </c>
      <c r="K1104" s="3" t="s">
        <v>792</v>
      </c>
      <c r="L1104" s="3" t="s">
        <v>793</v>
      </c>
    </row>
    <row r="1105" spans="1:12">
      <c r="A1105" s="3">
        <v>1098</v>
      </c>
      <c r="B1105" s="3" t="s">
        <v>786</v>
      </c>
      <c r="C1105" s="3" t="s">
        <v>939</v>
      </c>
      <c r="D1105" s="3" t="s">
        <v>3075</v>
      </c>
      <c r="E1105" s="3" t="s">
        <v>941</v>
      </c>
      <c r="F1105" s="3" t="s">
        <v>3076</v>
      </c>
      <c r="G1105" s="3" t="s">
        <v>738</v>
      </c>
      <c r="H1105" s="5">
        <v>21455</v>
      </c>
      <c r="I1105" s="3" t="s">
        <v>739</v>
      </c>
      <c r="J1105" s="3" t="s">
        <v>791</v>
      </c>
      <c r="K1105" s="3" t="s">
        <v>792</v>
      </c>
      <c r="L1105" s="3" t="s">
        <v>793</v>
      </c>
    </row>
    <row r="1106" spans="1:12">
      <c r="A1106" s="3">
        <v>1099</v>
      </c>
      <c r="B1106" s="3" t="s">
        <v>786</v>
      </c>
      <c r="C1106" s="3" t="s">
        <v>939</v>
      </c>
      <c r="D1106" s="3" t="s">
        <v>3077</v>
      </c>
      <c r="E1106" s="3" t="s">
        <v>941</v>
      </c>
      <c r="F1106" s="3" t="s">
        <v>3078</v>
      </c>
      <c r="G1106" s="3" t="s">
        <v>738</v>
      </c>
      <c r="H1106" s="5">
        <v>12745</v>
      </c>
      <c r="I1106" s="3" t="s">
        <v>739</v>
      </c>
      <c r="J1106" s="3" t="s">
        <v>791</v>
      </c>
      <c r="K1106" s="3" t="s">
        <v>792</v>
      </c>
      <c r="L1106" s="3" t="s">
        <v>793</v>
      </c>
    </row>
    <row r="1107" spans="1:12">
      <c r="A1107" s="3">
        <v>1100</v>
      </c>
      <c r="B1107" s="3" t="s">
        <v>786</v>
      </c>
      <c r="C1107" s="3" t="s">
        <v>939</v>
      </c>
      <c r="D1107" s="3" t="s">
        <v>3079</v>
      </c>
      <c r="E1107" s="3" t="s">
        <v>941</v>
      </c>
      <c r="F1107" s="3" t="s">
        <v>3080</v>
      </c>
      <c r="G1107" s="3" t="s">
        <v>738</v>
      </c>
      <c r="H1107" s="5">
        <v>17652</v>
      </c>
      <c r="I1107" s="3" t="s">
        <v>739</v>
      </c>
      <c r="J1107" s="3" t="s">
        <v>791</v>
      </c>
      <c r="K1107" s="3" t="s">
        <v>792</v>
      </c>
      <c r="L1107" s="3" t="s">
        <v>793</v>
      </c>
    </row>
    <row r="1108" spans="1:12">
      <c r="A1108" s="3">
        <v>1101</v>
      </c>
      <c r="B1108" s="3" t="s">
        <v>786</v>
      </c>
      <c r="C1108" s="3" t="s">
        <v>939</v>
      </c>
      <c r="D1108" s="3" t="s">
        <v>3081</v>
      </c>
      <c r="E1108" s="3" t="s">
        <v>941</v>
      </c>
      <c r="F1108" s="3" t="s">
        <v>3082</v>
      </c>
      <c r="G1108" s="3" t="s">
        <v>738</v>
      </c>
      <c r="H1108" s="5">
        <v>17952</v>
      </c>
      <c r="I1108" s="3" t="s">
        <v>739</v>
      </c>
      <c r="J1108" s="3" t="s">
        <v>791</v>
      </c>
      <c r="K1108" s="3" t="s">
        <v>792</v>
      </c>
      <c r="L1108" s="3" t="s">
        <v>793</v>
      </c>
    </row>
    <row r="1109" spans="1:12">
      <c r="A1109" s="3">
        <v>1102</v>
      </c>
      <c r="B1109" s="3" t="s">
        <v>786</v>
      </c>
      <c r="C1109" s="3" t="s">
        <v>939</v>
      </c>
      <c r="D1109" s="3" t="s">
        <v>3083</v>
      </c>
      <c r="E1109" s="3" t="s">
        <v>941</v>
      </c>
      <c r="F1109" s="3" t="s">
        <v>3084</v>
      </c>
      <c r="G1109" s="3" t="s">
        <v>738</v>
      </c>
      <c r="H1109" s="5">
        <v>24636</v>
      </c>
      <c r="I1109" s="3" t="s">
        <v>739</v>
      </c>
      <c r="J1109" s="3" t="s">
        <v>791</v>
      </c>
      <c r="K1109" s="3" t="s">
        <v>792</v>
      </c>
      <c r="L1109" s="3" t="s">
        <v>793</v>
      </c>
    </row>
    <row r="1110" spans="1:12">
      <c r="A1110" s="3">
        <v>1103</v>
      </c>
      <c r="B1110" s="3" t="s">
        <v>786</v>
      </c>
      <c r="C1110" s="3" t="s">
        <v>939</v>
      </c>
      <c r="D1110" s="3" t="s">
        <v>3085</v>
      </c>
      <c r="E1110" s="3" t="s">
        <v>941</v>
      </c>
      <c r="F1110" s="3" t="s">
        <v>3086</v>
      </c>
      <c r="G1110" s="3" t="s">
        <v>738</v>
      </c>
      <c r="H1110" s="5">
        <v>21328</v>
      </c>
      <c r="I1110" s="3" t="s">
        <v>739</v>
      </c>
      <c r="J1110" s="3" t="s">
        <v>791</v>
      </c>
      <c r="K1110" s="3" t="s">
        <v>792</v>
      </c>
      <c r="L1110" s="3" t="s">
        <v>793</v>
      </c>
    </row>
    <row r="1111" spans="1:12">
      <c r="A1111" s="3">
        <v>1104</v>
      </c>
      <c r="B1111" s="3" t="s">
        <v>786</v>
      </c>
      <c r="C1111" s="3" t="s">
        <v>939</v>
      </c>
      <c r="D1111" s="3" t="s">
        <v>3087</v>
      </c>
      <c r="E1111" s="3" t="s">
        <v>941</v>
      </c>
      <c r="F1111" s="3" t="s">
        <v>3088</v>
      </c>
      <c r="G1111" s="3" t="s">
        <v>738</v>
      </c>
      <c r="H1111" s="5">
        <v>29264</v>
      </c>
      <c r="I1111" s="3" t="s">
        <v>739</v>
      </c>
      <c r="J1111" s="3" t="s">
        <v>791</v>
      </c>
      <c r="K1111" s="3" t="s">
        <v>792</v>
      </c>
      <c r="L1111" s="3" t="s">
        <v>793</v>
      </c>
    </row>
    <row r="1112" spans="1:12">
      <c r="A1112" s="3">
        <v>1105</v>
      </c>
      <c r="B1112" s="3" t="s">
        <v>786</v>
      </c>
      <c r="C1112" s="3" t="s">
        <v>760</v>
      </c>
      <c r="D1112" s="3" t="s">
        <v>3089</v>
      </c>
      <c r="E1112" s="3" t="s">
        <v>761</v>
      </c>
      <c r="F1112" s="3" t="s">
        <v>3090</v>
      </c>
      <c r="G1112" s="3" t="s">
        <v>738</v>
      </c>
      <c r="H1112" s="5">
        <v>527</v>
      </c>
      <c r="I1112" s="3" t="s">
        <v>739</v>
      </c>
      <c r="J1112" s="3" t="s">
        <v>791</v>
      </c>
      <c r="K1112" s="3" t="s">
        <v>792</v>
      </c>
      <c r="L1112" s="3" t="s">
        <v>793</v>
      </c>
    </row>
    <row r="1113" spans="1:12">
      <c r="A1113" s="3">
        <v>1106</v>
      </c>
      <c r="B1113" s="3" t="s">
        <v>786</v>
      </c>
      <c r="C1113" s="3" t="s">
        <v>760</v>
      </c>
      <c r="D1113" s="3" t="s">
        <v>717</v>
      </c>
      <c r="E1113" s="3" t="s">
        <v>761</v>
      </c>
      <c r="F1113" s="3" t="s">
        <v>762</v>
      </c>
      <c r="G1113" s="3" t="s">
        <v>738</v>
      </c>
      <c r="H1113" s="5">
        <v>855</v>
      </c>
      <c r="I1113" s="3" t="s">
        <v>739</v>
      </c>
      <c r="J1113" s="3" t="s">
        <v>791</v>
      </c>
      <c r="K1113" s="3" t="s">
        <v>792</v>
      </c>
      <c r="L1113" s="3" t="s">
        <v>793</v>
      </c>
    </row>
    <row r="1114" spans="1:12">
      <c r="A1114" s="3">
        <v>1107</v>
      </c>
      <c r="B1114" s="3" t="s">
        <v>786</v>
      </c>
      <c r="C1114" s="3" t="s">
        <v>760</v>
      </c>
      <c r="D1114" s="3" t="s">
        <v>3091</v>
      </c>
      <c r="E1114" s="3" t="s">
        <v>761</v>
      </c>
      <c r="F1114" s="3" t="s">
        <v>3092</v>
      </c>
      <c r="G1114" s="3" t="s">
        <v>738</v>
      </c>
      <c r="H1114" s="5">
        <v>1516</v>
      </c>
      <c r="I1114" s="3" t="s">
        <v>739</v>
      </c>
      <c r="J1114" s="3" t="s">
        <v>791</v>
      </c>
      <c r="K1114" s="3" t="s">
        <v>792</v>
      </c>
      <c r="L1114" s="3" t="s">
        <v>793</v>
      </c>
    </row>
    <row r="1115" spans="1:12">
      <c r="A1115" s="3">
        <v>1108</v>
      </c>
      <c r="B1115" s="3" t="s">
        <v>786</v>
      </c>
      <c r="C1115" s="3" t="s">
        <v>760</v>
      </c>
      <c r="D1115" s="3" t="s">
        <v>3093</v>
      </c>
      <c r="E1115" s="3" t="s">
        <v>761</v>
      </c>
      <c r="F1115" s="3" t="s">
        <v>3094</v>
      </c>
      <c r="G1115" s="3" t="s">
        <v>738</v>
      </c>
      <c r="H1115" s="5">
        <v>2469</v>
      </c>
      <c r="I1115" s="3" t="s">
        <v>739</v>
      </c>
      <c r="J1115" s="3" t="s">
        <v>791</v>
      </c>
      <c r="K1115" s="3" t="s">
        <v>792</v>
      </c>
      <c r="L1115" s="3" t="s">
        <v>793</v>
      </c>
    </row>
    <row r="1116" spans="1:12">
      <c r="A1116" s="3">
        <v>1109</v>
      </c>
      <c r="B1116" s="3" t="s">
        <v>786</v>
      </c>
      <c r="C1116" s="3" t="s">
        <v>760</v>
      </c>
      <c r="D1116" s="3" t="s">
        <v>3095</v>
      </c>
      <c r="E1116" s="3" t="s">
        <v>3096</v>
      </c>
      <c r="F1116" s="3" t="s">
        <v>3097</v>
      </c>
      <c r="G1116" s="3" t="s">
        <v>738</v>
      </c>
      <c r="H1116" s="5">
        <v>568</v>
      </c>
      <c r="I1116" s="3" t="s">
        <v>739</v>
      </c>
      <c r="J1116" s="3" t="s">
        <v>791</v>
      </c>
      <c r="K1116" s="3" t="s">
        <v>792</v>
      </c>
      <c r="L1116" s="3" t="s">
        <v>793</v>
      </c>
    </row>
    <row r="1117" spans="1:12">
      <c r="A1117" s="3">
        <v>1110</v>
      </c>
      <c r="B1117" s="3" t="s">
        <v>786</v>
      </c>
      <c r="C1117" s="3" t="s">
        <v>760</v>
      </c>
      <c r="D1117" s="3" t="s">
        <v>3098</v>
      </c>
      <c r="E1117" s="3" t="s">
        <v>3096</v>
      </c>
      <c r="F1117" s="3" t="s">
        <v>3099</v>
      </c>
      <c r="G1117" s="3" t="s">
        <v>738</v>
      </c>
      <c r="H1117" s="5">
        <v>667</v>
      </c>
      <c r="I1117" s="3" t="s">
        <v>739</v>
      </c>
      <c r="J1117" s="3" t="s">
        <v>791</v>
      </c>
      <c r="K1117" s="3" t="s">
        <v>792</v>
      </c>
      <c r="L1117" s="3" t="s">
        <v>793</v>
      </c>
    </row>
    <row r="1118" spans="1:12">
      <c r="A1118" s="3">
        <v>1111</v>
      </c>
      <c r="B1118" s="3" t="s">
        <v>786</v>
      </c>
      <c r="C1118" s="3" t="s">
        <v>760</v>
      </c>
      <c r="D1118" s="3" t="s">
        <v>3100</v>
      </c>
      <c r="E1118" s="3" t="s">
        <v>3096</v>
      </c>
      <c r="F1118" s="3" t="s">
        <v>3101</v>
      </c>
      <c r="G1118" s="3" t="s">
        <v>738</v>
      </c>
      <c r="H1118" s="5">
        <v>1052</v>
      </c>
      <c r="I1118" s="3" t="s">
        <v>739</v>
      </c>
      <c r="J1118" s="3" t="s">
        <v>791</v>
      </c>
      <c r="K1118" s="3" t="s">
        <v>792</v>
      </c>
      <c r="L1118" s="3" t="s">
        <v>793</v>
      </c>
    </row>
    <row r="1119" spans="1:12">
      <c r="A1119" s="3">
        <v>1112</v>
      </c>
      <c r="B1119" s="3" t="s">
        <v>786</v>
      </c>
      <c r="C1119" s="3" t="s">
        <v>760</v>
      </c>
      <c r="D1119" s="3" t="s">
        <v>3102</v>
      </c>
      <c r="E1119" s="3" t="s">
        <v>3096</v>
      </c>
      <c r="F1119" s="3" t="s">
        <v>3103</v>
      </c>
      <c r="G1119" s="3" t="s">
        <v>738</v>
      </c>
      <c r="H1119" s="5">
        <v>1442</v>
      </c>
      <c r="I1119" s="3" t="s">
        <v>739</v>
      </c>
      <c r="J1119" s="3" t="s">
        <v>791</v>
      </c>
      <c r="K1119" s="3" t="s">
        <v>792</v>
      </c>
      <c r="L1119" s="3" t="s">
        <v>793</v>
      </c>
    </row>
    <row r="1120" spans="1:12">
      <c r="A1120" s="3">
        <v>1113</v>
      </c>
      <c r="B1120" s="3" t="s">
        <v>786</v>
      </c>
      <c r="C1120" s="3" t="s">
        <v>760</v>
      </c>
      <c r="D1120" s="3" t="s">
        <v>3104</v>
      </c>
      <c r="E1120" s="3" t="s">
        <v>3096</v>
      </c>
      <c r="F1120" s="3" t="s">
        <v>3105</v>
      </c>
      <c r="G1120" s="3" t="s">
        <v>738</v>
      </c>
      <c r="H1120" s="5">
        <v>1624</v>
      </c>
      <c r="I1120" s="3" t="s">
        <v>739</v>
      </c>
      <c r="J1120" s="3" t="s">
        <v>791</v>
      </c>
      <c r="K1120" s="3" t="s">
        <v>792</v>
      </c>
      <c r="L1120" s="3" t="s">
        <v>793</v>
      </c>
    </row>
    <row r="1121" spans="1:12">
      <c r="A1121" s="3">
        <v>1114</v>
      </c>
      <c r="B1121" s="3" t="s">
        <v>786</v>
      </c>
      <c r="C1121" s="3" t="s">
        <v>760</v>
      </c>
      <c r="D1121" s="3" t="s">
        <v>3106</v>
      </c>
      <c r="E1121" s="3" t="s">
        <v>3096</v>
      </c>
      <c r="F1121" s="3" t="s">
        <v>3107</v>
      </c>
      <c r="G1121" s="3" t="s">
        <v>738</v>
      </c>
      <c r="H1121" s="5">
        <v>2185</v>
      </c>
      <c r="I1121" s="3" t="s">
        <v>739</v>
      </c>
      <c r="J1121" s="3" t="s">
        <v>791</v>
      </c>
      <c r="K1121" s="3" t="s">
        <v>792</v>
      </c>
      <c r="L1121" s="3" t="s">
        <v>793</v>
      </c>
    </row>
    <row r="1122" spans="1:12">
      <c r="A1122" s="3">
        <v>1115</v>
      </c>
      <c r="B1122" s="3" t="s">
        <v>786</v>
      </c>
      <c r="C1122" s="3" t="s">
        <v>760</v>
      </c>
      <c r="D1122" s="3" t="s">
        <v>3108</v>
      </c>
      <c r="E1122" s="3" t="s">
        <v>3096</v>
      </c>
      <c r="F1122" s="3" t="s">
        <v>3109</v>
      </c>
      <c r="G1122" s="3" t="s">
        <v>738</v>
      </c>
      <c r="H1122" s="5">
        <v>676</v>
      </c>
      <c r="I1122" s="3" t="s">
        <v>739</v>
      </c>
      <c r="J1122" s="3" t="s">
        <v>791</v>
      </c>
      <c r="K1122" s="3" t="s">
        <v>792</v>
      </c>
      <c r="L1122" s="3" t="s">
        <v>793</v>
      </c>
    </row>
    <row r="1123" spans="1:12">
      <c r="A1123" s="3">
        <v>1116</v>
      </c>
      <c r="B1123" s="3" t="s">
        <v>786</v>
      </c>
      <c r="C1123" s="3" t="s">
        <v>760</v>
      </c>
      <c r="D1123" s="3" t="s">
        <v>3110</v>
      </c>
      <c r="E1123" s="3" t="s">
        <v>3096</v>
      </c>
      <c r="F1123" s="3" t="s">
        <v>3111</v>
      </c>
      <c r="G1123" s="3" t="s">
        <v>738</v>
      </c>
      <c r="H1123" s="5">
        <v>1006</v>
      </c>
      <c r="I1123" s="3" t="s">
        <v>739</v>
      </c>
      <c r="J1123" s="3" t="s">
        <v>791</v>
      </c>
      <c r="K1123" s="3" t="s">
        <v>792</v>
      </c>
      <c r="L1123" s="3" t="s">
        <v>793</v>
      </c>
    </row>
    <row r="1124" spans="1:12">
      <c r="A1124" s="3">
        <v>1117</v>
      </c>
      <c r="B1124" s="3" t="s">
        <v>786</v>
      </c>
      <c r="C1124" s="3" t="s">
        <v>760</v>
      </c>
      <c r="D1124" s="3" t="s">
        <v>3112</v>
      </c>
      <c r="E1124" s="3" t="s">
        <v>3096</v>
      </c>
      <c r="F1124" s="3" t="s">
        <v>3113</v>
      </c>
      <c r="G1124" s="3" t="s">
        <v>738</v>
      </c>
      <c r="H1124" s="5">
        <v>1633</v>
      </c>
      <c r="I1124" s="3" t="s">
        <v>739</v>
      </c>
      <c r="J1124" s="3" t="s">
        <v>791</v>
      </c>
      <c r="K1124" s="3" t="s">
        <v>792</v>
      </c>
      <c r="L1124" s="3" t="s">
        <v>793</v>
      </c>
    </row>
    <row r="1125" spans="1:12">
      <c r="A1125" s="3">
        <v>1118</v>
      </c>
      <c r="B1125" s="3" t="s">
        <v>786</v>
      </c>
      <c r="C1125" s="3" t="s">
        <v>764</v>
      </c>
      <c r="D1125" s="3" t="s">
        <v>3114</v>
      </c>
      <c r="E1125" s="3" t="s">
        <v>765</v>
      </c>
      <c r="F1125" s="3" t="s">
        <v>3115</v>
      </c>
      <c r="G1125" s="3" t="s">
        <v>738</v>
      </c>
      <c r="H1125" s="5">
        <v>10089</v>
      </c>
      <c r="I1125" s="3" t="s">
        <v>739</v>
      </c>
      <c r="J1125" s="3" t="s">
        <v>791</v>
      </c>
      <c r="K1125" s="3" t="s">
        <v>792</v>
      </c>
      <c r="L1125" s="3" t="s">
        <v>793</v>
      </c>
    </row>
    <row r="1126" spans="1:12">
      <c r="A1126" s="3">
        <v>1119</v>
      </c>
      <c r="B1126" s="3" t="s">
        <v>786</v>
      </c>
      <c r="C1126" s="3" t="s">
        <v>764</v>
      </c>
      <c r="D1126" s="3" t="s">
        <v>718</v>
      </c>
      <c r="E1126" s="3" t="s">
        <v>765</v>
      </c>
      <c r="F1126" s="3" t="s">
        <v>766</v>
      </c>
      <c r="G1126" s="3" t="s">
        <v>738</v>
      </c>
      <c r="H1126" s="5">
        <v>400</v>
      </c>
      <c r="I1126" s="3" t="s">
        <v>739</v>
      </c>
      <c r="J1126" s="3" t="s">
        <v>791</v>
      </c>
      <c r="K1126" s="3" t="s">
        <v>792</v>
      </c>
      <c r="L1126" s="3" t="s">
        <v>793</v>
      </c>
    </row>
    <row r="1127" spans="1:12">
      <c r="A1127" s="3">
        <v>1120</v>
      </c>
      <c r="B1127" s="3" t="s">
        <v>786</v>
      </c>
      <c r="C1127" s="3" t="s">
        <v>764</v>
      </c>
      <c r="D1127" s="3" t="s">
        <v>3116</v>
      </c>
      <c r="E1127" s="3" t="s">
        <v>765</v>
      </c>
      <c r="F1127" s="3" t="s">
        <v>3117</v>
      </c>
      <c r="G1127" s="3" t="s">
        <v>738</v>
      </c>
      <c r="H1127" s="5">
        <v>2831</v>
      </c>
      <c r="I1127" s="3" t="s">
        <v>739</v>
      </c>
      <c r="J1127" s="3" t="s">
        <v>791</v>
      </c>
      <c r="K1127" s="3" t="s">
        <v>792</v>
      </c>
      <c r="L1127" s="3" t="s">
        <v>793</v>
      </c>
    </row>
    <row r="1128" spans="1:12">
      <c r="A1128" s="3">
        <v>1121</v>
      </c>
      <c r="B1128" s="3" t="s">
        <v>786</v>
      </c>
      <c r="C1128" s="3" t="s">
        <v>764</v>
      </c>
      <c r="D1128" s="3" t="s">
        <v>3118</v>
      </c>
      <c r="E1128" s="3" t="s">
        <v>765</v>
      </c>
      <c r="F1128" s="3" t="s">
        <v>3119</v>
      </c>
      <c r="G1128" s="3" t="s">
        <v>738</v>
      </c>
      <c r="H1128" s="5">
        <v>570</v>
      </c>
      <c r="I1128" s="3" t="s">
        <v>739</v>
      </c>
      <c r="J1128" s="3" t="s">
        <v>791</v>
      </c>
      <c r="K1128" s="3" t="s">
        <v>792</v>
      </c>
      <c r="L1128" s="3" t="s">
        <v>793</v>
      </c>
    </row>
    <row r="1129" spans="1:12">
      <c r="A1129" s="3">
        <v>1122</v>
      </c>
      <c r="B1129" s="3" t="s">
        <v>786</v>
      </c>
      <c r="C1129" s="3" t="s">
        <v>764</v>
      </c>
      <c r="D1129" s="3" t="s">
        <v>3120</v>
      </c>
      <c r="E1129" s="3" t="s">
        <v>765</v>
      </c>
      <c r="F1129" s="3" t="s">
        <v>3121</v>
      </c>
      <c r="G1129" s="3" t="s">
        <v>738</v>
      </c>
      <c r="H1129" s="5">
        <v>2440</v>
      </c>
      <c r="I1129" s="3" t="s">
        <v>739</v>
      </c>
      <c r="J1129" s="3" t="s">
        <v>791</v>
      </c>
      <c r="K1129" s="3" t="s">
        <v>792</v>
      </c>
      <c r="L1129" s="3" t="s">
        <v>793</v>
      </c>
    </row>
    <row r="1130" spans="1:12">
      <c r="A1130" s="3">
        <v>1123</v>
      </c>
      <c r="B1130" s="3" t="s">
        <v>786</v>
      </c>
      <c r="C1130" s="3" t="s">
        <v>764</v>
      </c>
      <c r="D1130" s="3" t="s">
        <v>3122</v>
      </c>
      <c r="E1130" s="3" t="s">
        <v>765</v>
      </c>
      <c r="F1130" s="3" t="s">
        <v>3123</v>
      </c>
      <c r="G1130" s="3" t="s">
        <v>738</v>
      </c>
      <c r="H1130" s="5">
        <v>4624</v>
      </c>
      <c r="I1130" s="3" t="s">
        <v>739</v>
      </c>
      <c r="J1130" s="3" t="s">
        <v>791</v>
      </c>
      <c r="K1130" s="3" t="s">
        <v>792</v>
      </c>
      <c r="L1130" s="3" t="s">
        <v>793</v>
      </c>
    </row>
    <row r="1131" spans="1:12">
      <c r="A1131" s="3">
        <v>1124</v>
      </c>
      <c r="B1131" s="3" t="s">
        <v>786</v>
      </c>
      <c r="C1131" s="3" t="s">
        <v>824</v>
      </c>
      <c r="D1131" s="3" t="s">
        <v>3124</v>
      </c>
      <c r="E1131" s="3" t="s">
        <v>2897</v>
      </c>
      <c r="F1131" s="3" t="s">
        <v>3125</v>
      </c>
      <c r="G1131" s="3" t="s">
        <v>116</v>
      </c>
      <c r="H1131" s="5">
        <v>1744</v>
      </c>
      <c r="I1131" s="3" t="s">
        <v>739</v>
      </c>
      <c r="J1131" s="3" t="s">
        <v>791</v>
      </c>
      <c r="K1131" s="3" t="s">
        <v>792</v>
      </c>
      <c r="L1131" s="3" t="s">
        <v>793</v>
      </c>
    </row>
    <row r="1132" spans="1:12">
      <c r="A1132" s="3">
        <v>1125</v>
      </c>
      <c r="B1132" s="3" t="s">
        <v>786</v>
      </c>
      <c r="C1132" s="3" t="s">
        <v>824</v>
      </c>
      <c r="D1132" s="3" t="s">
        <v>3126</v>
      </c>
      <c r="E1132" s="3" t="s">
        <v>2897</v>
      </c>
      <c r="F1132" s="3" t="s">
        <v>3127</v>
      </c>
      <c r="G1132" s="3" t="s">
        <v>116</v>
      </c>
      <c r="H1132" s="5">
        <v>2536</v>
      </c>
      <c r="I1132" s="3" t="s">
        <v>739</v>
      </c>
      <c r="J1132" s="3" t="s">
        <v>791</v>
      </c>
      <c r="K1132" s="3" t="s">
        <v>792</v>
      </c>
      <c r="L1132" s="3" t="s">
        <v>793</v>
      </c>
    </row>
    <row r="1133" spans="1:12">
      <c r="A1133" s="3">
        <v>1126</v>
      </c>
      <c r="B1133" s="3" t="s">
        <v>786</v>
      </c>
      <c r="C1133" s="3" t="s">
        <v>824</v>
      </c>
      <c r="D1133" s="3" t="s">
        <v>3128</v>
      </c>
      <c r="E1133" s="3" t="s">
        <v>2897</v>
      </c>
      <c r="F1133" s="3" t="s">
        <v>3129</v>
      </c>
      <c r="G1133" s="3" t="s">
        <v>116</v>
      </c>
      <c r="H1133" s="5">
        <v>3471</v>
      </c>
      <c r="I1133" s="3" t="s">
        <v>739</v>
      </c>
      <c r="J1133" s="3" t="s">
        <v>791</v>
      </c>
      <c r="K1133" s="3" t="s">
        <v>792</v>
      </c>
      <c r="L1133" s="3" t="s">
        <v>793</v>
      </c>
    </row>
    <row r="1134" spans="1:12">
      <c r="A1134" s="3">
        <v>1127</v>
      </c>
      <c r="B1134" s="3" t="s">
        <v>786</v>
      </c>
      <c r="C1134" s="3" t="s">
        <v>824</v>
      </c>
      <c r="D1134" s="3" t="s">
        <v>3130</v>
      </c>
      <c r="E1134" s="3" t="s">
        <v>2897</v>
      </c>
      <c r="F1134" s="3" t="s">
        <v>3131</v>
      </c>
      <c r="G1134" s="3" t="s">
        <v>116</v>
      </c>
      <c r="H1134" s="5">
        <v>373</v>
      </c>
      <c r="I1134" s="3" t="s">
        <v>739</v>
      </c>
      <c r="J1134" s="3" t="s">
        <v>791</v>
      </c>
      <c r="K1134" s="3" t="s">
        <v>792</v>
      </c>
      <c r="L1134" s="3" t="s">
        <v>793</v>
      </c>
    </row>
    <row r="1135" spans="1:12">
      <c r="A1135" s="3">
        <v>1128</v>
      </c>
      <c r="B1135" s="3" t="s">
        <v>786</v>
      </c>
      <c r="C1135" s="3" t="s">
        <v>824</v>
      </c>
      <c r="D1135" s="3" t="s">
        <v>3132</v>
      </c>
      <c r="E1135" s="3" t="s">
        <v>2897</v>
      </c>
      <c r="F1135" s="3" t="s">
        <v>3133</v>
      </c>
      <c r="G1135" s="3" t="s">
        <v>116</v>
      </c>
      <c r="H1135" s="5">
        <v>750</v>
      </c>
      <c r="I1135" s="3" t="s">
        <v>739</v>
      </c>
      <c r="J1135" s="3" t="s">
        <v>791</v>
      </c>
      <c r="K1135" s="3" t="s">
        <v>792</v>
      </c>
      <c r="L1135" s="3" t="s">
        <v>793</v>
      </c>
    </row>
    <row r="1136" spans="1:12">
      <c r="A1136" s="3">
        <v>1129</v>
      </c>
      <c r="B1136" s="3" t="s">
        <v>786</v>
      </c>
      <c r="C1136" s="3" t="s">
        <v>824</v>
      </c>
      <c r="D1136" s="3" t="s">
        <v>3134</v>
      </c>
      <c r="E1136" s="3" t="s">
        <v>2897</v>
      </c>
      <c r="F1136" s="3" t="s">
        <v>3135</v>
      </c>
      <c r="G1136" s="3" t="s">
        <v>738</v>
      </c>
      <c r="H1136" s="5">
        <v>6176</v>
      </c>
      <c r="I1136" s="3" t="s">
        <v>739</v>
      </c>
      <c r="J1136" s="3" t="s">
        <v>791</v>
      </c>
      <c r="K1136" s="3" t="s">
        <v>792</v>
      </c>
      <c r="L1136" s="3" t="s">
        <v>793</v>
      </c>
    </row>
    <row r="1137" spans="1:12">
      <c r="A1137" s="3">
        <v>1130</v>
      </c>
      <c r="B1137" s="3" t="s">
        <v>786</v>
      </c>
      <c r="C1137" s="3" t="s">
        <v>824</v>
      </c>
      <c r="D1137" s="3" t="s">
        <v>3136</v>
      </c>
      <c r="E1137" s="3" t="s">
        <v>2897</v>
      </c>
      <c r="F1137" s="3" t="s">
        <v>3137</v>
      </c>
      <c r="G1137" s="3" t="s">
        <v>738</v>
      </c>
      <c r="H1137" s="5">
        <v>6893</v>
      </c>
      <c r="I1137" s="3" t="s">
        <v>739</v>
      </c>
      <c r="J1137" s="3" t="s">
        <v>791</v>
      </c>
      <c r="K1137" s="3" t="s">
        <v>792</v>
      </c>
      <c r="L1137" s="3" t="s">
        <v>793</v>
      </c>
    </row>
    <row r="1138" spans="1:12">
      <c r="A1138" s="3">
        <v>1131</v>
      </c>
      <c r="B1138" s="3" t="s">
        <v>786</v>
      </c>
      <c r="C1138" s="3" t="s">
        <v>824</v>
      </c>
      <c r="D1138" s="3" t="s">
        <v>3138</v>
      </c>
      <c r="E1138" s="3" t="s">
        <v>2897</v>
      </c>
      <c r="F1138" s="3" t="s">
        <v>3139</v>
      </c>
      <c r="G1138" s="3" t="s">
        <v>738</v>
      </c>
      <c r="H1138" s="5">
        <v>7536</v>
      </c>
      <c r="I1138" s="3" t="s">
        <v>739</v>
      </c>
      <c r="J1138" s="3" t="s">
        <v>791</v>
      </c>
      <c r="K1138" s="3" t="s">
        <v>792</v>
      </c>
      <c r="L1138" s="3" t="s">
        <v>793</v>
      </c>
    </row>
    <row r="1139" spans="1:12">
      <c r="A1139" s="3">
        <v>1132</v>
      </c>
      <c r="B1139" s="3" t="s">
        <v>786</v>
      </c>
      <c r="C1139" s="3" t="s">
        <v>1730</v>
      </c>
      <c r="D1139" s="3" t="s">
        <v>3140</v>
      </c>
      <c r="E1139" s="3" t="s">
        <v>3141</v>
      </c>
      <c r="F1139" s="3" t="s">
        <v>3142</v>
      </c>
      <c r="G1139" s="3" t="s">
        <v>738</v>
      </c>
      <c r="H1139" s="5">
        <v>14160</v>
      </c>
      <c r="I1139" s="3" t="s">
        <v>739</v>
      </c>
      <c r="J1139" s="3" t="s">
        <v>791</v>
      </c>
      <c r="K1139" s="3" t="s">
        <v>792</v>
      </c>
      <c r="L1139" s="3" t="s">
        <v>793</v>
      </c>
    </row>
    <row r="1140" spans="1:12">
      <c r="A1140" s="3">
        <v>1133</v>
      </c>
      <c r="B1140" s="3" t="s">
        <v>786</v>
      </c>
      <c r="C1140" s="3" t="s">
        <v>1730</v>
      </c>
      <c r="D1140" s="3" t="s">
        <v>3143</v>
      </c>
      <c r="E1140" s="3" t="s">
        <v>3141</v>
      </c>
      <c r="F1140" s="3" t="s">
        <v>3144</v>
      </c>
      <c r="G1140" s="3" t="s">
        <v>738</v>
      </c>
      <c r="H1140" s="5">
        <v>15576</v>
      </c>
      <c r="I1140" s="3" t="s">
        <v>739</v>
      </c>
      <c r="J1140" s="3" t="s">
        <v>791</v>
      </c>
      <c r="K1140" s="3" t="s">
        <v>792</v>
      </c>
      <c r="L1140" s="3" t="s">
        <v>793</v>
      </c>
    </row>
    <row r="1141" spans="1:12">
      <c r="A1141" s="3">
        <v>1134</v>
      </c>
      <c r="B1141" s="3" t="s">
        <v>786</v>
      </c>
      <c r="C1141" s="3" t="s">
        <v>1730</v>
      </c>
      <c r="D1141" s="3" t="s">
        <v>3145</v>
      </c>
      <c r="E1141" s="3" t="s">
        <v>3141</v>
      </c>
      <c r="F1141" s="3" t="s">
        <v>3146</v>
      </c>
      <c r="G1141" s="3" t="s">
        <v>738</v>
      </c>
      <c r="H1141" s="5">
        <v>16801</v>
      </c>
      <c r="I1141" s="3" t="s">
        <v>739</v>
      </c>
      <c r="J1141" s="3" t="s">
        <v>791</v>
      </c>
      <c r="K1141" s="3" t="s">
        <v>792</v>
      </c>
      <c r="L1141" s="3" t="s">
        <v>793</v>
      </c>
    </row>
    <row r="1142" spans="1:12">
      <c r="A1142" s="3">
        <v>1135</v>
      </c>
      <c r="B1142" s="3" t="s">
        <v>786</v>
      </c>
      <c r="C1142" s="3" t="s">
        <v>824</v>
      </c>
      <c r="D1142" s="3" t="s">
        <v>3147</v>
      </c>
      <c r="E1142" s="3" t="s">
        <v>2897</v>
      </c>
      <c r="F1142" s="3" t="s">
        <v>3148</v>
      </c>
      <c r="G1142" s="3" t="s">
        <v>116</v>
      </c>
      <c r="H1142" s="5">
        <v>15573</v>
      </c>
      <c r="I1142" s="3" t="s">
        <v>739</v>
      </c>
      <c r="J1142" s="3" t="s">
        <v>791</v>
      </c>
      <c r="K1142" s="3" t="s">
        <v>792</v>
      </c>
      <c r="L1142" s="3" t="s">
        <v>793</v>
      </c>
    </row>
    <row r="1143" spans="1:12">
      <c r="A1143" s="3">
        <v>1136</v>
      </c>
      <c r="B1143" s="3" t="s">
        <v>786</v>
      </c>
      <c r="C1143" s="3" t="s">
        <v>735</v>
      </c>
      <c r="D1143" s="3" t="s">
        <v>710</v>
      </c>
      <c r="E1143" s="3" t="s">
        <v>736</v>
      </c>
      <c r="F1143" s="3" t="s">
        <v>742</v>
      </c>
      <c r="G1143" s="3" t="s">
        <v>738</v>
      </c>
      <c r="H1143" s="5">
        <v>3694</v>
      </c>
      <c r="I1143" s="3" t="s">
        <v>739</v>
      </c>
      <c r="J1143" s="3" t="s">
        <v>791</v>
      </c>
      <c r="K1143" s="3" t="s">
        <v>792</v>
      </c>
      <c r="L1143" s="3" t="s">
        <v>793</v>
      </c>
    </row>
    <row r="1144" spans="1:12">
      <c r="A1144" s="3">
        <v>1137</v>
      </c>
      <c r="B1144" s="3" t="s">
        <v>786</v>
      </c>
      <c r="C1144" s="3" t="s">
        <v>735</v>
      </c>
      <c r="D1144" s="3" t="s">
        <v>3149</v>
      </c>
      <c r="E1144" s="3" t="s">
        <v>736</v>
      </c>
      <c r="F1144" s="3" t="s">
        <v>3150</v>
      </c>
      <c r="G1144" s="3" t="s">
        <v>738</v>
      </c>
      <c r="H1144" s="5">
        <v>4390</v>
      </c>
      <c r="I1144" s="3" t="s">
        <v>739</v>
      </c>
      <c r="J1144" s="3" t="s">
        <v>791</v>
      </c>
      <c r="K1144" s="3" t="s">
        <v>792</v>
      </c>
      <c r="L1144" s="3" t="s">
        <v>793</v>
      </c>
    </row>
    <row r="1145" spans="1:12">
      <c r="A1145" s="3">
        <v>1138</v>
      </c>
      <c r="B1145" s="3" t="s">
        <v>786</v>
      </c>
      <c r="C1145" s="3" t="s">
        <v>735</v>
      </c>
      <c r="D1145" s="3" t="s">
        <v>3151</v>
      </c>
      <c r="E1145" s="3" t="s">
        <v>736</v>
      </c>
      <c r="F1145" s="3" t="s">
        <v>3152</v>
      </c>
      <c r="G1145" s="3" t="s">
        <v>738</v>
      </c>
      <c r="H1145" s="5">
        <v>5832</v>
      </c>
      <c r="I1145" s="3" t="s">
        <v>739</v>
      </c>
      <c r="J1145" s="3" t="s">
        <v>791</v>
      </c>
      <c r="K1145" s="3" t="s">
        <v>792</v>
      </c>
      <c r="L1145" s="3" t="s">
        <v>793</v>
      </c>
    </row>
    <row r="1146" spans="1:12">
      <c r="A1146" s="3">
        <v>1139</v>
      </c>
      <c r="B1146" s="3" t="s">
        <v>786</v>
      </c>
      <c r="C1146" s="3" t="s">
        <v>735</v>
      </c>
      <c r="D1146" s="3" t="s">
        <v>3153</v>
      </c>
      <c r="E1146" s="3" t="s">
        <v>736</v>
      </c>
      <c r="F1146" s="3" t="s">
        <v>3154</v>
      </c>
      <c r="G1146" s="3" t="s">
        <v>738</v>
      </c>
      <c r="H1146" s="5">
        <v>8082</v>
      </c>
      <c r="I1146" s="3" t="s">
        <v>739</v>
      </c>
      <c r="J1146" s="3" t="s">
        <v>791</v>
      </c>
      <c r="K1146" s="3" t="s">
        <v>792</v>
      </c>
      <c r="L1146" s="3" t="s">
        <v>793</v>
      </c>
    </row>
    <row r="1147" spans="1:12">
      <c r="A1147" s="3">
        <v>1140</v>
      </c>
      <c r="B1147" s="3" t="s">
        <v>786</v>
      </c>
      <c r="C1147" s="3" t="s">
        <v>735</v>
      </c>
      <c r="D1147" s="3" t="s">
        <v>3155</v>
      </c>
      <c r="E1147" s="3" t="s">
        <v>736</v>
      </c>
      <c r="F1147" s="3" t="s">
        <v>3156</v>
      </c>
      <c r="G1147" s="3" t="s">
        <v>738</v>
      </c>
      <c r="H1147" s="5">
        <v>10708</v>
      </c>
      <c r="I1147" s="3" t="s">
        <v>739</v>
      </c>
      <c r="J1147" s="3" t="s">
        <v>791</v>
      </c>
      <c r="K1147" s="3" t="s">
        <v>792</v>
      </c>
      <c r="L1147" s="3" t="s">
        <v>793</v>
      </c>
    </row>
    <row r="1148" spans="1:12">
      <c r="A1148" s="3">
        <v>1141</v>
      </c>
      <c r="B1148" s="3" t="s">
        <v>786</v>
      </c>
      <c r="C1148" s="3" t="s">
        <v>735</v>
      </c>
      <c r="D1148" s="3" t="s">
        <v>3157</v>
      </c>
      <c r="E1148" s="3" t="s">
        <v>109</v>
      </c>
      <c r="F1148" s="3" t="s">
        <v>3158</v>
      </c>
      <c r="G1148" s="3" t="s">
        <v>738</v>
      </c>
      <c r="H1148" s="5">
        <v>1075</v>
      </c>
      <c r="I1148" s="3" t="s">
        <v>739</v>
      </c>
      <c r="J1148" s="3" t="s">
        <v>791</v>
      </c>
      <c r="K1148" s="3" t="s">
        <v>792</v>
      </c>
      <c r="L1148" s="3" t="s">
        <v>793</v>
      </c>
    </row>
    <row r="1149" spans="1:12">
      <c r="A1149" s="3">
        <v>1142</v>
      </c>
      <c r="B1149" s="3" t="s">
        <v>786</v>
      </c>
      <c r="C1149" s="3" t="s">
        <v>735</v>
      </c>
      <c r="D1149" s="3" t="s">
        <v>3159</v>
      </c>
      <c r="E1149" s="3" t="s">
        <v>109</v>
      </c>
      <c r="F1149" s="3" t="s">
        <v>3160</v>
      </c>
      <c r="G1149" s="3" t="s">
        <v>738</v>
      </c>
      <c r="H1149" s="5">
        <v>1348</v>
      </c>
      <c r="I1149" s="3" t="s">
        <v>739</v>
      </c>
      <c r="J1149" s="3" t="s">
        <v>791</v>
      </c>
      <c r="K1149" s="3" t="s">
        <v>792</v>
      </c>
      <c r="L1149" s="3" t="s">
        <v>793</v>
      </c>
    </row>
    <row r="1150" spans="1:12">
      <c r="A1150" s="3">
        <v>1143</v>
      </c>
      <c r="B1150" s="3" t="s">
        <v>786</v>
      </c>
      <c r="C1150" s="3" t="s">
        <v>735</v>
      </c>
      <c r="D1150" s="3" t="s">
        <v>3161</v>
      </c>
      <c r="E1150" s="3" t="s">
        <v>109</v>
      </c>
      <c r="F1150" s="3" t="s">
        <v>3162</v>
      </c>
      <c r="G1150" s="3" t="s">
        <v>738</v>
      </c>
      <c r="H1150" s="5">
        <v>1634</v>
      </c>
      <c r="I1150" s="3" t="s">
        <v>739</v>
      </c>
      <c r="J1150" s="3" t="s">
        <v>791</v>
      </c>
      <c r="K1150" s="3" t="s">
        <v>792</v>
      </c>
      <c r="L1150" s="3" t="s">
        <v>793</v>
      </c>
    </row>
    <row r="1151" spans="1:12">
      <c r="A1151" s="3">
        <v>1144</v>
      </c>
      <c r="B1151" s="3" t="s">
        <v>786</v>
      </c>
      <c r="C1151" s="3" t="s">
        <v>735</v>
      </c>
      <c r="D1151" s="3" t="s">
        <v>3163</v>
      </c>
      <c r="E1151" s="3" t="s">
        <v>109</v>
      </c>
      <c r="F1151" s="3" t="s">
        <v>3164</v>
      </c>
      <c r="G1151" s="3" t="s">
        <v>738</v>
      </c>
      <c r="H1151" s="5">
        <v>2492</v>
      </c>
      <c r="I1151" s="3" t="s">
        <v>739</v>
      </c>
      <c r="J1151" s="3" t="s">
        <v>791</v>
      </c>
      <c r="K1151" s="3" t="s">
        <v>792</v>
      </c>
      <c r="L1151" s="3" t="s">
        <v>793</v>
      </c>
    </row>
    <row r="1152" spans="1:12">
      <c r="A1152" s="3">
        <v>1145</v>
      </c>
      <c r="B1152" s="3" t="s">
        <v>786</v>
      </c>
      <c r="C1152" s="3" t="s">
        <v>735</v>
      </c>
      <c r="D1152" s="3" t="s">
        <v>3165</v>
      </c>
      <c r="E1152" s="3" t="s">
        <v>109</v>
      </c>
      <c r="F1152" s="3" t="s">
        <v>3166</v>
      </c>
      <c r="G1152" s="3" t="s">
        <v>738</v>
      </c>
      <c r="H1152" s="5">
        <v>3193</v>
      </c>
      <c r="I1152" s="3" t="s">
        <v>739</v>
      </c>
      <c r="J1152" s="3" t="s">
        <v>791</v>
      </c>
      <c r="K1152" s="3" t="s">
        <v>792</v>
      </c>
      <c r="L1152" s="3" t="s">
        <v>793</v>
      </c>
    </row>
    <row r="1153" spans="1:12">
      <c r="A1153" s="3">
        <v>1146</v>
      </c>
      <c r="B1153" s="3" t="s">
        <v>786</v>
      </c>
      <c r="C1153" s="3" t="s">
        <v>735</v>
      </c>
      <c r="D1153" s="3" t="s">
        <v>3167</v>
      </c>
      <c r="E1153" s="3" t="s">
        <v>109</v>
      </c>
      <c r="F1153" s="3" t="s">
        <v>3168</v>
      </c>
      <c r="G1153" s="3" t="s">
        <v>738</v>
      </c>
      <c r="H1153" s="5">
        <v>4382</v>
      </c>
      <c r="I1153" s="3" t="s">
        <v>739</v>
      </c>
      <c r="J1153" s="3" t="s">
        <v>791</v>
      </c>
      <c r="K1153" s="3" t="s">
        <v>792</v>
      </c>
      <c r="L1153" s="3" t="s">
        <v>793</v>
      </c>
    </row>
    <row r="1154" spans="1:12">
      <c r="A1154" s="3">
        <v>1147</v>
      </c>
      <c r="B1154" s="3" t="s">
        <v>786</v>
      </c>
      <c r="C1154" s="3" t="s">
        <v>735</v>
      </c>
      <c r="D1154" s="3" t="s">
        <v>3169</v>
      </c>
      <c r="E1154" s="3" t="s">
        <v>109</v>
      </c>
      <c r="F1154" s="3" t="s">
        <v>3170</v>
      </c>
      <c r="G1154" s="3" t="s">
        <v>738</v>
      </c>
      <c r="H1154" s="5">
        <v>12157</v>
      </c>
      <c r="I1154" s="3" t="s">
        <v>739</v>
      </c>
      <c r="J1154" s="3" t="s">
        <v>791</v>
      </c>
      <c r="K1154" s="3" t="s">
        <v>792</v>
      </c>
      <c r="L1154" s="3" t="s">
        <v>793</v>
      </c>
    </row>
    <row r="1155" spans="1:12">
      <c r="A1155" s="3">
        <v>1148</v>
      </c>
      <c r="B1155" s="3" t="s">
        <v>786</v>
      </c>
      <c r="C1155" s="3" t="s">
        <v>735</v>
      </c>
      <c r="D1155" s="3" t="s">
        <v>3171</v>
      </c>
      <c r="E1155" s="3" t="s">
        <v>109</v>
      </c>
      <c r="F1155" s="3" t="s">
        <v>3172</v>
      </c>
      <c r="G1155" s="3" t="s">
        <v>738</v>
      </c>
      <c r="H1155" s="5">
        <v>14927</v>
      </c>
      <c r="I1155" s="3" t="s">
        <v>739</v>
      </c>
      <c r="J1155" s="3" t="s">
        <v>791</v>
      </c>
      <c r="K1155" s="3" t="s">
        <v>792</v>
      </c>
      <c r="L1155" s="3" t="s">
        <v>793</v>
      </c>
    </row>
    <row r="1156" spans="1:12">
      <c r="A1156" s="3">
        <v>1149</v>
      </c>
      <c r="B1156" s="3" t="s">
        <v>786</v>
      </c>
      <c r="C1156" s="3" t="s">
        <v>735</v>
      </c>
      <c r="D1156" s="3" t="s">
        <v>3173</v>
      </c>
      <c r="E1156" s="3" t="s">
        <v>109</v>
      </c>
      <c r="F1156" s="3" t="s">
        <v>3174</v>
      </c>
      <c r="G1156" s="3" t="s">
        <v>116</v>
      </c>
      <c r="H1156" s="5">
        <v>407</v>
      </c>
      <c r="I1156" s="3" t="s">
        <v>739</v>
      </c>
      <c r="J1156" s="3" t="s">
        <v>791</v>
      </c>
      <c r="K1156" s="3" t="s">
        <v>792</v>
      </c>
      <c r="L1156" s="3" t="s">
        <v>793</v>
      </c>
    </row>
    <row r="1157" spans="1:12">
      <c r="A1157" s="3">
        <v>1150</v>
      </c>
      <c r="B1157" s="3" t="s">
        <v>786</v>
      </c>
      <c r="C1157" s="3" t="s">
        <v>735</v>
      </c>
      <c r="D1157" s="3" t="s">
        <v>3175</v>
      </c>
      <c r="E1157" s="3" t="s">
        <v>109</v>
      </c>
      <c r="F1157" s="3" t="s">
        <v>3176</v>
      </c>
      <c r="G1157" s="3" t="s">
        <v>116</v>
      </c>
      <c r="H1157" s="5">
        <v>600</v>
      </c>
      <c r="I1157" s="3" t="s">
        <v>739</v>
      </c>
      <c r="J1157" s="3" t="s">
        <v>791</v>
      </c>
      <c r="K1157" s="3" t="s">
        <v>792</v>
      </c>
      <c r="L1157" s="3" t="s">
        <v>793</v>
      </c>
    </row>
    <row r="1158" spans="1:12">
      <c r="A1158" s="3">
        <v>1151</v>
      </c>
      <c r="B1158" s="3" t="s">
        <v>786</v>
      </c>
      <c r="C1158" s="3" t="s">
        <v>735</v>
      </c>
      <c r="D1158" s="3" t="s">
        <v>3177</v>
      </c>
      <c r="E1158" s="3" t="s">
        <v>109</v>
      </c>
      <c r="F1158" s="3" t="s">
        <v>3178</v>
      </c>
      <c r="G1158" s="3" t="s">
        <v>116</v>
      </c>
      <c r="H1158" s="5">
        <v>944</v>
      </c>
      <c r="I1158" s="3" t="s">
        <v>739</v>
      </c>
      <c r="J1158" s="3" t="s">
        <v>791</v>
      </c>
      <c r="K1158" s="3" t="s">
        <v>792</v>
      </c>
      <c r="L1158" s="3" t="s">
        <v>793</v>
      </c>
    </row>
    <row r="1159" spans="1:12">
      <c r="A1159" s="3">
        <v>1152</v>
      </c>
      <c r="B1159" s="3" t="s">
        <v>786</v>
      </c>
      <c r="C1159" s="3" t="s">
        <v>735</v>
      </c>
      <c r="D1159" s="3" t="s">
        <v>3179</v>
      </c>
      <c r="E1159" s="3" t="s">
        <v>109</v>
      </c>
      <c r="F1159" s="3" t="s">
        <v>3180</v>
      </c>
      <c r="G1159" s="3" t="s">
        <v>116</v>
      </c>
      <c r="H1159" s="5">
        <v>1351</v>
      </c>
      <c r="I1159" s="3" t="s">
        <v>739</v>
      </c>
      <c r="J1159" s="3" t="s">
        <v>791</v>
      </c>
      <c r="K1159" s="3" t="s">
        <v>792</v>
      </c>
      <c r="L1159" s="3" t="s">
        <v>793</v>
      </c>
    </row>
    <row r="1160" spans="1:12">
      <c r="A1160" s="3">
        <v>1153</v>
      </c>
      <c r="B1160" s="3" t="s">
        <v>786</v>
      </c>
      <c r="C1160" s="3" t="s">
        <v>735</v>
      </c>
      <c r="D1160" s="3" t="s">
        <v>3181</v>
      </c>
      <c r="E1160" s="3" t="s">
        <v>109</v>
      </c>
      <c r="F1160" s="3" t="s">
        <v>3182</v>
      </c>
      <c r="G1160" s="3" t="s">
        <v>116</v>
      </c>
      <c r="H1160" s="5">
        <v>1963</v>
      </c>
      <c r="I1160" s="3" t="s">
        <v>739</v>
      </c>
      <c r="J1160" s="3" t="s">
        <v>791</v>
      </c>
      <c r="K1160" s="3" t="s">
        <v>792</v>
      </c>
      <c r="L1160" s="3" t="s">
        <v>793</v>
      </c>
    </row>
    <row r="1161" spans="1:12">
      <c r="A1161" s="3">
        <v>1154</v>
      </c>
      <c r="B1161" s="3" t="s">
        <v>786</v>
      </c>
      <c r="C1161" s="3" t="s">
        <v>735</v>
      </c>
      <c r="D1161" s="3" t="s">
        <v>3183</v>
      </c>
      <c r="E1161" s="3" t="s">
        <v>109</v>
      </c>
      <c r="F1161" s="3" t="s">
        <v>3184</v>
      </c>
      <c r="G1161" s="3" t="s">
        <v>116</v>
      </c>
      <c r="H1161" s="5">
        <v>2784</v>
      </c>
      <c r="I1161" s="3" t="s">
        <v>739</v>
      </c>
      <c r="J1161" s="3" t="s">
        <v>791</v>
      </c>
      <c r="K1161" s="3" t="s">
        <v>792</v>
      </c>
      <c r="L1161" s="3" t="s">
        <v>793</v>
      </c>
    </row>
    <row r="1162" spans="1:12">
      <c r="A1162" s="3">
        <v>1155</v>
      </c>
      <c r="B1162" s="3" t="s">
        <v>786</v>
      </c>
      <c r="C1162" s="3" t="s">
        <v>939</v>
      </c>
      <c r="D1162" s="3" t="s">
        <v>3185</v>
      </c>
      <c r="E1162" s="3" t="s">
        <v>941</v>
      </c>
      <c r="F1162" s="3" t="s">
        <v>3186</v>
      </c>
      <c r="G1162" s="3" t="s">
        <v>738</v>
      </c>
      <c r="H1162" s="5">
        <v>3510</v>
      </c>
      <c r="I1162" s="3" t="s">
        <v>739</v>
      </c>
      <c r="J1162" s="3" t="s">
        <v>791</v>
      </c>
      <c r="K1162" s="3" t="s">
        <v>792</v>
      </c>
      <c r="L1162" s="3" t="s">
        <v>793</v>
      </c>
    </row>
    <row r="1163" spans="1:12">
      <c r="A1163" s="3">
        <v>1156</v>
      </c>
      <c r="B1163" s="3" t="s">
        <v>786</v>
      </c>
      <c r="C1163" s="3" t="s">
        <v>939</v>
      </c>
      <c r="D1163" s="3" t="s">
        <v>3187</v>
      </c>
      <c r="E1163" s="3" t="s">
        <v>941</v>
      </c>
      <c r="F1163" s="3" t="s">
        <v>3188</v>
      </c>
      <c r="G1163" s="3" t="s">
        <v>738</v>
      </c>
      <c r="H1163" s="5">
        <v>4437</v>
      </c>
      <c r="I1163" s="3" t="s">
        <v>739</v>
      </c>
      <c r="J1163" s="3" t="s">
        <v>791</v>
      </c>
      <c r="K1163" s="3" t="s">
        <v>792</v>
      </c>
      <c r="L1163" s="3" t="s">
        <v>793</v>
      </c>
    </row>
    <row r="1164" spans="1:12">
      <c r="A1164" s="3">
        <v>1157</v>
      </c>
      <c r="B1164" s="3" t="s">
        <v>786</v>
      </c>
      <c r="C1164" s="3" t="s">
        <v>939</v>
      </c>
      <c r="D1164" s="3" t="s">
        <v>3189</v>
      </c>
      <c r="E1164" s="3" t="s">
        <v>941</v>
      </c>
      <c r="F1164" s="3" t="s">
        <v>3190</v>
      </c>
      <c r="G1164" s="3" t="s">
        <v>738</v>
      </c>
      <c r="H1164" s="5">
        <v>6278</v>
      </c>
      <c r="I1164" s="3" t="s">
        <v>739</v>
      </c>
      <c r="J1164" s="3" t="s">
        <v>791</v>
      </c>
      <c r="K1164" s="3" t="s">
        <v>792</v>
      </c>
      <c r="L1164" s="3" t="s">
        <v>793</v>
      </c>
    </row>
    <row r="1165" spans="1:12">
      <c r="A1165" s="3">
        <v>1158</v>
      </c>
      <c r="B1165" s="3" t="s">
        <v>786</v>
      </c>
      <c r="C1165" s="3" t="s">
        <v>939</v>
      </c>
      <c r="D1165" s="3" t="s">
        <v>3191</v>
      </c>
      <c r="E1165" s="3" t="s">
        <v>941</v>
      </c>
      <c r="F1165" s="3" t="s">
        <v>3192</v>
      </c>
      <c r="G1165" s="3" t="s">
        <v>738</v>
      </c>
      <c r="H1165" s="5">
        <v>7460</v>
      </c>
      <c r="I1165" s="3" t="s">
        <v>739</v>
      </c>
      <c r="J1165" s="3" t="s">
        <v>791</v>
      </c>
      <c r="K1165" s="3" t="s">
        <v>792</v>
      </c>
      <c r="L1165" s="3" t="s">
        <v>793</v>
      </c>
    </row>
    <row r="1166" spans="1:12">
      <c r="A1166" s="3">
        <v>1159</v>
      </c>
      <c r="B1166" s="3" t="s">
        <v>786</v>
      </c>
      <c r="C1166" s="3" t="s">
        <v>939</v>
      </c>
      <c r="D1166" s="3" t="s">
        <v>3193</v>
      </c>
      <c r="E1166" s="3" t="s">
        <v>941</v>
      </c>
      <c r="F1166" s="3" t="s">
        <v>3194</v>
      </c>
      <c r="G1166" s="3" t="s">
        <v>738</v>
      </c>
      <c r="H1166" s="5">
        <v>3743</v>
      </c>
      <c r="I1166" s="3" t="s">
        <v>739</v>
      </c>
      <c r="J1166" s="3" t="s">
        <v>791</v>
      </c>
      <c r="K1166" s="3" t="s">
        <v>792</v>
      </c>
      <c r="L1166" s="3" t="s">
        <v>793</v>
      </c>
    </row>
    <row r="1167" spans="1:12">
      <c r="A1167" s="3">
        <v>1160</v>
      </c>
      <c r="B1167" s="3" t="s">
        <v>786</v>
      </c>
      <c r="C1167" s="3" t="s">
        <v>939</v>
      </c>
      <c r="D1167" s="3" t="s">
        <v>3195</v>
      </c>
      <c r="E1167" s="3" t="s">
        <v>941</v>
      </c>
      <c r="F1167" s="3" t="s">
        <v>3196</v>
      </c>
      <c r="G1167" s="3" t="s">
        <v>738</v>
      </c>
      <c r="H1167" s="5">
        <v>4836</v>
      </c>
      <c r="I1167" s="3" t="s">
        <v>739</v>
      </c>
      <c r="J1167" s="3" t="s">
        <v>791</v>
      </c>
      <c r="K1167" s="3" t="s">
        <v>792</v>
      </c>
      <c r="L1167" s="3" t="s">
        <v>793</v>
      </c>
    </row>
    <row r="1168" spans="1:12">
      <c r="A1168" s="3">
        <v>1161</v>
      </c>
      <c r="B1168" s="3" t="s">
        <v>786</v>
      </c>
      <c r="C1168" s="3" t="s">
        <v>939</v>
      </c>
      <c r="D1168" s="3" t="s">
        <v>3197</v>
      </c>
      <c r="E1168" s="3" t="s">
        <v>941</v>
      </c>
      <c r="F1168" s="3" t="s">
        <v>3198</v>
      </c>
      <c r="G1168" s="3" t="s">
        <v>738</v>
      </c>
      <c r="H1168" s="5">
        <v>6838</v>
      </c>
      <c r="I1168" s="3" t="s">
        <v>739</v>
      </c>
      <c r="J1168" s="3" t="s">
        <v>791</v>
      </c>
      <c r="K1168" s="3" t="s">
        <v>792</v>
      </c>
      <c r="L1168" s="3" t="s">
        <v>793</v>
      </c>
    </row>
    <row r="1169" spans="1:12">
      <c r="A1169" s="3">
        <v>1162</v>
      </c>
      <c r="B1169" s="3" t="s">
        <v>786</v>
      </c>
      <c r="C1169" s="3" t="s">
        <v>939</v>
      </c>
      <c r="D1169" s="3" t="s">
        <v>3199</v>
      </c>
      <c r="E1169" s="3" t="s">
        <v>941</v>
      </c>
      <c r="F1169" s="3" t="s">
        <v>3200</v>
      </c>
      <c r="G1169" s="3" t="s">
        <v>738</v>
      </c>
      <c r="H1169" s="5">
        <v>8222</v>
      </c>
      <c r="I1169" s="3" t="s">
        <v>739</v>
      </c>
      <c r="J1169" s="3" t="s">
        <v>791</v>
      </c>
      <c r="K1169" s="3" t="s">
        <v>792</v>
      </c>
      <c r="L1169" s="3" t="s">
        <v>793</v>
      </c>
    </row>
    <row r="1170" spans="1:12">
      <c r="A1170" s="3">
        <v>1163</v>
      </c>
      <c r="B1170" s="3" t="s">
        <v>786</v>
      </c>
      <c r="C1170" s="3" t="s">
        <v>939</v>
      </c>
      <c r="D1170" s="3" t="s">
        <v>3201</v>
      </c>
      <c r="E1170" s="3" t="s">
        <v>941</v>
      </c>
      <c r="F1170" s="3" t="s">
        <v>3202</v>
      </c>
      <c r="G1170" s="3" t="s">
        <v>738</v>
      </c>
      <c r="H1170" s="5">
        <v>4173</v>
      </c>
      <c r="I1170" s="3" t="s">
        <v>739</v>
      </c>
      <c r="J1170" s="3" t="s">
        <v>791</v>
      </c>
      <c r="K1170" s="3" t="s">
        <v>792</v>
      </c>
      <c r="L1170" s="3" t="s">
        <v>793</v>
      </c>
    </row>
    <row r="1171" spans="1:12">
      <c r="A1171" s="3">
        <v>1164</v>
      </c>
      <c r="B1171" s="3" t="s">
        <v>786</v>
      </c>
      <c r="C1171" s="3" t="s">
        <v>939</v>
      </c>
      <c r="D1171" s="3" t="s">
        <v>3203</v>
      </c>
      <c r="E1171" s="3" t="s">
        <v>941</v>
      </c>
      <c r="F1171" s="3" t="s">
        <v>3204</v>
      </c>
      <c r="G1171" s="3" t="s">
        <v>738</v>
      </c>
      <c r="H1171" s="5">
        <v>5401</v>
      </c>
      <c r="I1171" s="3" t="s">
        <v>739</v>
      </c>
      <c r="J1171" s="3" t="s">
        <v>791</v>
      </c>
      <c r="K1171" s="3" t="s">
        <v>792</v>
      </c>
      <c r="L1171" s="3" t="s">
        <v>793</v>
      </c>
    </row>
    <row r="1172" spans="1:12">
      <c r="A1172" s="3">
        <v>1165</v>
      </c>
      <c r="B1172" s="3" t="s">
        <v>786</v>
      </c>
      <c r="C1172" s="3" t="s">
        <v>939</v>
      </c>
      <c r="D1172" s="3" t="s">
        <v>3205</v>
      </c>
      <c r="E1172" s="3" t="s">
        <v>941</v>
      </c>
      <c r="F1172" s="3" t="s">
        <v>3206</v>
      </c>
      <c r="G1172" s="3" t="s">
        <v>738</v>
      </c>
      <c r="H1172" s="5">
        <v>7624</v>
      </c>
      <c r="I1172" s="3" t="s">
        <v>739</v>
      </c>
      <c r="J1172" s="3" t="s">
        <v>791</v>
      </c>
      <c r="K1172" s="3" t="s">
        <v>792</v>
      </c>
      <c r="L1172" s="3" t="s">
        <v>793</v>
      </c>
    </row>
    <row r="1173" spans="1:12">
      <c r="A1173" s="3">
        <v>1166</v>
      </c>
      <c r="B1173" s="3" t="s">
        <v>786</v>
      </c>
      <c r="C1173" s="3" t="s">
        <v>939</v>
      </c>
      <c r="D1173" s="3" t="s">
        <v>3207</v>
      </c>
      <c r="E1173" s="3" t="s">
        <v>941</v>
      </c>
      <c r="F1173" s="3" t="s">
        <v>3208</v>
      </c>
      <c r="G1173" s="3" t="s">
        <v>738</v>
      </c>
      <c r="H1173" s="5">
        <v>9288</v>
      </c>
      <c r="I1173" s="3" t="s">
        <v>739</v>
      </c>
      <c r="J1173" s="3" t="s">
        <v>791</v>
      </c>
      <c r="K1173" s="3" t="s">
        <v>792</v>
      </c>
      <c r="L1173" s="3" t="s">
        <v>793</v>
      </c>
    </row>
    <row r="1174" spans="1:12">
      <c r="A1174" s="3">
        <v>1167</v>
      </c>
      <c r="B1174" s="3" t="s">
        <v>786</v>
      </c>
      <c r="C1174" s="3" t="s">
        <v>939</v>
      </c>
      <c r="D1174" s="3" t="s">
        <v>3209</v>
      </c>
      <c r="E1174" s="3" t="s">
        <v>941</v>
      </c>
      <c r="F1174" s="3" t="s">
        <v>3210</v>
      </c>
      <c r="G1174" s="3" t="s">
        <v>738</v>
      </c>
      <c r="H1174" s="5">
        <v>5069</v>
      </c>
      <c r="I1174" s="3" t="s">
        <v>739</v>
      </c>
      <c r="J1174" s="3" t="s">
        <v>791</v>
      </c>
      <c r="K1174" s="3" t="s">
        <v>792</v>
      </c>
      <c r="L1174" s="3" t="s">
        <v>793</v>
      </c>
    </row>
    <row r="1175" spans="1:12">
      <c r="A1175" s="3">
        <v>1168</v>
      </c>
      <c r="B1175" s="3" t="s">
        <v>786</v>
      </c>
      <c r="C1175" s="3" t="s">
        <v>939</v>
      </c>
      <c r="D1175" s="3" t="s">
        <v>3211</v>
      </c>
      <c r="E1175" s="3" t="s">
        <v>941</v>
      </c>
      <c r="F1175" s="3" t="s">
        <v>3212</v>
      </c>
      <c r="G1175" s="3" t="s">
        <v>738</v>
      </c>
      <c r="H1175" s="5">
        <v>6860</v>
      </c>
      <c r="I1175" s="3" t="s">
        <v>739</v>
      </c>
      <c r="J1175" s="3" t="s">
        <v>791</v>
      </c>
      <c r="K1175" s="3" t="s">
        <v>792</v>
      </c>
      <c r="L1175" s="3" t="s">
        <v>793</v>
      </c>
    </row>
    <row r="1176" spans="1:12">
      <c r="A1176" s="3">
        <v>1169</v>
      </c>
      <c r="B1176" s="3" t="s">
        <v>786</v>
      </c>
      <c r="C1176" s="3" t="s">
        <v>939</v>
      </c>
      <c r="D1176" s="3" t="s">
        <v>3213</v>
      </c>
      <c r="E1176" s="3" t="s">
        <v>941</v>
      </c>
      <c r="F1176" s="3" t="s">
        <v>3214</v>
      </c>
      <c r="G1176" s="3" t="s">
        <v>738</v>
      </c>
      <c r="H1176" s="5">
        <v>9878</v>
      </c>
      <c r="I1176" s="3" t="s">
        <v>739</v>
      </c>
      <c r="J1176" s="3" t="s">
        <v>791</v>
      </c>
      <c r="K1176" s="3" t="s">
        <v>792</v>
      </c>
      <c r="L1176" s="3" t="s">
        <v>793</v>
      </c>
    </row>
    <row r="1177" spans="1:12">
      <c r="A1177" s="3">
        <v>1170</v>
      </c>
      <c r="B1177" s="3" t="s">
        <v>786</v>
      </c>
      <c r="C1177" s="3" t="s">
        <v>939</v>
      </c>
      <c r="D1177" s="3" t="s">
        <v>3215</v>
      </c>
      <c r="E1177" s="3" t="s">
        <v>941</v>
      </c>
      <c r="F1177" s="3" t="s">
        <v>3216</v>
      </c>
      <c r="G1177" s="3" t="s">
        <v>738</v>
      </c>
      <c r="H1177" s="5">
        <v>11734</v>
      </c>
      <c r="I1177" s="3" t="s">
        <v>739</v>
      </c>
      <c r="J1177" s="3" t="s">
        <v>791</v>
      </c>
      <c r="K1177" s="3" t="s">
        <v>792</v>
      </c>
      <c r="L1177" s="3" t="s">
        <v>793</v>
      </c>
    </row>
    <row r="1178" spans="1:12">
      <c r="A1178" s="3">
        <v>1171</v>
      </c>
      <c r="B1178" s="3" t="s">
        <v>786</v>
      </c>
      <c r="C1178" s="3" t="s">
        <v>939</v>
      </c>
      <c r="D1178" s="3" t="s">
        <v>3217</v>
      </c>
      <c r="E1178" s="3" t="s">
        <v>941</v>
      </c>
      <c r="F1178" s="3" t="s">
        <v>3218</v>
      </c>
      <c r="G1178" s="3" t="s">
        <v>738</v>
      </c>
      <c r="H1178" s="5">
        <v>5974</v>
      </c>
      <c r="I1178" s="3" t="s">
        <v>739</v>
      </c>
      <c r="J1178" s="3" t="s">
        <v>791</v>
      </c>
      <c r="K1178" s="3" t="s">
        <v>792</v>
      </c>
      <c r="L1178" s="3" t="s">
        <v>793</v>
      </c>
    </row>
    <row r="1179" spans="1:12">
      <c r="A1179" s="3">
        <v>1172</v>
      </c>
      <c r="B1179" s="3" t="s">
        <v>786</v>
      </c>
      <c r="C1179" s="3" t="s">
        <v>939</v>
      </c>
      <c r="D1179" s="3" t="s">
        <v>3219</v>
      </c>
      <c r="E1179" s="3" t="s">
        <v>941</v>
      </c>
      <c r="F1179" s="3" t="s">
        <v>3220</v>
      </c>
      <c r="G1179" s="3" t="s">
        <v>738</v>
      </c>
      <c r="H1179" s="5">
        <v>7925</v>
      </c>
      <c r="I1179" s="3" t="s">
        <v>739</v>
      </c>
      <c r="J1179" s="3" t="s">
        <v>791</v>
      </c>
      <c r="K1179" s="3" t="s">
        <v>792</v>
      </c>
      <c r="L1179" s="3" t="s">
        <v>793</v>
      </c>
    </row>
    <row r="1180" spans="1:12">
      <c r="A1180" s="3">
        <v>1173</v>
      </c>
      <c r="B1180" s="3" t="s">
        <v>786</v>
      </c>
      <c r="C1180" s="3" t="s">
        <v>939</v>
      </c>
      <c r="D1180" s="3" t="s">
        <v>3221</v>
      </c>
      <c r="E1180" s="3" t="s">
        <v>941</v>
      </c>
      <c r="F1180" s="3" t="s">
        <v>3222</v>
      </c>
      <c r="G1180" s="3" t="s">
        <v>738</v>
      </c>
      <c r="H1180" s="5">
        <v>10910</v>
      </c>
      <c r="I1180" s="3" t="s">
        <v>739</v>
      </c>
      <c r="J1180" s="3" t="s">
        <v>791</v>
      </c>
      <c r="K1180" s="3" t="s">
        <v>792</v>
      </c>
      <c r="L1180" s="3" t="s">
        <v>793</v>
      </c>
    </row>
    <row r="1181" spans="1:12">
      <c r="A1181" s="3">
        <v>1174</v>
      </c>
      <c r="B1181" s="3" t="s">
        <v>786</v>
      </c>
      <c r="C1181" s="3" t="s">
        <v>939</v>
      </c>
      <c r="D1181" s="3" t="s">
        <v>3223</v>
      </c>
      <c r="E1181" s="3" t="s">
        <v>941</v>
      </c>
      <c r="F1181" s="3" t="s">
        <v>3224</v>
      </c>
      <c r="G1181" s="3" t="s">
        <v>738</v>
      </c>
      <c r="H1181" s="5">
        <v>13640</v>
      </c>
      <c r="I1181" s="3" t="s">
        <v>739</v>
      </c>
      <c r="J1181" s="3" t="s">
        <v>791</v>
      </c>
      <c r="K1181" s="3" t="s">
        <v>792</v>
      </c>
      <c r="L1181" s="3" t="s">
        <v>793</v>
      </c>
    </row>
    <row r="1182" spans="1:12">
      <c r="A1182" s="3">
        <v>1175</v>
      </c>
      <c r="B1182" s="3" t="s">
        <v>786</v>
      </c>
      <c r="C1182" s="3" t="s">
        <v>939</v>
      </c>
      <c r="D1182" s="3" t="s">
        <v>3225</v>
      </c>
      <c r="E1182" s="3" t="s">
        <v>941</v>
      </c>
      <c r="F1182" s="3" t="s">
        <v>3226</v>
      </c>
      <c r="G1182" s="3" t="s">
        <v>738</v>
      </c>
      <c r="H1182" s="5">
        <v>7038</v>
      </c>
      <c r="I1182" s="3" t="s">
        <v>739</v>
      </c>
      <c r="J1182" s="3" t="s">
        <v>791</v>
      </c>
      <c r="K1182" s="3" t="s">
        <v>792</v>
      </c>
      <c r="L1182" s="3" t="s">
        <v>793</v>
      </c>
    </row>
    <row r="1183" spans="1:12">
      <c r="A1183" s="3">
        <v>1176</v>
      </c>
      <c r="B1183" s="3" t="s">
        <v>786</v>
      </c>
      <c r="C1183" s="3" t="s">
        <v>939</v>
      </c>
      <c r="D1183" s="3" t="s">
        <v>3227</v>
      </c>
      <c r="E1183" s="3" t="s">
        <v>941</v>
      </c>
      <c r="F1183" s="3" t="s">
        <v>3228</v>
      </c>
      <c r="G1183" s="3" t="s">
        <v>738</v>
      </c>
      <c r="H1183" s="5">
        <v>9461</v>
      </c>
      <c r="I1183" s="3" t="s">
        <v>739</v>
      </c>
      <c r="J1183" s="3" t="s">
        <v>791</v>
      </c>
      <c r="K1183" s="3" t="s">
        <v>792</v>
      </c>
      <c r="L1183" s="3" t="s">
        <v>793</v>
      </c>
    </row>
    <row r="1184" spans="1:12">
      <c r="A1184" s="3">
        <v>1177</v>
      </c>
      <c r="B1184" s="3" t="s">
        <v>786</v>
      </c>
      <c r="C1184" s="3" t="s">
        <v>939</v>
      </c>
      <c r="D1184" s="3" t="s">
        <v>3229</v>
      </c>
      <c r="E1184" s="3" t="s">
        <v>941</v>
      </c>
      <c r="F1184" s="3" t="s">
        <v>3230</v>
      </c>
      <c r="G1184" s="3" t="s">
        <v>738</v>
      </c>
      <c r="H1184" s="5">
        <v>13108</v>
      </c>
      <c r="I1184" s="3" t="s">
        <v>739</v>
      </c>
      <c r="J1184" s="3" t="s">
        <v>791</v>
      </c>
      <c r="K1184" s="3" t="s">
        <v>792</v>
      </c>
      <c r="L1184" s="3" t="s">
        <v>793</v>
      </c>
    </row>
    <row r="1185" spans="1:12">
      <c r="A1185" s="3">
        <v>1178</v>
      </c>
      <c r="B1185" s="3" t="s">
        <v>786</v>
      </c>
      <c r="C1185" s="3" t="s">
        <v>939</v>
      </c>
      <c r="D1185" s="3" t="s">
        <v>3231</v>
      </c>
      <c r="E1185" s="3" t="s">
        <v>941</v>
      </c>
      <c r="F1185" s="3" t="s">
        <v>3232</v>
      </c>
      <c r="G1185" s="3" t="s">
        <v>738</v>
      </c>
      <c r="H1185" s="5">
        <v>8859</v>
      </c>
      <c r="I1185" s="3" t="s">
        <v>739</v>
      </c>
      <c r="J1185" s="3" t="s">
        <v>791</v>
      </c>
      <c r="K1185" s="3" t="s">
        <v>792</v>
      </c>
      <c r="L1185" s="3" t="s">
        <v>793</v>
      </c>
    </row>
    <row r="1186" spans="1:12">
      <c r="A1186" s="3">
        <v>1179</v>
      </c>
      <c r="B1186" s="3" t="s">
        <v>786</v>
      </c>
      <c r="C1186" s="3" t="s">
        <v>939</v>
      </c>
      <c r="D1186" s="3" t="s">
        <v>3233</v>
      </c>
      <c r="E1186" s="3" t="s">
        <v>941</v>
      </c>
      <c r="F1186" s="3" t="s">
        <v>3234</v>
      </c>
      <c r="G1186" s="3" t="s">
        <v>738</v>
      </c>
      <c r="H1186" s="5">
        <v>11848</v>
      </c>
      <c r="I1186" s="3" t="s">
        <v>739</v>
      </c>
      <c r="J1186" s="3" t="s">
        <v>791</v>
      </c>
      <c r="K1186" s="3" t="s">
        <v>792</v>
      </c>
      <c r="L1186" s="3" t="s">
        <v>793</v>
      </c>
    </row>
    <row r="1187" spans="1:12">
      <c r="A1187" s="3">
        <v>1180</v>
      </c>
      <c r="B1187" s="3" t="s">
        <v>786</v>
      </c>
      <c r="C1187" s="3" t="s">
        <v>939</v>
      </c>
      <c r="D1187" s="3" t="s">
        <v>3235</v>
      </c>
      <c r="E1187" s="3" t="s">
        <v>941</v>
      </c>
      <c r="F1187" s="3" t="s">
        <v>3236</v>
      </c>
      <c r="G1187" s="3" t="s">
        <v>738</v>
      </c>
      <c r="H1187" s="5">
        <v>17069</v>
      </c>
      <c r="I1187" s="3" t="s">
        <v>739</v>
      </c>
      <c r="J1187" s="3" t="s">
        <v>791</v>
      </c>
      <c r="K1187" s="3" t="s">
        <v>792</v>
      </c>
      <c r="L1187" s="3" t="s">
        <v>793</v>
      </c>
    </row>
    <row r="1188" spans="1:12">
      <c r="A1188" s="3">
        <v>1181</v>
      </c>
      <c r="B1188" s="3" t="s">
        <v>786</v>
      </c>
      <c r="C1188" s="3" t="s">
        <v>939</v>
      </c>
      <c r="D1188" s="3" t="s">
        <v>3237</v>
      </c>
      <c r="E1188" s="3" t="s">
        <v>941</v>
      </c>
      <c r="F1188" s="3" t="s">
        <v>3238</v>
      </c>
      <c r="G1188" s="3" t="s">
        <v>738</v>
      </c>
      <c r="H1188" s="5">
        <v>10996</v>
      </c>
      <c r="I1188" s="3" t="s">
        <v>739</v>
      </c>
      <c r="J1188" s="3" t="s">
        <v>791</v>
      </c>
      <c r="K1188" s="3" t="s">
        <v>792</v>
      </c>
      <c r="L1188" s="3" t="s">
        <v>793</v>
      </c>
    </row>
    <row r="1189" spans="1:12">
      <c r="A1189" s="3">
        <v>1182</v>
      </c>
      <c r="B1189" s="3" t="s">
        <v>786</v>
      </c>
      <c r="C1189" s="3" t="s">
        <v>824</v>
      </c>
      <c r="D1189" s="3" t="s">
        <v>3239</v>
      </c>
      <c r="E1189" s="3" t="s">
        <v>2897</v>
      </c>
      <c r="F1189" s="3" t="s">
        <v>3240</v>
      </c>
      <c r="G1189" s="3" t="s">
        <v>116</v>
      </c>
      <c r="H1189" s="5">
        <v>66872</v>
      </c>
      <c r="I1189" s="3" t="s">
        <v>739</v>
      </c>
      <c r="J1189" s="3" t="s">
        <v>791</v>
      </c>
      <c r="K1189" s="3" t="s">
        <v>792</v>
      </c>
      <c r="L1189" s="3" t="s">
        <v>793</v>
      </c>
    </row>
    <row r="1190" spans="1:12">
      <c r="A1190" s="3">
        <v>1183</v>
      </c>
      <c r="B1190" s="3" t="s">
        <v>786</v>
      </c>
      <c r="C1190" s="3" t="s">
        <v>824</v>
      </c>
      <c r="D1190" s="3" t="s">
        <v>3241</v>
      </c>
      <c r="E1190" s="3" t="s">
        <v>2897</v>
      </c>
      <c r="F1190" s="3" t="s">
        <v>3242</v>
      </c>
      <c r="G1190" s="3" t="s">
        <v>116</v>
      </c>
      <c r="H1190" s="5">
        <v>73345</v>
      </c>
      <c r="I1190" s="3" t="s">
        <v>739</v>
      </c>
      <c r="J1190" s="3" t="s">
        <v>791</v>
      </c>
      <c r="K1190" s="3" t="s">
        <v>792</v>
      </c>
      <c r="L1190" s="3" t="s">
        <v>793</v>
      </c>
    </row>
    <row r="1191" spans="1:12">
      <c r="A1191" s="3">
        <v>1184</v>
      </c>
      <c r="B1191" s="3" t="s">
        <v>786</v>
      </c>
      <c r="C1191" s="3" t="s">
        <v>824</v>
      </c>
      <c r="D1191" s="3" t="s">
        <v>3243</v>
      </c>
      <c r="E1191" s="3" t="s">
        <v>2897</v>
      </c>
      <c r="F1191" s="3" t="s">
        <v>3244</v>
      </c>
      <c r="G1191" s="3" t="s">
        <v>116</v>
      </c>
      <c r="H1191" s="5">
        <v>18992</v>
      </c>
      <c r="I1191" s="3" t="s">
        <v>739</v>
      </c>
      <c r="J1191" s="3" t="s">
        <v>791</v>
      </c>
      <c r="K1191" s="3" t="s">
        <v>792</v>
      </c>
      <c r="L1191" s="3" t="s">
        <v>793</v>
      </c>
    </row>
    <row r="1192" spans="1:12">
      <c r="A1192" s="3">
        <v>1185</v>
      </c>
      <c r="B1192" s="3" t="s">
        <v>786</v>
      </c>
      <c r="C1192" s="3" t="s">
        <v>824</v>
      </c>
      <c r="D1192" s="3" t="s">
        <v>3245</v>
      </c>
      <c r="E1192" s="3" t="s">
        <v>2897</v>
      </c>
      <c r="F1192" s="3" t="s">
        <v>3246</v>
      </c>
      <c r="G1192" s="3" t="s">
        <v>116</v>
      </c>
      <c r="H1192" s="5">
        <v>19896</v>
      </c>
      <c r="I1192" s="3" t="s">
        <v>739</v>
      </c>
      <c r="J1192" s="3" t="s">
        <v>791</v>
      </c>
      <c r="K1192" s="3" t="s">
        <v>792</v>
      </c>
      <c r="L1192" s="3" t="s">
        <v>793</v>
      </c>
    </row>
    <row r="1193" spans="1:12">
      <c r="A1193" s="3">
        <v>1186</v>
      </c>
      <c r="B1193" s="3" t="s">
        <v>786</v>
      </c>
      <c r="C1193" s="3" t="s">
        <v>824</v>
      </c>
      <c r="D1193" s="3" t="s">
        <v>3247</v>
      </c>
      <c r="E1193" s="3" t="s">
        <v>2897</v>
      </c>
      <c r="F1193" s="3" t="s">
        <v>3248</v>
      </c>
      <c r="G1193" s="3" t="s">
        <v>116</v>
      </c>
      <c r="H1193" s="5">
        <v>21464</v>
      </c>
      <c r="I1193" s="3" t="s">
        <v>739</v>
      </c>
      <c r="J1193" s="3" t="s">
        <v>791</v>
      </c>
      <c r="K1193" s="3" t="s">
        <v>792</v>
      </c>
      <c r="L1193" s="3" t="s">
        <v>793</v>
      </c>
    </row>
    <row r="1194" spans="1:12">
      <c r="A1194" s="3">
        <v>1187</v>
      </c>
      <c r="B1194" s="3" t="s">
        <v>786</v>
      </c>
      <c r="C1194" s="3" t="s">
        <v>824</v>
      </c>
      <c r="D1194" s="3" t="s">
        <v>3249</v>
      </c>
      <c r="E1194" s="3" t="s">
        <v>2897</v>
      </c>
      <c r="F1194" s="3" t="s">
        <v>3250</v>
      </c>
      <c r="G1194" s="3" t="s">
        <v>116</v>
      </c>
      <c r="H1194" s="5">
        <v>23408</v>
      </c>
      <c r="I1194" s="3" t="s">
        <v>739</v>
      </c>
      <c r="J1194" s="3" t="s">
        <v>791</v>
      </c>
      <c r="K1194" s="3" t="s">
        <v>792</v>
      </c>
      <c r="L1194" s="3" t="s">
        <v>793</v>
      </c>
    </row>
    <row r="1195" spans="1:12">
      <c r="A1195" s="3">
        <v>1188</v>
      </c>
      <c r="B1195" s="3" t="s">
        <v>786</v>
      </c>
      <c r="C1195" s="3" t="s">
        <v>824</v>
      </c>
      <c r="D1195" s="3" t="s">
        <v>3251</v>
      </c>
      <c r="E1195" s="3" t="s">
        <v>2897</v>
      </c>
      <c r="F1195" s="3" t="s">
        <v>3252</v>
      </c>
      <c r="G1195" s="3" t="s">
        <v>116</v>
      </c>
      <c r="H1195" s="5">
        <v>25041</v>
      </c>
      <c r="I1195" s="3" t="s">
        <v>739</v>
      </c>
      <c r="J1195" s="3" t="s">
        <v>791</v>
      </c>
      <c r="K1195" s="3" t="s">
        <v>792</v>
      </c>
      <c r="L1195" s="3" t="s">
        <v>793</v>
      </c>
    </row>
    <row r="1196" spans="1:12">
      <c r="A1196" s="3">
        <v>1189</v>
      </c>
      <c r="B1196" s="3" t="s">
        <v>786</v>
      </c>
      <c r="C1196" s="3" t="s">
        <v>824</v>
      </c>
      <c r="D1196" s="3" t="s">
        <v>3253</v>
      </c>
      <c r="E1196" s="3" t="s">
        <v>2897</v>
      </c>
      <c r="F1196" s="3" t="s">
        <v>3254</v>
      </c>
      <c r="G1196" s="3" t="s">
        <v>116</v>
      </c>
      <c r="H1196" s="5">
        <v>27267</v>
      </c>
      <c r="I1196" s="3" t="s">
        <v>739</v>
      </c>
      <c r="J1196" s="3" t="s">
        <v>791</v>
      </c>
      <c r="K1196" s="3" t="s">
        <v>792</v>
      </c>
      <c r="L1196" s="3" t="s">
        <v>793</v>
      </c>
    </row>
    <row r="1197" spans="1:12">
      <c r="A1197" s="3">
        <v>1190</v>
      </c>
      <c r="B1197" s="3" t="s">
        <v>786</v>
      </c>
      <c r="C1197" s="3" t="s">
        <v>824</v>
      </c>
      <c r="D1197" s="3" t="s">
        <v>3255</v>
      </c>
      <c r="E1197" s="3" t="s">
        <v>2897</v>
      </c>
      <c r="F1197" s="3" t="s">
        <v>3256</v>
      </c>
      <c r="G1197" s="3" t="s">
        <v>116</v>
      </c>
      <c r="H1197" s="5">
        <v>28428</v>
      </c>
      <c r="I1197" s="3" t="s">
        <v>739</v>
      </c>
      <c r="J1197" s="3" t="s">
        <v>791</v>
      </c>
      <c r="K1197" s="3" t="s">
        <v>792</v>
      </c>
      <c r="L1197" s="3" t="s">
        <v>793</v>
      </c>
    </row>
    <row r="1198" spans="1:12">
      <c r="A1198" s="3">
        <v>1191</v>
      </c>
      <c r="B1198" s="3" t="s">
        <v>786</v>
      </c>
      <c r="C1198" s="3" t="s">
        <v>824</v>
      </c>
      <c r="D1198" s="3" t="s">
        <v>3257</v>
      </c>
      <c r="E1198" s="3" t="s">
        <v>2897</v>
      </c>
      <c r="F1198" s="3" t="s">
        <v>3258</v>
      </c>
      <c r="G1198" s="3" t="s">
        <v>116</v>
      </c>
      <c r="H1198" s="5">
        <v>30082</v>
      </c>
      <c r="I1198" s="3" t="s">
        <v>739</v>
      </c>
      <c r="J1198" s="3" t="s">
        <v>791</v>
      </c>
      <c r="K1198" s="3" t="s">
        <v>792</v>
      </c>
      <c r="L1198" s="3" t="s">
        <v>793</v>
      </c>
    </row>
    <row r="1199" spans="1:12">
      <c r="A1199" s="3">
        <v>1192</v>
      </c>
      <c r="B1199" s="3" t="s">
        <v>786</v>
      </c>
      <c r="C1199" s="3" t="s">
        <v>824</v>
      </c>
      <c r="D1199" s="3" t="s">
        <v>3259</v>
      </c>
      <c r="E1199" s="3" t="s">
        <v>2897</v>
      </c>
      <c r="F1199" s="3" t="s">
        <v>3260</v>
      </c>
      <c r="G1199" s="3" t="s">
        <v>116</v>
      </c>
      <c r="H1199" s="5">
        <v>31901</v>
      </c>
      <c r="I1199" s="3" t="s">
        <v>739</v>
      </c>
      <c r="J1199" s="3" t="s">
        <v>791</v>
      </c>
      <c r="K1199" s="3" t="s">
        <v>792</v>
      </c>
      <c r="L1199" s="3" t="s">
        <v>793</v>
      </c>
    </row>
    <row r="1200" spans="1:12">
      <c r="A1200" s="3">
        <v>1193</v>
      </c>
      <c r="B1200" s="3" t="s">
        <v>786</v>
      </c>
      <c r="C1200" s="3" t="s">
        <v>824</v>
      </c>
      <c r="D1200" s="3" t="s">
        <v>3261</v>
      </c>
      <c r="E1200" s="3" t="s">
        <v>2897</v>
      </c>
      <c r="F1200" s="3" t="s">
        <v>3262</v>
      </c>
      <c r="G1200" s="3" t="s">
        <v>116</v>
      </c>
      <c r="H1200" s="5">
        <v>33450</v>
      </c>
      <c r="I1200" s="3" t="s">
        <v>739</v>
      </c>
      <c r="J1200" s="3" t="s">
        <v>791</v>
      </c>
      <c r="K1200" s="3" t="s">
        <v>792</v>
      </c>
      <c r="L1200" s="3" t="s">
        <v>793</v>
      </c>
    </row>
    <row r="1201" spans="1:12">
      <c r="A1201" s="3">
        <v>1194</v>
      </c>
      <c r="B1201" s="3" t="s">
        <v>786</v>
      </c>
      <c r="C1201" s="3" t="s">
        <v>824</v>
      </c>
      <c r="D1201" s="3" t="s">
        <v>3263</v>
      </c>
      <c r="E1201" s="3" t="s">
        <v>2897</v>
      </c>
      <c r="F1201" s="3" t="s">
        <v>3264</v>
      </c>
      <c r="G1201" s="3" t="s">
        <v>116</v>
      </c>
      <c r="H1201" s="5">
        <v>999</v>
      </c>
      <c r="I1201" s="3" t="s">
        <v>739</v>
      </c>
      <c r="J1201" s="3" t="s">
        <v>791</v>
      </c>
      <c r="K1201" s="3" t="s">
        <v>792</v>
      </c>
      <c r="L1201" s="3" t="s">
        <v>793</v>
      </c>
    </row>
    <row r="1202" spans="1:12">
      <c r="A1202" s="3">
        <v>1195</v>
      </c>
      <c r="B1202" s="3" t="s">
        <v>786</v>
      </c>
      <c r="C1202" s="3" t="s">
        <v>824</v>
      </c>
      <c r="D1202" s="3" t="s">
        <v>3265</v>
      </c>
      <c r="E1202" s="3" t="s">
        <v>2897</v>
      </c>
      <c r="F1202" s="3" t="s">
        <v>3266</v>
      </c>
      <c r="G1202" s="3" t="s">
        <v>116</v>
      </c>
      <c r="H1202" s="5">
        <v>1382</v>
      </c>
      <c r="I1202" s="3" t="s">
        <v>739</v>
      </c>
      <c r="J1202" s="3" t="s">
        <v>791</v>
      </c>
      <c r="K1202" s="3" t="s">
        <v>792</v>
      </c>
      <c r="L1202" s="3" t="s">
        <v>793</v>
      </c>
    </row>
    <row r="1203" spans="1:12">
      <c r="A1203" s="3">
        <v>1196</v>
      </c>
      <c r="B1203" s="3" t="s">
        <v>786</v>
      </c>
      <c r="C1203" s="3" t="s">
        <v>824</v>
      </c>
      <c r="D1203" s="3" t="s">
        <v>3267</v>
      </c>
      <c r="E1203" s="3" t="s">
        <v>2897</v>
      </c>
      <c r="F1203" s="3" t="s">
        <v>3268</v>
      </c>
      <c r="G1203" s="3" t="s">
        <v>116</v>
      </c>
      <c r="H1203" s="5">
        <v>76</v>
      </c>
      <c r="I1203" s="3" t="s">
        <v>739</v>
      </c>
      <c r="J1203" s="3" t="s">
        <v>791</v>
      </c>
      <c r="K1203" s="3" t="s">
        <v>792</v>
      </c>
      <c r="L1203" s="3" t="s">
        <v>793</v>
      </c>
    </row>
    <row r="1204" spans="1:12">
      <c r="A1204" s="3">
        <v>1197</v>
      </c>
      <c r="B1204" s="3" t="s">
        <v>786</v>
      </c>
      <c r="C1204" s="3" t="s">
        <v>824</v>
      </c>
      <c r="D1204" s="3" t="s">
        <v>3269</v>
      </c>
      <c r="E1204" s="3" t="s">
        <v>2897</v>
      </c>
      <c r="F1204" s="3" t="s">
        <v>3270</v>
      </c>
      <c r="G1204" s="3" t="s">
        <v>116</v>
      </c>
      <c r="H1204" s="5">
        <v>310</v>
      </c>
      <c r="I1204" s="3" t="s">
        <v>739</v>
      </c>
      <c r="J1204" s="3" t="s">
        <v>791</v>
      </c>
      <c r="K1204" s="3" t="s">
        <v>792</v>
      </c>
      <c r="L1204" s="3" t="s">
        <v>793</v>
      </c>
    </row>
    <row r="1205" spans="1:12">
      <c r="A1205" s="3">
        <v>1198</v>
      </c>
      <c r="B1205" s="3" t="s">
        <v>786</v>
      </c>
      <c r="C1205" s="3" t="s">
        <v>735</v>
      </c>
      <c r="D1205" s="3" t="s">
        <v>3271</v>
      </c>
      <c r="E1205" s="3" t="s">
        <v>109</v>
      </c>
      <c r="F1205" s="3" t="s">
        <v>3272</v>
      </c>
      <c r="G1205" s="3" t="s">
        <v>116</v>
      </c>
      <c r="H1205" s="5">
        <v>1776</v>
      </c>
      <c r="I1205" s="3" t="s">
        <v>739</v>
      </c>
      <c r="J1205" s="3" t="s">
        <v>791</v>
      </c>
      <c r="K1205" s="3" t="s">
        <v>792</v>
      </c>
      <c r="L1205" s="3" t="s">
        <v>793</v>
      </c>
    </row>
    <row r="1206" spans="1:12">
      <c r="A1206" s="3">
        <v>1199</v>
      </c>
      <c r="B1206" s="3" t="s">
        <v>786</v>
      </c>
      <c r="C1206" s="3" t="s">
        <v>735</v>
      </c>
      <c r="D1206" s="3" t="s">
        <v>3273</v>
      </c>
      <c r="E1206" s="3" t="s">
        <v>109</v>
      </c>
      <c r="F1206" s="3" t="s">
        <v>3274</v>
      </c>
      <c r="G1206" s="3" t="s">
        <v>116</v>
      </c>
      <c r="H1206" s="5">
        <v>2164</v>
      </c>
      <c r="I1206" s="3" t="s">
        <v>739</v>
      </c>
      <c r="J1206" s="3" t="s">
        <v>791</v>
      </c>
      <c r="K1206" s="3" t="s">
        <v>792</v>
      </c>
      <c r="L1206" s="3" t="s">
        <v>793</v>
      </c>
    </row>
    <row r="1207" spans="1:12">
      <c r="A1207" s="3">
        <v>1200</v>
      </c>
      <c r="B1207" s="3" t="s">
        <v>786</v>
      </c>
      <c r="C1207" s="3" t="s">
        <v>3275</v>
      </c>
      <c r="D1207" s="3" t="s">
        <v>3276</v>
      </c>
      <c r="E1207" s="3" t="s">
        <v>3277</v>
      </c>
      <c r="F1207" s="3" t="s">
        <v>3278</v>
      </c>
      <c r="G1207" s="3" t="s">
        <v>116</v>
      </c>
      <c r="H1207" s="5">
        <v>4220</v>
      </c>
      <c r="I1207" s="3" t="s">
        <v>739</v>
      </c>
      <c r="J1207" s="3" t="s">
        <v>791</v>
      </c>
      <c r="K1207" s="3" t="s">
        <v>792</v>
      </c>
      <c r="L1207" s="3" t="s">
        <v>793</v>
      </c>
    </row>
    <row r="1208" spans="1:12">
      <c r="A1208" s="3">
        <v>1201</v>
      </c>
      <c r="B1208" s="3" t="s">
        <v>786</v>
      </c>
      <c r="C1208" s="3" t="s">
        <v>3275</v>
      </c>
      <c r="D1208" s="3" t="s">
        <v>3279</v>
      </c>
      <c r="E1208" s="3" t="s">
        <v>3280</v>
      </c>
      <c r="F1208" s="3" t="s">
        <v>3278</v>
      </c>
      <c r="G1208" s="3" t="s">
        <v>116</v>
      </c>
      <c r="H1208" s="5">
        <v>1391</v>
      </c>
      <c r="I1208" s="3" t="s">
        <v>739</v>
      </c>
      <c r="J1208" s="3" t="s">
        <v>791</v>
      </c>
      <c r="K1208" s="3" t="s">
        <v>792</v>
      </c>
      <c r="L1208" s="3" t="s">
        <v>793</v>
      </c>
    </row>
    <row r="1209" spans="1:12">
      <c r="A1209" s="3">
        <v>1202</v>
      </c>
      <c r="B1209" s="3" t="s">
        <v>786</v>
      </c>
      <c r="C1209" s="3" t="s">
        <v>3275</v>
      </c>
      <c r="D1209" s="3" t="s">
        <v>3281</v>
      </c>
      <c r="E1209" s="3" t="s">
        <v>3282</v>
      </c>
      <c r="F1209" s="3" t="s">
        <v>3283</v>
      </c>
      <c r="G1209" s="3" t="s">
        <v>116</v>
      </c>
      <c r="H1209" s="5">
        <v>20376</v>
      </c>
      <c r="I1209" s="3" t="s">
        <v>739</v>
      </c>
      <c r="J1209" s="3" t="s">
        <v>791</v>
      </c>
      <c r="K1209" s="3" t="s">
        <v>792</v>
      </c>
      <c r="L1209" s="3" t="s">
        <v>793</v>
      </c>
    </row>
    <row r="1210" spans="1:12">
      <c r="A1210" s="3">
        <v>1203</v>
      </c>
      <c r="B1210" s="3" t="s">
        <v>786</v>
      </c>
      <c r="C1210" s="3" t="s">
        <v>3275</v>
      </c>
      <c r="D1210" s="3" t="s">
        <v>3284</v>
      </c>
      <c r="E1210" s="3" t="s">
        <v>3282</v>
      </c>
      <c r="F1210" s="3" t="s">
        <v>3285</v>
      </c>
      <c r="G1210" s="3" t="s">
        <v>116</v>
      </c>
      <c r="H1210" s="5">
        <v>40881</v>
      </c>
      <c r="I1210" s="3" t="s">
        <v>739</v>
      </c>
      <c r="J1210" s="3" t="s">
        <v>791</v>
      </c>
      <c r="K1210" s="3" t="s">
        <v>792</v>
      </c>
      <c r="L1210" s="3" t="s">
        <v>793</v>
      </c>
    </row>
    <row r="1211" spans="1:12">
      <c r="A1211" s="3">
        <v>1204</v>
      </c>
      <c r="B1211" s="3" t="s">
        <v>786</v>
      </c>
      <c r="C1211" s="3" t="s">
        <v>3286</v>
      </c>
      <c r="D1211" s="3" t="s">
        <v>3287</v>
      </c>
      <c r="E1211" s="3" t="s">
        <v>3288</v>
      </c>
      <c r="F1211" s="3" t="s">
        <v>3289</v>
      </c>
      <c r="G1211" s="3" t="s">
        <v>3290</v>
      </c>
      <c r="H1211" s="5">
        <v>45690</v>
      </c>
      <c r="I1211" s="3" t="s">
        <v>739</v>
      </c>
      <c r="J1211" s="3" t="s">
        <v>791</v>
      </c>
      <c r="K1211" s="3" t="s">
        <v>792</v>
      </c>
      <c r="L1211" s="3" t="s">
        <v>793</v>
      </c>
    </row>
    <row r="1212" spans="1:12">
      <c r="A1212" s="3">
        <v>1205</v>
      </c>
      <c r="B1212" s="3" t="s">
        <v>786</v>
      </c>
      <c r="C1212" s="3" t="s">
        <v>3286</v>
      </c>
      <c r="D1212" s="3" t="s">
        <v>3291</v>
      </c>
      <c r="E1212" s="3" t="s">
        <v>3288</v>
      </c>
      <c r="F1212" s="3" t="s">
        <v>3292</v>
      </c>
      <c r="G1212" s="3" t="s">
        <v>3290</v>
      </c>
      <c r="H1212" s="5">
        <v>49447</v>
      </c>
      <c r="I1212" s="3" t="s">
        <v>739</v>
      </c>
      <c r="J1212" s="3" t="s">
        <v>791</v>
      </c>
      <c r="K1212" s="3" t="s">
        <v>792</v>
      </c>
      <c r="L1212" s="3" t="s">
        <v>793</v>
      </c>
    </row>
    <row r="1213" spans="1:12">
      <c r="A1213" s="3">
        <v>1206</v>
      </c>
      <c r="B1213" s="3" t="s">
        <v>786</v>
      </c>
      <c r="C1213" s="3" t="s">
        <v>3286</v>
      </c>
      <c r="D1213" s="3" t="s">
        <v>3293</v>
      </c>
      <c r="E1213" s="3" t="s">
        <v>3288</v>
      </c>
      <c r="F1213" s="3" t="s">
        <v>3294</v>
      </c>
      <c r="G1213" s="3" t="s">
        <v>3290</v>
      </c>
      <c r="H1213" s="5">
        <v>53313</v>
      </c>
      <c r="I1213" s="3" t="s">
        <v>739</v>
      </c>
      <c r="J1213" s="3" t="s">
        <v>791</v>
      </c>
      <c r="K1213" s="3" t="s">
        <v>792</v>
      </c>
      <c r="L1213" s="3" t="s">
        <v>793</v>
      </c>
    </row>
    <row r="1214" spans="1:12">
      <c r="A1214" s="3">
        <v>1207</v>
      </c>
      <c r="B1214" s="3" t="s">
        <v>786</v>
      </c>
      <c r="C1214" s="3" t="s">
        <v>3286</v>
      </c>
      <c r="D1214" s="3" t="s">
        <v>3295</v>
      </c>
      <c r="E1214" s="3" t="s">
        <v>3288</v>
      </c>
      <c r="F1214" s="3" t="s">
        <v>3296</v>
      </c>
      <c r="G1214" s="3" t="s">
        <v>3290</v>
      </c>
      <c r="H1214" s="5">
        <v>57884</v>
      </c>
      <c r="I1214" s="3" t="s">
        <v>739</v>
      </c>
      <c r="J1214" s="3" t="s">
        <v>791</v>
      </c>
      <c r="K1214" s="3" t="s">
        <v>792</v>
      </c>
      <c r="L1214" s="3" t="s">
        <v>793</v>
      </c>
    </row>
    <row r="1215" spans="1:12">
      <c r="A1215" s="3">
        <v>1208</v>
      </c>
      <c r="B1215" s="3" t="s">
        <v>786</v>
      </c>
      <c r="C1215" s="3" t="s">
        <v>3286</v>
      </c>
      <c r="D1215" s="3" t="s">
        <v>3297</v>
      </c>
      <c r="E1215" s="3" t="s">
        <v>3288</v>
      </c>
      <c r="F1215" s="3" t="s">
        <v>3298</v>
      </c>
      <c r="G1215" s="3" t="s">
        <v>3290</v>
      </c>
      <c r="H1215" s="5">
        <v>64674</v>
      </c>
      <c r="I1215" s="3" t="s">
        <v>739</v>
      </c>
      <c r="J1215" s="3" t="s">
        <v>791</v>
      </c>
      <c r="K1215" s="3" t="s">
        <v>792</v>
      </c>
      <c r="L1215" s="3" t="s">
        <v>793</v>
      </c>
    </row>
    <row r="1216" spans="1:12">
      <c r="A1216" s="3">
        <v>1209</v>
      </c>
      <c r="B1216" s="3" t="s">
        <v>786</v>
      </c>
      <c r="C1216" s="3" t="s">
        <v>3286</v>
      </c>
      <c r="D1216" s="3" t="s">
        <v>3299</v>
      </c>
      <c r="E1216" s="3" t="s">
        <v>3288</v>
      </c>
      <c r="F1216" s="3" t="s">
        <v>3300</v>
      </c>
      <c r="G1216" s="3" t="s">
        <v>3290</v>
      </c>
      <c r="H1216" s="5">
        <v>69129</v>
      </c>
      <c r="I1216" s="3" t="s">
        <v>739</v>
      </c>
      <c r="J1216" s="3" t="s">
        <v>791</v>
      </c>
      <c r="K1216" s="3" t="s">
        <v>792</v>
      </c>
      <c r="L1216" s="3" t="s">
        <v>793</v>
      </c>
    </row>
    <row r="1217" spans="1:12">
      <c r="A1217" s="3">
        <v>1210</v>
      </c>
      <c r="B1217" s="3" t="s">
        <v>786</v>
      </c>
      <c r="C1217" s="3" t="s">
        <v>3286</v>
      </c>
      <c r="D1217" s="3" t="s">
        <v>3301</v>
      </c>
      <c r="E1217" s="3" t="s">
        <v>3288</v>
      </c>
      <c r="F1217" s="3" t="s">
        <v>3302</v>
      </c>
      <c r="G1217" s="3" t="s">
        <v>3303</v>
      </c>
      <c r="H1217" s="5">
        <v>37865</v>
      </c>
      <c r="I1217" s="3" t="s">
        <v>739</v>
      </c>
      <c r="J1217" s="3" t="s">
        <v>791</v>
      </c>
      <c r="K1217" s="3" t="s">
        <v>792</v>
      </c>
      <c r="L1217" s="3" t="s">
        <v>793</v>
      </c>
    </row>
    <row r="1218" spans="1:12">
      <c r="A1218" s="3">
        <v>1211</v>
      </c>
      <c r="B1218" s="3" t="s">
        <v>786</v>
      </c>
      <c r="C1218" s="3" t="s">
        <v>3286</v>
      </c>
      <c r="D1218" s="3" t="s">
        <v>3304</v>
      </c>
      <c r="E1218" s="3" t="s">
        <v>3305</v>
      </c>
      <c r="F1218" s="3" t="s">
        <v>3306</v>
      </c>
      <c r="G1218" s="3" t="s">
        <v>3303</v>
      </c>
      <c r="H1218" s="5">
        <v>53313</v>
      </c>
      <c r="I1218" s="3" t="s">
        <v>739</v>
      </c>
      <c r="J1218" s="3" t="s">
        <v>791</v>
      </c>
      <c r="K1218" s="3" t="s">
        <v>792</v>
      </c>
      <c r="L1218" s="3" t="s">
        <v>793</v>
      </c>
    </row>
    <row r="1219" spans="1:12">
      <c r="A1219" s="3">
        <v>1212</v>
      </c>
      <c r="B1219" s="3" t="s">
        <v>786</v>
      </c>
      <c r="C1219" s="3" t="s">
        <v>3286</v>
      </c>
      <c r="D1219" s="3" t="s">
        <v>3307</v>
      </c>
      <c r="E1219" s="3" t="s">
        <v>3305</v>
      </c>
      <c r="F1219" s="3" t="s">
        <v>3308</v>
      </c>
      <c r="G1219" s="3" t="s">
        <v>3303</v>
      </c>
      <c r="H1219" s="5">
        <v>57884</v>
      </c>
      <c r="I1219" s="3" t="s">
        <v>739</v>
      </c>
      <c r="J1219" s="3" t="s">
        <v>791</v>
      </c>
      <c r="K1219" s="3" t="s">
        <v>792</v>
      </c>
      <c r="L1219" s="3" t="s">
        <v>793</v>
      </c>
    </row>
    <row r="1220" spans="1:12">
      <c r="A1220" s="3">
        <v>1213</v>
      </c>
      <c r="B1220" s="3" t="s">
        <v>786</v>
      </c>
      <c r="C1220" s="3" t="s">
        <v>3286</v>
      </c>
      <c r="D1220" s="3" t="s">
        <v>3309</v>
      </c>
      <c r="E1220" s="3" t="s">
        <v>3310</v>
      </c>
      <c r="F1220" s="3" t="s">
        <v>3311</v>
      </c>
      <c r="G1220" s="3" t="s">
        <v>3303</v>
      </c>
      <c r="H1220" s="5">
        <v>173432</v>
      </c>
      <c r="I1220" s="3" t="s">
        <v>739</v>
      </c>
      <c r="J1220" s="3" t="s">
        <v>791</v>
      </c>
      <c r="K1220" s="3" t="s">
        <v>792</v>
      </c>
      <c r="L1220" s="3" t="s">
        <v>793</v>
      </c>
    </row>
    <row r="1221" spans="1:12">
      <c r="A1221" s="3">
        <v>1214</v>
      </c>
      <c r="B1221" s="3" t="s">
        <v>786</v>
      </c>
      <c r="C1221" s="3" t="s">
        <v>3286</v>
      </c>
      <c r="D1221" s="3" t="s">
        <v>3312</v>
      </c>
      <c r="E1221" s="3" t="s">
        <v>3310</v>
      </c>
      <c r="F1221" s="3" t="s">
        <v>3313</v>
      </c>
      <c r="G1221" s="3" t="s">
        <v>3303</v>
      </c>
      <c r="H1221" s="5">
        <v>263254</v>
      </c>
      <c r="I1221" s="3" t="s">
        <v>739</v>
      </c>
      <c r="J1221" s="3" t="s">
        <v>791</v>
      </c>
      <c r="K1221" s="3" t="s">
        <v>792</v>
      </c>
      <c r="L1221" s="3" t="s">
        <v>793</v>
      </c>
    </row>
    <row r="1222" spans="1:12">
      <c r="A1222" s="3">
        <v>1215</v>
      </c>
      <c r="B1222" s="3" t="s">
        <v>786</v>
      </c>
      <c r="C1222" s="3" t="s">
        <v>3314</v>
      </c>
      <c r="D1222" s="3" t="s">
        <v>3315</v>
      </c>
      <c r="E1222" s="3" t="s">
        <v>3316</v>
      </c>
      <c r="F1222" s="3" t="s">
        <v>3317</v>
      </c>
      <c r="G1222" s="3" t="s">
        <v>116</v>
      </c>
      <c r="H1222" s="5">
        <v>15921</v>
      </c>
      <c r="I1222" s="3" t="s">
        <v>739</v>
      </c>
      <c r="J1222" s="3" t="s">
        <v>791</v>
      </c>
      <c r="K1222" s="3" t="s">
        <v>792</v>
      </c>
      <c r="L1222" s="3" t="s">
        <v>793</v>
      </c>
    </row>
    <row r="1223" spans="1:12">
      <c r="A1223" s="3">
        <v>1216</v>
      </c>
      <c r="B1223" s="3" t="s">
        <v>786</v>
      </c>
      <c r="C1223" s="3" t="s">
        <v>3314</v>
      </c>
      <c r="D1223" s="3" t="s">
        <v>3318</v>
      </c>
      <c r="E1223" s="3" t="s">
        <v>3319</v>
      </c>
      <c r="F1223" s="3" t="s">
        <v>3320</v>
      </c>
      <c r="G1223" s="3" t="s">
        <v>3303</v>
      </c>
      <c r="H1223" s="5">
        <v>40999</v>
      </c>
      <c r="I1223" s="3" t="s">
        <v>739</v>
      </c>
      <c r="J1223" s="3" t="s">
        <v>791</v>
      </c>
      <c r="K1223" s="3" t="s">
        <v>792</v>
      </c>
      <c r="L1223" s="3" t="s">
        <v>793</v>
      </c>
    </row>
    <row r="1224" spans="1:12">
      <c r="A1224" s="3">
        <v>1217</v>
      </c>
      <c r="B1224" s="3" t="s">
        <v>786</v>
      </c>
      <c r="C1224" s="3" t="s">
        <v>3314</v>
      </c>
      <c r="D1224" s="3" t="s">
        <v>3321</v>
      </c>
      <c r="E1224" s="3" t="s">
        <v>3322</v>
      </c>
      <c r="F1224" s="3" t="s">
        <v>3323</v>
      </c>
      <c r="G1224" s="3" t="s">
        <v>3303</v>
      </c>
      <c r="H1224" s="5">
        <v>32454</v>
      </c>
      <c r="I1224" s="3" t="s">
        <v>739</v>
      </c>
      <c r="J1224" s="3" t="s">
        <v>791</v>
      </c>
      <c r="K1224" s="3" t="s">
        <v>792</v>
      </c>
      <c r="L1224" s="3" t="s">
        <v>793</v>
      </c>
    </row>
    <row r="1225" spans="1:12">
      <c r="A1225" s="3">
        <v>1218</v>
      </c>
      <c r="B1225" s="3" t="s">
        <v>786</v>
      </c>
      <c r="C1225" s="3" t="s">
        <v>3275</v>
      </c>
      <c r="D1225" s="3" t="s">
        <v>3324</v>
      </c>
      <c r="E1225" s="3" t="s">
        <v>3325</v>
      </c>
      <c r="F1225" s="3" t="s">
        <v>3326</v>
      </c>
      <c r="G1225" s="3" t="s">
        <v>1630</v>
      </c>
      <c r="H1225" s="5">
        <v>30592</v>
      </c>
      <c r="I1225" s="3" t="s">
        <v>739</v>
      </c>
      <c r="J1225" s="3" t="s">
        <v>791</v>
      </c>
      <c r="K1225" s="3" t="s">
        <v>792</v>
      </c>
      <c r="L1225" s="3" t="s">
        <v>793</v>
      </c>
    </row>
    <row r="1226" spans="1:12">
      <c r="A1226" s="3">
        <v>1219</v>
      </c>
      <c r="B1226" s="3" t="s">
        <v>786</v>
      </c>
      <c r="C1226" s="3" t="s">
        <v>3314</v>
      </c>
      <c r="D1226" s="3" t="s">
        <v>3327</v>
      </c>
      <c r="E1226" s="3" t="s">
        <v>3328</v>
      </c>
      <c r="F1226" s="3" t="s">
        <v>3326</v>
      </c>
      <c r="G1226" s="3" t="s">
        <v>116</v>
      </c>
      <c r="H1226" s="5">
        <v>42059</v>
      </c>
      <c r="I1226" s="3" t="s">
        <v>739</v>
      </c>
      <c r="J1226" s="3" t="s">
        <v>791</v>
      </c>
      <c r="K1226" s="3" t="s">
        <v>792</v>
      </c>
      <c r="L1226" s="3" t="s">
        <v>793</v>
      </c>
    </row>
    <row r="1227" spans="1:12">
      <c r="A1227" s="3">
        <v>1220</v>
      </c>
      <c r="B1227" s="3" t="s">
        <v>786</v>
      </c>
      <c r="C1227" s="3" t="s">
        <v>3329</v>
      </c>
      <c r="D1227" s="3" t="s">
        <v>3330</v>
      </c>
      <c r="E1227" s="3" t="s">
        <v>3331</v>
      </c>
      <c r="F1227" s="3" t="s">
        <v>3331</v>
      </c>
      <c r="G1227" s="3" t="s">
        <v>116</v>
      </c>
      <c r="H1227" s="5">
        <v>14048</v>
      </c>
      <c r="I1227" s="3" t="s">
        <v>739</v>
      </c>
      <c r="J1227" s="3" t="s">
        <v>791</v>
      </c>
      <c r="K1227" s="3" t="s">
        <v>792</v>
      </c>
      <c r="L1227" s="3" t="s">
        <v>793</v>
      </c>
    </row>
    <row r="1228" spans="1:12">
      <c r="A1228" s="3">
        <v>1221</v>
      </c>
      <c r="B1228" s="3" t="s">
        <v>786</v>
      </c>
      <c r="C1228" s="3" t="s">
        <v>3275</v>
      </c>
      <c r="D1228" s="3" t="s">
        <v>3332</v>
      </c>
      <c r="E1228" s="3" t="s">
        <v>3333</v>
      </c>
      <c r="F1228" s="3" t="s">
        <v>3334</v>
      </c>
      <c r="G1228" s="3" t="s">
        <v>3303</v>
      </c>
      <c r="H1228" s="5">
        <v>29284</v>
      </c>
      <c r="I1228" s="3" t="s">
        <v>739</v>
      </c>
      <c r="J1228" s="3" t="s">
        <v>791</v>
      </c>
      <c r="K1228" s="3" t="s">
        <v>792</v>
      </c>
      <c r="L1228" s="3" t="s">
        <v>793</v>
      </c>
    </row>
    <row r="1229" spans="1:12">
      <c r="A1229" s="3">
        <v>1222</v>
      </c>
      <c r="B1229" s="3" t="s">
        <v>786</v>
      </c>
      <c r="C1229" s="3" t="s">
        <v>735</v>
      </c>
      <c r="D1229" s="3" t="s">
        <v>3335</v>
      </c>
      <c r="E1229" s="3" t="s">
        <v>736</v>
      </c>
      <c r="F1229" s="3" t="s">
        <v>3336</v>
      </c>
      <c r="G1229" s="3" t="s">
        <v>738</v>
      </c>
      <c r="H1229" s="5">
        <v>2380</v>
      </c>
      <c r="I1229" s="3" t="s">
        <v>739</v>
      </c>
      <c r="J1229" s="3" t="s">
        <v>791</v>
      </c>
      <c r="K1229" s="3" t="s">
        <v>792</v>
      </c>
      <c r="L1229" s="3" t="s">
        <v>793</v>
      </c>
    </row>
    <row r="1230" spans="1:12">
      <c r="A1230" s="3">
        <v>1223</v>
      </c>
      <c r="B1230" s="3" t="s">
        <v>786</v>
      </c>
      <c r="C1230" s="3" t="s">
        <v>735</v>
      </c>
      <c r="D1230" s="3" t="s">
        <v>720</v>
      </c>
      <c r="E1230" s="3" t="s">
        <v>736</v>
      </c>
      <c r="F1230" s="3" t="s">
        <v>772</v>
      </c>
      <c r="G1230" s="3" t="s">
        <v>738</v>
      </c>
      <c r="H1230" s="5">
        <v>3085</v>
      </c>
      <c r="I1230" s="3" t="s">
        <v>739</v>
      </c>
      <c r="J1230" s="3" t="s">
        <v>791</v>
      </c>
      <c r="K1230" s="3" t="s">
        <v>792</v>
      </c>
      <c r="L1230" s="3" t="s">
        <v>793</v>
      </c>
    </row>
    <row r="1231" spans="1:12">
      <c r="A1231" s="3">
        <v>1224</v>
      </c>
      <c r="B1231" s="3" t="s">
        <v>786</v>
      </c>
      <c r="C1231" s="3" t="s">
        <v>735</v>
      </c>
      <c r="D1231" s="3" t="s">
        <v>721</v>
      </c>
      <c r="E1231" s="3" t="s">
        <v>736</v>
      </c>
      <c r="F1231" s="3" t="s">
        <v>774</v>
      </c>
      <c r="G1231" s="3" t="s">
        <v>738</v>
      </c>
      <c r="H1231" s="5">
        <v>4012</v>
      </c>
      <c r="I1231" s="3" t="s">
        <v>739</v>
      </c>
      <c r="J1231" s="3" t="s">
        <v>791</v>
      </c>
      <c r="K1231" s="3" t="s">
        <v>792</v>
      </c>
      <c r="L1231" s="3" t="s">
        <v>793</v>
      </c>
    </row>
    <row r="1232" spans="1:12">
      <c r="A1232" s="3">
        <v>1225</v>
      </c>
      <c r="B1232" s="3" t="s">
        <v>786</v>
      </c>
      <c r="C1232" s="3" t="s">
        <v>735</v>
      </c>
      <c r="D1232" s="3" t="s">
        <v>3337</v>
      </c>
      <c r="E1232" s="3" t="s">
        <v>736</v>
      </c>
      <c r="F1232" s="3" t="s">
        <v>3338</v>
      </c>
      <c r="G1232" s="3" t="s">
        <v>738</v>
      </c>
      <c r="H1232" s="5">
        <v>5134</v>
      </c>
      <c r="I1232" s="3" t="s">
        <v>739</v>
      </c>
      <c r="J1232" s="3" t="s">
        <v>791</v>
      </c>
      <c r="K1232" s="3" t="s">
        <v>792</v>
      </c>
      <c r="L1232" s="3" t="s">
        <v>793</v>
      </c>
    </row>
    <row r="1233" spans="1:12">
      <c r="A1233" s="3">
        <v>1226</v>
      </c>
      <c r="B1233" s="3" t="s">
        <v>786</v>
      </c>
      <c r="C1233" s="3" t="s">
        <v>939</v>
      </c>
      <c r="D1233" s="3" t="s">
        <v>3339</v>
      </c>
      <c r="E1233" s="3" t="s">
        <v>941</v>
      </c>
      <c r="F1233" s="3" t="s">
        <v>3340</v>
      </c>
      <c r="G1233" s="3" t="s">
        <v>738</v>
      </c>
      <c r="H1233" s="5">
        <v>10035</v>
      </c>
      <c r="I1233" s="3" t="s">
        <v>739</v>
      </c>
      <c r="J1233" s="3" t="s">
        <v>791</v>
      </c>
      <c r="K1233" s="3" t="s">
        <v>792</v>
      </c>
      <c r="L1233" s="3" t="s">
        <v>793</v>
      </c>
    </row>
    <row r="1234" spans="1:12">
      <c r="A1234" s="3">
        <v>1227</v>
      </c>
      <c r="B1234" s="3" t="s">
        <v>786</v>
      </c>
      <c r="C1234" s="3" t="s">
        <v>939</v>
      </c>
      <c r="D1234" s="3" t="s">
        <v>3341</v>
      </c>
      <c r="E1234" s="3" t="s">
        <v>941</v>
      </c>
      <c r="F1234" s="3" t="s">
        <v>3342</v>
      </c>
      <c r="G1234" s="3" t="s">
        <v>738</v>
      </c>
      <c r="H1234" s="5">
        <v>13437</v>
      </c>
      <c r="I1234" s="3" t="s">
        <v>739</v>
      </c>
      <c r="J1234" s="3" t="s">
        <v>791</v>
      </c>
      <c r="K1234" s="3" t="s">
        <v>792</v>
      </c>
      <c r="L1234" s="3" t="s">
        <v>793</v>
      </c>
    </row>
    <row r="1235" spans="1:12">
      <c r="A1235" s="3">
        <v>1228</v>
      </c>
      <c r="B1235" s="3" t="s">
        <v>786</v>
      </c>
      <c r="C1235" s="3" t="s">
        <v>939</v>
      </c>
      <c r="D1235" s="3" t="s">
        <v>3343</v>
      </c>
      <c r="E1235" s="3" t="s">
        <v>941</v>
      </c>
      <c r="F1235" s="3" t="s">
        <v>3344</v>
      </c>
      <c r="G1235" s="3" t="s">
        <v>738</v>
      </c>
      <c r="H1235" s="5">
        <v>20691</v>
      </c>
      <c r="I1235" s="3" t="s">
        <v>739</v>
      </c>
      <c r="J1235" s="3" t="s">
        <v>791</v>
      </c>
      <c r="K1235" s="3" t="s">
        <v>792</v>
      </c>
      <c r="L1235" s="3" t="s">
        <v>793</v>
      </c>
    </row>
    <row r="1236" spans="1:12">
      <c r="A1236" s="3">
        <v>1229</v>
      </c>
      <c r="B1236" s="3" t="s">
        <v>786</v>
      </c>
      <c r="C1236" s="3" t="s">
        <v>939</v>
      </c>
      <c r="D1236" s="3" t="s">
        <v>3345</v>
      </c>
      <c r="E1236" s="3" t="s">
        <v>941</v>
      </c>
      <c r="F1236" s="3" t="s">
        <v>3346</v>
      </c>
      <c r="G1236" s="3" t="s">
        <v>738</v>
      </c>
      <c r="H1236" s="5">
        <v>11965</v>
      </c>
      <c r="I1236" s="3" t="s">
        <v>739</v>
      </c>
      <c r="J1236" s="3" t="s">
        <v>791</v>
      </c>
      <c r="K1236" s="3" t="s">
        <v>792</v>
      </c>
      <c r="L1236" s="3" t="s">
        <v>793</v>
      </c>
    </row>
    <row r="1237" spans="1:12">
      <c r="A1237" s="3">
        <v>1230</v>
      </c>
      <c r="B1237" s="3" t="s">
        <v>786</v>
      </c>
      <c r="C1237" s="3" t="s">
        <v>939</v>
      </c>
      <c r="D1237" s="3" t="s">
        <v>3347</v>
      </c>
      <c r="E1237" s="3" t="s">
        <v>941</v>
      </c>
      <c r="F1237" s="3" t="s">
        <v>3348</v>
      </c>
      <c r="G1237" s="3" t="s">
        <v>738</v>
      </c>
      <c r="H1237" s="5">
        <v>15970</v>
      </c>
      <c r="I1237" s="3" t="s">
        <v>739</v>
      </c>
      <c r="J1237" s="3" t="s">
        <v>791</v>
      </c>
      <c r="K1237" s="3" t="s">
        <v>792</v>
      </c>
      <c r="L1237" s="3" t="s">
        <v>793</v>
      </c>
    </row>
    <row r="1238" spans="1:12">
      <c r="A1238" s="3">
        <v>1231</v>
      </c>
      <c r="B1238" s="3" t="s">
        <v>786</v>
      </c>
      <c r="C1238" s="3" t="s">
        <v>939</v>
      </c>
      <c r="D1238" s="3" t="s">
        <v>3349</v>
      </c>
      <c r="E1238" s="3" t="s">
        <v>941</v>
      </c>
      <c r="F1238" s="3" t="s">
        <v>3350</v>
      </c>
      <c r="G1238" s="3" t="s">
        <v>738</v>
      </c>
      <c r="H1238" s="5">
        <v>24477</v>
      </c>
      <c r="I1238" s="3" t="s">
        <v>739</v>
      </c>
      <c r="J1238" s="3" t="s">
        <v>791</v>
      </c>
      <c r="K1238" s="3" t="s">
        <v>792</v>
      </c>
      <c r="L1238" s="3" t="s">
        <v>793</v>
      </c>
    </row>
    <row r="1239" spans="1:12">
      <c r="A1239" s="3">
        <v>1232</v>
      </c>
      <c r="B1239" s="3" t="s">
        <v>786</v>
      </c>
      <c r="C1239" s="3" t="s">
        <v>939</v>
      </c>
      <c r="D1239" s="3" t="s">
        <v>3351</v>
      </c>
      <c r="E1239" s="3" t="s">
        <v>941</v>
      </c>
      <c r="F1239" s="3" t="s">
        <v>3352</v>
      </c>
      <c r="G1239" s="3" t="s">
        <v>738</v>
      </c>
      <c r="H1239" s="5">
        <v>17023</v>
      </c>
      <c r="I1239" s="3" t="s">
        <v>739</v>
      </c>
      <c r="J1239" s="3" t="s">
        <v>791</v>
      </c>
      <c r="K1239" s="3" t="s">
        <v>792</v>
      </c>
      <c r="L1239" s="3" t="s">
        <v>793</v>
      </c>
    </row>
    <row r="1240" spans="1:12">
      <c r="A1240" s="3">
        <v>1233</v>
      </c>
      <c r="B1240" s="3" t="s">
        <v>786</v>
      </c>
      <c r="C1240" s="3" t="s">
        <v>939</v>
      </c>
      <c r="D1240" s="3" t="s">
        <v>3353</v>
      </c>
      <c r="E1240" s="3" t="s">
        <v>941</v>
      </c>
      <c r="F1240" s="3" t="s">
        <v>3354</v>
      </c>
      <c r="G1240" s="3" t="s">
        <v>738</v>
      </c>
      <c r="H1240" s="5">
        <v>22256</v>
      </c>
      <c r="I1240" s="3" t="s">
        <v>739</v>
      </c>
      <c r="J1240" s="3" t="s">
        <v>791</v>
      </c>
      <c r="K1240" s="3" t="s">
        <v>792</v>
      </c>
      <c r="L1240" s="3" t="s">
        <v>793</v>
      </c>
    </row>
    <row r="1241" spans="1:12">
      <c r="A1241" s="3">
        <v>1234</v>
      </c>
      <c r="B1241" s="3" t="s">
        <v>786</v>
      </c>
      <c r="C1241" s="3" t="s">
        <v>939</v>
      </c>
      <c r="D1241" s="3" t="s">
        <v>3355</v>
      </c>
      <c r="E1241" s="3" t="s">
        <v>941</v>
      </c>
      <c r="F1241" s="3" t="s">
        <v>3356</v>
      </c>
      <c r="G1241" s="3" t="s">
        <v>738</v>
      </c>
      <c r="H1241" s="5">
        <v>34075</v>
      </c>
      <c r="I1241" s="3" t="s">
        <v>739</v>
      </c>
      <c r="J1241" s="3" t="s">
        <v>791</v>
      </c>
      <c r="K1241" s="3" t="s">
        <v>792</v>
      </c>
      <c r="L1241" s="3" t="s">
        <v>793</v>
      </c>
    </row>
    <row r="1242" spans="1:12">
      <c r="A1242" s="3">
        <v>1235</v>
      </c>
      <c r="B1242" s="3" t="s">
        <v>786</v>
      </c>
      <c r="C1242" s="3" t="s">
        <v>939</v>
      </c>
      <c r="D1242" s="3" t="s">
        <v>3357</v>
      </c>
      <c r="E1242" s="3" t="s">
        <v>941</v>
      </c>
      <c r="F1242" s="3" t="s">
        <v>3358</v>
      </c>
      <c r="G1242" s="3" t="s">
        <v>738</v>
      </c>
      <c r="H1242" s="5">
        <v>19983</v>
      </c>
      <c r="I1242" s="3" t="s">
        <v>739</v>
      </c>
      <c r="J1242" s="3" t="s">
        <v>791</v>
      </c>
      <c r="K1242" s="3" t="s">
        <v>792</v>
      </c>
      <c r="L1242" s="3" t="s">
        <v>793</v>
      </c>
    </row>
    <row r="1243" spans="1:12">
      <c r="A1243" s="3">
        <v>1236</v>
      </c>
      <c r="B1243" s="3" t="s">
        <v>786</v>
      </c>
      <c r="C1243" s="3" t="s">
        <v>939</v>
      </c>
      <c r="D1243" s="3" t="s">
        <v>3359</v>
      </c>
      <c r="E1243" s="3" t="s">
        <v>941</v>
      </c>
      <c r="F1243" s="3" t="s">
        <v>3360</v>
      </c>
      <c r="G1243" s="3" t="s">
        <v>738</v>
      </c>
      <c r="H1243" s="5">
        <v>27413</v>
      </c>
      <c r="I1243" s="3" t="s">
        <v>739</v>
      </c>
      <c r="J1243" s="3" t="s">
        <v>791</v>
      </c>
      <c r="K1243" s="3" t="s">
        <v>792</v>
      </c>
      <c r="L1243" s="3" t="s">
        <v>793</v>
      </c>
    </row>
    <row r="1244" spans="1:12">
      <c r="A1244" s="3">
        <v>1237</v>
      </c>
      <c r="B1244" s="3" t="s">
        <v>786</v>
      </c>
      <c r="C1244" s="3" t="s">
        <v>939</v>
      </c>
      <c r="D1244" s="3" t="s">
        <v>3361</v>
      </c>
      <c r="E1244" s="3" t="s">
        <v>941</v>
      </c>
      <c r="F1244" s="3" t="s">
        <v>3362</v>
      </c>
      <c r="G1244" s="3" t="s">
        <v>738</v>
      </c>
      <c r="H1244" s="5">
        <v>1986</v>
      </c>
      <c r="I1244" s="3" t="s">
        <v>739</v>
      </c>
      <c r="J1244" s="3" t="s">
        <v>791</v>
      </c>
      <c r="K1244" s="3" t="s">
        <v>792</v>
      </c>
      <c r="L1244" s="3" t="s">
        <v>793</v>
      </c>
    </row>
    <row r="1245" spans="1:12">
      <c r="A1245" s="3">
        <v>1238</v>
      </c>
      <c r="B1245" s="3" t="s">
        <v>786</v>
      </c>
      <c r="C1245" s="3" t="s">
        <v>939</v>
      </c>
      <c r="D1245" s="3" t="s">
        <v>3363</v>
      </c>
      <c r="E1245" s="3" t="s">
        <v>941</v>
      </c>
      <c r="F1245" s="3" t="s">
        <v>3364</v>
      </c>
      <c r="G1245" s="3" t="s">
        <v>738</v>
      </c>
      <c r="H1245" s="5">
        <v>2337</v>
      </c>
      <c r="I1245" s="3" t="s">
        <v>739</v>
      </c>
      <c r="J1245" s="3" t="s">
        <v>791</v>
      </c>
      <c r="K1245" s="3" t="s">
        <v>792</v>
      </c>
      <c r="L1245" s="3" t="s">
        <v>793</v>
      </c>
    </row>
    <row r="1246" spans="1:12">
      <c r="A1246" s="3">
        <v>1239</v>
      </c>
      <c r="B1246" s="3" t="s">
        <v>786</v>
      </c>
      <c r="C1246" s="3" t="s">
        <v>939</v>
      </c>
      <c r="D1246" s="3" t="s">
        <v>3365</v>
      </c>
      <c r="E1246" s="3" t="s">
        <v>941</v>
      </c>
      <c r="F1246" s="3" t="s">
        <v>3366</v>
      </c>
      <c r="G1246" s="3" t="s">
        <v>738</v>
      </c>
      <c r="H1246" s="5">
        <v>2949</v>
      </c>
      <c r="I1246" s="3" t="s">
        <v>739</v>
      </c>
      <c r="J1246" s="3" t="s">
        <v>791</v>
      </c>
      <c r="K1246" s="3" t="s">
        <v>792</v>
      </c>
      <c r="L1246" s="3" t="s">
        <v>793</v>
      </c>
    </row>
    <row r="1247" spans="1:12">
      <c r="A1247" s="3">
        <v>1240</v>
      </c>
      <c r="B1247" s="3" t="s">
        <v>786</v>
      </c>
      <c r="C1247" s="3" t="s">
        <v>939</v>
      </c>
      <c r="D1247" s="3" t="s">
        <v>3367</v>
      </c>
      <c r="E1247" s="3" t="s">
        <v>941</v>
      </c>
      <c r="F1247" s="3" t="s">
        <v>3368</v>
      </c>
      <c r="G1247" s="3" t="s">
        <v>738</v>
      </c>
      <c r="H1247" s="5">
        <v>3435</v>
      </c>
      <c r="I1247" s="3" t="s">
        <v>739</v>
      </c>
      <c r="J1247" s="3" t="s">
        <v>791</v>
      </c>
      <c r="K1247" s="3" t="s">
        <v>792</v>
      </c>
      <c r="L1247" s="3" t="s">
        <v>793</v>
      </c>
    </row>
    <row r="1248" spans="1:12">
      <c r="A1248" s="3">
        <v>1241</v>
      </c>
      <c r="B1248" s="3" t="s">
        <v>786</v>
      </c>
      <c r="C1248" s="3" t="s">
        <v>939</v>
      </c>
      <c r="D1248" s="3" t="s">
        <v>3369</v>
      </c>
      <c r="E1248" s="3" t="s">
        <v>941</v>
      </c>
      <c r="F1248" s="3" t="s">
        <v>3370</v>
      </c>
      <c r="G1248" s="3" t="s">
        <v>738</v>
      </c>
      <c r="H1248" s="5">
        <v>2351</v>
      </c>
      <c r="I1248" s="3" t="s">
        <v>739</v>
      </c>
      <c r="J1248" s="3" t="s">
        <v>791</v>
      </c>
      <c r="K1248" s="3" t="s">
        <v>792</v>
      </c>
      <c r="L1248" s="3" t="s">
        <v>793</v>
      </c>
    </row>
    <row r="1249" spans="1:12">
      <c r="A1249" s="3">
        <v>1242</v>
      </c>
      <c r="B1249" s="3" t="s">
        <v>786</v>
      </c>
      <c r="C1249" s="3" t="s">
        <v>939</v>
      </c>
      <c r="D1249" s="3" t="s">
        <v>3371</v>
      </c>
      <c r="E1249" s="3" t="s">
        <v>941</v>
      </c>
      <c r="F1249" s="3" t="s">
        <v>3372</v>
      </c>
      <c r="G1249" s="3" t="s">
        <v>738</v>
      </c>
      <c r="H1249" s="5">
        <v>2825</v>
      </c>
      <c r="I1249" s="3" t="s">
        <v>739</v>
      </c>
      <c r="J1249" s="3" t="s">
        <v>791</v>
      </c>
      <c r="K1249" s="3" t="s">
        <v>792</v>
      </c>
      <c r="L1249" s="3" t="s">
        <v>793</v>
      </c>
    </row>
    <row r="1250" spans="1:12">
      <c r="A1250" s="3">
        <v>1243</v>
      </c>
      <c r="B1250" s="3" t="s">
        <v>786</v>
      </c>
      <c r="C1250" s="3" t="s">
        <v>939</v>
      </c>
      <c r="D1250" s="3" t="s">
        <v>3373</v>
      </c>
      <c r="E1250" s="3" t="s">
        <v>941</v>
      </c>
      <c r="F1250" s="3" t="s">
        <v>3374</v>
      </c>
      <c r="G1250" s="3" t="s">
        <v>738</v>
      </c>
      <c r="H1250" s="5">
        <v>3751</v>
      </c>
      <c r="I1250" s="3" t="s">
        <v>739</v>
      </c>
      <c r="J1250" s="3" t="s">
        <v>791</v>
      </c>
      <c r="K1250" s="3" t="s">
        <v>792</v>
      </c>
      <c r="L1250" s="3" t="s">
        <v>793</v>
      </c>
    </row>
    <row r="1251" spans="1:12">
      <c r="A1251" s="3">
        <v>1244</v>
      </c>
      <c r="B1251" s="3" t="s">
        <v>786</v>
      </c>
      <c r="C1251" s="3" t="s">
        <v>939</v>
      </c>
      <c r="D1251" s="3" t="s">
        <v>3375</v>
      </c>
      <c r="E1251" s="3" t="s">
        <v>941</v>
      </c>
      <c r="F1251" s="3" t="s">
        <v>3376</v>
      </c>
      <c r="G1251" s="3" t="s">
        <v>738</v>
      </c>
      <c r="H1251" s="5">
        <v>4322</v>
      </c>
      <c r="I1251" s="3" t="s">
        <v>739</v>
      </c>
      <c r="J1251" s="3" t="s">
        <v>791</v>
      </c>
      <c r="K1251" s="3" t="s">
        <v>792</v>
      </c>
      <c r="L1251" s="3" t="s">
        <v>793</v>
      </c>
    </row>
    <row r="1252" spans="1:12">
      <c r="A1252" s="3">
        <v>1245</v>
      </c>
      <c r="B1252" s="3" t="s">
        <v>786</v>
      </c>
      <c r="C1252" s="3" t="s">
        <v>939</v>
      </c>
      <c r="D1252" s="3" t="s">
        <v>3377</v>
      </c>
      <c r="E1252" s="3" t="s">
        <v>941</v>
      </c>
      <c r="F1252" s="3" t="s">
        <v>3378</v>
      </c>
      <c r="G1252" s="3" t="s">
        <v>738</v>
      </c>
      <c r="H1252" s="5">
        <v>2699</v>
      </c>
      <c r="I1252" s="3" t="s">
        <v>739</v>
      </c>
      <c r="J1252" s="3" t="s">
        <v>791</v>
      </c>
      <c r="K1252" s="3" t="s">
        <v>792</v>
      </c>
      <c r="L1252" s="3" t="s">
        <v>793</v>
      </c>
    </row>
    <row r="1253" spans="1:12">
      <c r="A1253" s="3">
        <v>1246</v>
      </c>
      <c r="B1253" s="3" t="s">
        <v>786</v>
      </c>
      <c r="C1253" s="3" t="s">
        <v>939</v>
      </c>
      <c r="D1253" s="3" t="s">
        <v>3379</v>
      </c>
      <c r="E1253" s="3" t="s">
        <v>941</v>
      </c>
      <c r="F1253" s="3" t="s">
        <v>3380</v>
      </c>
      <c r="G1253" s="3" t="s">
        <v>738</v>
      </c>
      <c r="H1253" s="5">
        <v>3273</v>
      </c>
      <c r="I1253" s="3" t="s">
        <v>739</v>
      </c>
      <c r="J1253" s="3" t="s">
        <v>791</v>
      </c>
      <c r="K1253" s="3" t="s">
        <v>792</v>
      </c>
      <c r="L1253" s="3" t="s">
        <v>793</v>
      </c>
    </row>
    <row r="1254" spans="1:12">
      <c r="A1254" s="3">
        <v>1247</v>
      </c>
      <c r="B1254" s="3" t="s">
        <v>786</v>
      </c>
      <c r="C1254" s="3" t="s">
        <v>939</v>
      </c>
      <c r="D1254" s="3" t="s">
        <v>3381</v>
      </c>
      <c r="E1254" s="3" t="s">
        <v>941</v>
      </c>
      <c r="F1254" s="3" t="s">
        <v>3382</v>
      </c>
      <c r="G1254" s="3" t="s">
        <v>738</v>
      </c>
      <c r="H1254" s="5">
        <v>4062</v>
      </c>
      <c r="I1254" s="3" t="s">
        <v>739</v>
      </c>
      <c r="J1254" s="3" t="s">
        <v>791</v>
      </c>
      <c r="K1254" s="3" t="s">
        <v>792</v>
      </c>
      <c r="L1254" s="3" t="s">
        <v>793</v>
      </c>
    </row>
    <row r="1255" spans="1:12">
      <c r="A1255" s="3">
        <v>1248</v>
      </c>
      <c r="B1255" s="3" t="s">
        <v>786</v>
      </c>
      <c r="C1255" s="3" t="s">
        <v>939</v>
      </c>
      <c r="D1255" s="3" t="s">
        <v>3383</v>
      </c>
      <c r="E1255" s="3" t="s">
        <v>941</v>
      </c>
      <c r="F1255" s="3" t="s">
        <v>3384</v>
      </c>
      <c r="G1255" s="3" t="s">
        <v>738</v>
      </c>
      <c r="H1255" s="5">
        <v>5293</v>
      </c>
      <c r="I1255" s="3" t="s">
        <v>739</v>
      </c>
      <c r="J1255" s="3" t="s">
        <v>791</v>
      </c>
      <c r="K1255" s="3" t="s">
        <v>792</v>
      </c>
      <c r="L1255" s="3" t="s">
        <v>793</v>
      </c>
    </row>
    <row r="1256" spans="1:12">
      <c r="A1256" s="3">
        <v>1249</v>
      </c>
      <c r="B1256" s="3" t="s">
        <v>786</v>
      </c>
      <c r="C1256" s="3" t="s">
        <v>939</v>
      </c>
      <c r="D1256" s="3" t="s">
        <v>3385</v>
      </c>
      <c r="E1256" s="3" t="s">
        <v>941</v>
      </c>
      <c r="F1256" s="3" t="s">
        <v>3386</v>
      </c>
      <c r="G1256" s="3" t="s">
        <v>738</v>
      </c>
      <c r="H1256" s="5">
        <v>3076</v>
      </c>
      <c r="I1256" s="3" t="s">
        <v>739</v>
      </c>
      <c r="J1256" s="3" t="s">
        <v>791</v>
      </c>
      <c r="K1256" s="3" t="s">
        <v>792</v>
      </c>
      <c r="L1256" s="3" t="s">
        <v>793</v>
      </c>
    </row>
    <row r="1257" spans="1:12">
      <c r="A1257" s="3">
        <v>1250</v>
      </c>
      <c r="B1257" s="3" t="s">
        <v>786</v>
      </c>
      <c r="C1257" s="3" t="s">
        <v>939</v>
      </c>
      <c r="D1257" s="3" t="s">
        <v>3387</v>
      </c>
      <c r="E1257" s="3" t="s">
        <v>941</v>
      </c>
      <c r="F1257" s="3" t="s">
        <v>3388</v>
      </c>
      <c r="G1257" s="3" t="s">
        <v>738</v>
      </c>
      <c r="H1257" s="5">
        <v>3863</v>
      </c>
      <c r="I1257" s="3" t="s">
        <v>739</v>
      </c>
      <c r="J1257" s="3" t="s">
        <v>791</v>
      </c>
      <c r="K1257" s="3" t="s">
        <v>792</v>
      </c>
      <c r="L1257" s="3" t="s">
        <v>793</v>
      </c>
    </row>
    <row r="1258" spans="1:12">
      <c r="A1258" s="3">
        <v>1251</v>
      </c>
      <c r="B1258" s="3" t="s">
        <v>786</v>
      </c>
      <c r="C1258" s="3" t="s">
        <v>939</v>
      </c>
      <c r="D1258" s="3" t="s">
        <v>3389</v>
      </c>
      <c r="E1258" s="3" t="s">
        <v>941</v>
      </c>
      <c r="F1258" s="3" t="s">
        <v>3390</v>
      </c>
      <c r="G1258" s="3" t="s">
        <v>738</v>
      </c>
      <c r="H1258" s="5">
        <v>5347</v>
      </c>
      <c r="I1258" s="3" t="s">
        <v>739</v>
      </c>
      <c r="J1258" s="3" t="s">
        <v>791</v>
      </c>
      <c r="K1258" s="3" t="s">
        <v>792</v>
      </c>
      <c r="L1258" s="3" t="s">
        <v>793</v>
      </c>
    </row>
    <row r="1259" spans="1:12">
      <c r="A1259" s="3">
        <v>1252</v>
      </c>
      <c r="B1259" s="3" t="s">
        <v>786</v>
      </c>
      <c r="C1259" s="3" t="s">
        <v>939</v>
      </c>
      <c r="D1259" s="3" t="s">
        <v>3391</v>
      </c>
      <c r="E1259" s="3" t="s">
        <v>941</v>
      </c>
      <c r="F1259" s="3" t="s">
        <v>3392</v>
      </c>
      <c r="G1259" s="3" t="s">
        <v>738</v>
      </c>
      <c r="H1259" s="5">
        <v>6443</v>
      </c>
      <c r="I1259" s="3" t="s">
        <v>739</v>
      </c>
      <c r="J1259" s="3" t="s">
        <v>791</v>
      </c>
      <c r="K1259" s="3" t="s">
        <v>792</v>
      </c>
      <c r="L1259" s="3" t="s">
        <v>793</v>
      </c>
    </row>
    <row r="1260" spans="1:12">
      <c r="A1260" s="3">
        <v>1253</v>
      </c>
      <c r="B1260" s="3" t="s">
        <v>786</v>
      </c>
      <c r="C1260" s="3" t="s">
        <v>824</v>
      </c>
      <c r="D1260" s="3" t="s">
        <v>3393</v>
      </c>
      <c r="E1260" s="3" t="s">
        <v>2897</v>
      </c>
      <c r="F1260" s="3" t="s">
        <v>3394</v>
      </c>
      <c r="G1260" s="3" t="s">
        <v>116</v>
      </c>
      <c r="H1260" s="5">
        <v>44477</v>
      </c>
      <c r="I1260" s="3" t="s">
        <v>739</v>
      </c>
      <c r="J1260" s="3" t="s">
        <v>791</v>
      </c>
      <c r="K1260" s="3" t="s">
        <v>792</v>
      </c>
      <c r="L1260" s="3" t="s">
        <v>793</v>
      </c>
    </row>
    <row r="1261" spans="1:12">
      <c r="A1261" s="3">
        <v>1254</v>
      </c>
      <c r="B1261" s="3" t="s">
        <v>786</v>
      </c>
      <c r="C1261" s="3" t="s">
        <v>824</v>
      </c>
      <c r="D1261" s="3" t="s">
        <v>3395</v>
      </c>
      <c r="E1261" s="3" t="s">
        <v>2897</v>
      </c>
      <c r="F1261" s="3" t="s">
        <v>3396</v>
      </c>
      <c r="G1261" s="3" t="s">
        <v>116</v>
      </c>
      <c r="H1261" s="5">
        <v>46752</v>
      </c>
      <c r="I1261" s="3" t="s">
        <v>739</v>
      </c>
      <c r="J1261" s="3" t="s">
        <v>791</v>
      </c>
      <c r="K1261" s="3" t="s">
        <v>792</v>
      </c>
      <c r="L1261" s="3" t="s">
        <v>793</v>
      </c>
    </row>
    <row r="1262" spans="1:12">
      <c r="A1262" s="3">
        <v>1255</v>
      </c>
      <c r="B1262" s="3" t="s">
        <v>786</v>
      </c>
      <c r="C1262" s="3" t="s">
        <v>824</v>
      </c>
      <c r="D1262" s="3" t="s">
        <v>3397</v>
      </c>
      <c r="E1262" s="3" t="s">
        <v>2897</v>
      </c>
      <c r="F1262" s="3" t="s">
        <v>3398</v>
      </c>
      <c r="G1262" s="3" t="s">
        <v>116</v>
      </c>
      <c r="H1262" s="5">
        <v>59445</v>
      </c>
      <c r="I1262" s="3" t="s">
        <v>739</v>
      </c>
      <c r="J1262" s="3" t="s">
        <v>791</v>
      </c>
      <c r="K1262" s="3" t="s">
        <v>792</v>
      </c>
      <c r="L1262" s="3" t="s">
        <v>793</v>
      </c>
    </row>
    <row r="1263" spans="1:12">
      <c r="A1263" s="3">
        <v>1256</v>
      </c>
      <c r="B1263" s="3" t="s">
        <v>786</v>
      </c>
      <c r="C1263" s="3" t="s">
        <v>824</v>
      </c>
      <c r="D1263" s="3" t="s">
        <v>3399</v>
      </c>
      <c r="E1263" s="3" t="s">
        <v>2897</v>
      </c>
      <c r="F1263" s="3" t="s">
        <v>3400</v>
      </c>
      <c r="G1263" s="3" t="s">
        <v>116</v>
      </c>
      <c r="H1263" s="5">
        <v>64305</v>
      </c>
      <c r="I1263" s="3" t="s">
        <v>739</v>
      </c>
      <c r="J1263" s="3" t="s">
        <v>791</v>
      </c>
      <c r="K1263" s="3" t="s">
        <v>792</v>
      </c>
      <c r="L1263" s="3" t="s">
        <v>793</v>
      </c>
    </row>
    <row r="1264" spans="1:12">
      <c r="A1264" s="3">
        <v>1257</v>
      </c>
      <c r="B1264" s="3" t="s">
        <v>786</v>
      </c>
      <c r="C1264" s="3" t="s">
        <v>735</v>
      </c>
      <c r="D1264" s="3" t="s">
        <v>3401</v>
      </c>
      <c r="E1264" s="3" t="s">
        <v>736</v>
      </c>
      <c r="F1264" s="3" t="s">
        <v>3402</v>
      </c>
      <c r="G1264" s="3" t="s">
        <v>738</v>
      </c>
      <c r="H1264" s="5">
        <v>5899</v>
      </c>
      <c r="I1264" s="3" t="s">
        <v>739</v>
      </c>
      <c r="J1264" s="3" t="s">
        <v>791</v>
      </c>
      <c r="K1264" s="3" t="s">
        <v>792</v>
      </c>
      <c r="L1264" s="3" t="s">
        <v>793</v>
      </c>
    </row>
    <row r="1265" spans="1:12">
      <c r="A1265" s="3">
        <v>1258</v>
      </c>
      <c r="B1265" s="3" t="s">
        <v>786</v>
      </c>
      <c r="C1265" s="3" t="s">
        <v>735</v>
      </c>
      <c r="D1265" s="3" t="s">
        <v>3403</v>
      </c>
      <c r="E1265" s="3" t="s">
        <v>736</v>
      </c>
      <c r="F1265" s="3" t="s">
        <v>3404</v>
      </c>
      <c r="G1265" s="3" t="s">
        <v>738</v>
      </c>
      <c r="H1265" s="5">
        <v>8998</v>
      </c>
      <c r="I1265" s="3" t="s">
        <v>739</v>
      </c>
      <c r="J1265" s="3" t="s">
        <v>791</v>
      </c>
      <c r="K1265" s="3" t="s">
        <v>792</v>
      </c>
      <c r="L1265" s="3" t="s">
        <v>793</v>
      </c>
    </row>
    <row r="1266" spans="1:12">
      <c r="A1266" s="3">
        <v>1259</v>
      </c>
      <c r="B1266" s="3" t="s">
        <v>786</v>
      </c>
      <c r="C1266" s="3" t="s">
        <v>735</v>
      </c>
      <c r="D1266" s="3" t="s">
        <v>3405</v>
      </c>
      <c r="E1266" s="3" t="s">
        <v>736</v>
      </c>
      <c r="F1266" s="3" t="s">
        <v>3406</v>
      </c>
      <c r="G1266" s="3" t="s">
        <v>738</v>
      </c>
      <c r="H1266" s="5">
        <v>10574</v>
      </c>
      <c r="I1266" s="3" t="s">
        <v>739</v>
      </c>
      <c r="J1266" s="3" t="s">
        <v>791</v>
      </c>
      <c r="K1266" s="3" t="s">
        <v>792</v>
      </c>
      <c r="L1266" s="3" t="s">
        <v>793</v>
      </c>
    </row>
    <row r="1267" spans="1:12">
      <c r="A1267" s="3">
        <v>1260</v>
      </c>
      <c r="B1267" s="3" t="s">
        <v>786</v>
      </c>
      <c r="C1267" s="3" t="s">
        <v>735</v>
      </c>
      <c r="D1267" s="3" t="s">
        <v>3407</v>
      </c>
      <c r="E1267" s="3" t="s">
        <v>736</v>
      </c>
      <c r="F1267" s="3" t="s">
        <v>3408</v>
      </c>
      <c r="G1267" s="3" t="s">
        <v>738</v>
      </c>
      <c r="H1267" s="5">
        <v>12166</v>
      </c>
      <c r="I1267" s="3" t="s">
        <v>739</v>
      </c>
      <c r="J1267" s="3" t="s">
        <v>791</v>
      </c>
      <c r="K1267" s="3" t="s">
        <v>792</v>
      </c>
      <c r="L1267" s="3" t="s">
        <v>793</v>
      </c>
    </row>
    <row r="1268" spans="1:12">
      <c r="A1268" s="3">
        <v>1261</v>
      </c>
      <c r="B1268" s="3" t="s">
        <v>786</v>
      </c>
      <c r="C1268" s="3" t="s">
        <v>735</v>
      </c>
      <c r="D1268" s="3" t="s">
        <v>3409</v>
      </c>
      <c r="E1268" s="3" t="s">
        <v>736</v>
      </c>
      <c r="F1268" s="3" t="s">
        <v>3410</v>
      </c>
      <c r="G1268" s="3" t="s">
        <v>738</v>
      </c>
      <c r="H1268" s="5">
        <v>19626</v>
      </c>
      <c r="I1268" s="3" t="s">
        <v>739</v>
      </c>
      <c r="J1268" s="3" t="s">
        <v>791</v>
      </c>
      <c r="K1268" s="3" t="s">
        <v>792</v>
      </c>
      <c r="L1268" s="3" t="s">
        <v>793</v>
      </c>
    </row>
    <row r="1269" spans="1:12">
      <c r="A1269" s="3">
        <v>1262</v>
      </c>
      <c r="B1269" s="3" t="s">
        <v>786</v>
      </c>
      <c r="C1269" s="3" t="s">
        <v>735</v>
      </c>
      <c r="D1269" s="3" t="s">
        <v>3411</v>
      </c>
      <c r="E1269" s="3" t="s">
        <v>736</v>
      </c>
      <c r="F1269" s="3" t="s">
        <v>3412</v>
      </c>
      <c r="G1269" s="3" t="s">
        <v>738</v>
      </c>
      <c r="H1269" s="5">
        <v>1870</v>
      </c>
      <c r="I1269" s="3" t="s">
        <v>739</v>
      </c>
      <c r="J1269" s="3" t="s">
        <v>791</v>
      </c>
      <c r="K1269" s="3" t="s">
        <v>792</v>
      </c>
      <c r="L1269" s="3" t="s">
        <v>793</v>
      </c>
    </row>
    <row r="1270" spans="1:12">
      <c r="A1270" s="3">
        <v>1263</v>
      </c>
      <c r="B1270" s="3" t="s">
        <v>786</v>
      </c>
      <c r="C1270" s="3" t="s">
        <v>735</v>
      </c>
      <c r="D1270" s="3" t="s">
        <v>708</v>
      </c>
      <c r="E1270" s="3" t="s">
        <v>736</v>
      </c>
      <c r="F1270" s="3" t="s">
        <v>737</v>
      </c>
      <c r="G1270" s="3" t="s">
        <v>738</v>
      </c>
      <c r="H1270" s="5">
        <v>2725</v>
      </c>
      <c r="I1270" s="3" t="s">
        <v>739</v>
      </c>
      <c r="J1270" s="3" t="s">
        <v>791</v>
      </c>
      <c r="K1270" s="3" t="s">
        <v>792</v>
      </c>
      <c r="L1270" s="3" t="s">
        <v>793</v>
      </c>
    </row>
    <row r="1271" spans="1:12">
      <c r="A1271" s="3">
        <v>1264</v>
      </c>
      <c r="B1271" s="3" t="s">
        <v>786</v>
      </c>
      <c r="C1271" s="3" t="s">
        <v>3413</v>
      </c>
      <c r="D1271" s="3" t="s">
        <v>3414</v>
      </c>
      <c r="E1271" s="3" t="s">
        <v>3415</v>
      </c>
      <c r="F1271" s="3" t="s">
        <v>3416</v>
      </c>
      <c r="G1271" s="3" t="s">
        <v>1630</v>
      </c>
      <c r="H1271" s="5">
        <v>330012</v>
      </c>
      <c r="I1271" s="3" t="s">
        <v>739</v>
      </c>
      <c r="J1271" s="3" t="s">
        <v>791</v>
      </c>
      <c r="K1271" s="3" t="s">
        <v>792</v>
      </c>
      <c r="L1271" s="3" t="s">
        <v>793</v>
      </c>
    </row>
    <row r="1272" spans="1:12">
      <c r="A1272" s="3">
        <v>1265</v>
      </c>
      <c r="B1272" s="3" t="s">
        <v>786</v>
      </c>
      <c r="C1272" s="3" t="s">
        <v>3413</v>
      </c>
      <c r="D1272" s="3" t="s">
        <v>3417</v>
      </c>
      <c r="E1272" s="3" t="s">
        <v>3418</v>
      </c>
      <c r="F1272" s="3" t="s">
        <v>3416</v>
      </c>
      <c r="G1272" s="3" t="s">
        <v>3303</v>
      </c>
      <c r="H1272" s="5">
        <v>307205</v>
      </c>
      <c r="I1272" s="3" t="s">
        <v>739</v>
      </c>
      <c r="J1272" s="3" t="s">
        <v>791</v>
      </c>
      <c r="K1272" s="3" t="s">
        <v>792</v>
      </c>
      <c r="L1272" s="3" t="s">
        <v>793</v>
      </c>
    </row>
    <row r="1273" spans="1:12">
      <c r="A1273" s="3">
        <v>1266</v>
      </c>
      <c r="B1273" s="3" t="s">
        <v>786</v>
      </c>
      <c r="C1273" s="3" t="s">
        <v>1596</v>
      </c>
      <c r="D1273" s="3" t="s">
        <v>3419</v>
      </c>
      <c r="E1273" s="3" t="s">
        <v>3420</v>
      </c>
      <c r="F1273" s="3" t="s">
        <v>3421</v>
      </c>
      <c r="G1273" s="3" t="s">
        <v>3303</v>
      </c>
      <c r="H1273" s="5">
        <v>11585</v>
      </c>
      <c r="I1273" s="3" t="s">
        <v>739</v>
      </c>
      <c r="J1273" s="3" t="s">
        <v>791</v>
      </c>
      <c r="K1273" s="3" t="s">
        <v>792</v>
      </c>
      <c r="L1273" s="3" t="s">
        <v>793</v>
      </c>
    </row>
    <row r="1274" spans="1:12">
      <c r="A1274" s="3">
        <v>1267</v>
      </c>
      <c r="B1274" s="3" t="s">
        <v>786</v>
      </c>
      <c r="C1274" s="3" t="s">
        <v>1596</v>
      </c>
      <c r="D1274" s="3" t="s">
        <v>3422</v>
      </c>
      <c r="E1274" s="3" t="s">
        <v>3420</v>
      </c>
      <c r="F1274" s="3" t="s">
        <v>3423</v>
      </c>
      <c r="G1274" s="3" t="s">
        <v>3303</v>
      </c>
      <c r="H1274" s="5">
        <v>17560</v>
      </c>
      <c r="I1274" s="3" t="s">
        <v>739</v>
      </c>
      <c r="J1274" s="3" t="s">
        <v>791</v>
      </c>
      <c r="K1274" s="3" t="s">
        <v>792</v>
      </c>
      <c r="L1274" s="3" t="s">
        <v>793</v>
      </c>
    </row>
    <row r="1275" spans="1:12">
      <c r="A1275" s="3">
        <v>1268</v>
      </c>
      <c r="B1275" s="3" t="s">
        <v>786</v>
      </c>
      <c r="C1275" s="3" t="s">
        <v>1596</v>
      </c>
      <c r="D1275" s="3" t="s">
        <v>3424</v>
      </c>
      <c r="E1275" s="3" t="s">
        <v>3420</v>
      </c>
      <c r="F1275" s="3" t="s">
        <v>3425</v>
      </c>
      <c r="G1275" s="3" t="s">
        <v>3303</v>
      </c>
      <c r="H1275" s="5">
        <v>24241</v>
      </c>
      <c r="I1275" s="3" t="s">
        <v>739</v>
      </c>
      <c r="J1275" s="3" t="s">
        <v>791</v>
      </c>
      <c r="K1275" s="3" t="s">
        <v>792</v>
      </c>
      <c r="L1275" s="3" t="s">
        <v>793</v>
      </c>
    </row>
    <row r="1276" spans="1:12">
      <c r="A1276" s="3">
        <v>1269</v>
      </c>
      <c r="B1276" s="3" t="s">
        <v>786</v>
      </c>
      <c r="C1276" s="3" t="s">
        <v>1596</v>
      </c>
      <c r="D1276" s="3" t="s">
        <v>3426</v>
      </c>
      <c r="E1276" s="3" t="s">
        <v>3420</v>
      </c>
      <c r="F1276" s="3" t="s">
        <v>3427</v>
      </c>
      <c r="G1276" s="3" t="s">
        <v>3303</v>
      </c>
      <c r="H1276" s="5">
        <v>33974</v>
      </c>
      <c r="I1276" s="3" t="s">
        <v>739</v>
      </c>
      <c r="J1276" s="3" t="s">
        <v>791</v>
      </c>
      <c r="K1276" s="3" t="s">
        <v>792</v>
      </c>
      <c r="L1276" s="3" t="s">
        <v>793</v>
      </c>
    </row>
    <row r="1277" spans="1:12">
      <c r="A1277" s="3">
        <v>1270</v>
      </c>
      <c r="B1277" s="3" t="s">
        <v>786</v>
      </c>
      <c r="C1277" s="3" t="s">
        <v>1596</v>
      </c>
      <c r="D1277" s="3" t="s">
        <v>3428</v>
      </c>
      <c r="E1277" s="3" t="s">
        <v>3420</v>
      </c>
      <c r="F1277" s="3" t="s">
        <v>3429</v>
      </c>
      <c r="G1277" s="3" t="s">
        <v>3303</v>
      </c>
      <c r="H1277" s="5">
        <v>53548</v>
      </c>
      <c r="I1277" s="3" t="s">
        <v>739</v>
      </c>
      <c r="J1277" s="3" t="s">
        <v>791</v>
      </c>
      <c r="K1277" s="3" t="s">
        <v>792</v>
      </c>
      <c r="L1277" s="3" t="s">
        <v>793</v>
      </c>
    </row>
    <row r="1278" spans="1:12">
      <c r="A1278" s="3">
        <v>1271</v>
      </c>
      <c r="B1278" s="3" t="s">
        <v>786</v>
      </c>
      <c r="C1278" s="3" t="s">
        <v>1596</v>
      </c>
      <c r="D1278" s="3" t="s">
        <v>3430</v>
      </c>
      <c r="E1278" s="3" t="s">
        <v>3420</v>
      </c>
      <c r="F1278" s="3" t="s">
        <v>3431</v>
      </c>
      <c r="G1278" s="3" t="s">
        <v>3303</v>
      </c>
      <c r="H1278" s="5">
        <v>72995</v>
      </c>
      <c r="I1278" s="3" t="s">
        <v>739</v>
      </c>
      <c r="J1278" s="3" t="s">
        <v>791</v>
      </c>
      <c r="K1278" s="3" t="s">
        <v>792</v>
      </c>
      <c r="L1278" s="3" t="s">
        <v>793</v>
      </c>
    </row>
    <row r="1279" spans="1:12">
      <c r="A1279" s="3">
        <v>1272</v>
      </c>
      <c r="B1279" s="3" t="s">
        <v>786</v>
      </c>
      <c r="C1279" s="3" t="s">
        <v>3432</v>
      </c>
      <c r="D1279" s="3" t="s">
        <v>3433</v>
      </c>
      <c r="E1279" s="3" t="s">
        <v>3434</v>
      </c>
      <c r="F1279" s="3" t="s">
        <v>3434</v>
      </c>
      <c r="G1279" s="3" t="s">
        <v>116</v>
      </c>
      <c r="H1279" s="5">
        <v>18620</v>
      </c>
      <c r="I1279" s="3" t="s">
        <v>739</v>
      </c>
      <c r="J1279" s="3" t="s">
        <v>791</v>
      </c>
      <c r="K1279" s="3" t="s">
        <v>792</v>
      </c>
      <c r="L1279" s="3" t="s">
        <v>793</v>
      </c>
    </row>
    <row r="1280" spans="1:12">
      <c r="A1280" s="3">
        <v>1273</v>
      </c>
      <c r="B1280" s="3" t="s">
        <v>786</v>
      </c>
      <c r="C1280" s="3" t="s">
        <v>2273</v>
      </c>
      <c r="D1280" s="3" t="s">
        <v>3435</v>
      </c>
      <c r="E1280" s="3" t="s">
        <v>2677</v>
      </c>
      <c r="F1280" s="3" t="s">
        <v>3436</v>
      </c>
      <c r="G1280" s="3" t="s">
        <v>738</v>
      </c>
      <c r="H1280" s="5">
        <v>6148</v>
      </c>
      <c r="I1280" s="3" t="s">
        <v>739</v>
      </c>
      <c r="J1280" s="3" t="s">
        <v>791</v>
      </c>
      <c r="K1280" s="3" t="s">
        <v>792</v>
      </c>
      <c r="L1280" s="3" t="s">
        <v>793</v>
      </c>
    </row>
    <row r="1281" spans="1:12">
      <c r="A1281" s="3">
        <v>1274</v>
      </c>
      <c r="B1281" s="3" t="s">
        <v>786</v>
      </c>
      <c r="C1281" s="3" t="s">
        <v>2273</v>
      </c>
      <c r="D1281" s="3" t="s">
        <v>3437</v>
      </c>
      <c r="E1281" s="3" t="s">
        <v>2677</v>
      </c>
      <c r="F1281" s="3" t="s">
        <v>3438</v>
      </c>
      <c r="G1281" s="3" t="s">
        <v>738</v>
      </c>
      <c r="H1281" s="5">
        <v>8686</v>
      </c>
      <c r="I1281" s="3" t="s">
        <v>739</v>
      </c>
      <c r="J1281" s="3" t="s">
        <v>791</v>
      </c>
      <c r="K1281" s="3" t="s">
        <v>792</v>
      </c>
      <c r="L1281" s="3" t="s">
        <v>793</v>
      </c>
    </row>
    <row r="1282" spans="1:12">
      <c r="A1282" s="3">
        <v>1275</v>
      </c>
      <c r="B1282" s="3" t="s">
        <v>786</v>
      </c>
      <c r="C1282" s="3" t="s">
        <v>2273</v>
      </c>
      <c r="D1282" s="3" t="s">
        <v>3439</v>
      </c>
      <c r="E1282" s="3" t="s">
        <v>2677</v>
      </c>
      <c r="F1282" s="3" t="s">
        <v>3440</v>
      </c>
      <c r="G1282" s="3" t="s">
        <v>738</v>
      </c>
      <c r="H1282" s="5">
        <v>11725</v>
      </c>
      <c r="I1282" s="3" t="s">
        <v>739</v>
      </c>
      <c r="J1282" s="3" t="s">
        <v>791</v>
      </c>
      <c r="K1282" s="3" t="s">
        <v>792</v>
      </c>
      <c r="L1282" s="3" t="s">
        <v>793</v>
      </c>
    </row>
    <row r="1283" spans="1:12">
      <c r="A1283" s="3">
        <v>1276</v>
      </c>
      <c r="B1283" s="3" t="s">
        <v>786</v>
      </c>
      <c r="C1283" s="3" t="s">
        <v>2273</v>
      </c>
      <c r="D1283" s="3" t="s">
        <v>3441</v>
      </c>
      <c r="E1283" s="3" t="s">
        <v>2677</v>
      </c>
      <c r="F1283" s="3" t="s">
        <v>3442</v>
      </c>
      <c r="G1283" s="3" t="s">
        <v>738</v>
      </c>
      <c r="H1283" s="5">
        <v>16648</v>
      </c>
      <c r="I1283" s="3" t="s">
        <v>739</v>
      </c>
      <c r="J1283" s="3" t="s">
        <v>791</v>
      </c>
      <c r="K1283" s="3" t="s">
        <v>792</v>
      </c>
      <c r="L1283" s="3" t="s">
        <v>793</v>
      </c>
    </row>
    <row r="1284" spans="1:12">
      <c r="A1284" s="3">
        <v>1277</v>
      </c>
      <c r="B1284" s="3" t="s">
        <v>786</v>
      </c>
      <c r="C1284" s="3" t="s">
        <v>2273</v>
      </c>
      <c r="D1284" s="3" t="s">
        <v>3443</v>
      </c>
      <c r="E1284" s="3" t="s">
        <v>2677</v>
      </c>
      <c r="F1284" s="3" t="s">
        <v>3444</v>
      </c>
      <c r="G1284" s="3" t="s">
        <v>738</v>
      </c>
      <c r="H1284" s="5">
        <v>21458</v>
      </c>
      <c r="I1284" s="3" t="s">
        <v>739</v>
      </c>
      <c r="J1284" s="3" t="s">
        <v>791</v>
      </c>
      <c r="K1284" s="3" t="s">
        <v>792</v>
      </c>
      <c r="L1284" s="3" t="s">
        <v>793</v>
      </c>
    </row>
    <row r="1285" spans="1:12">
      <c r="A1285" s="3">
        <v>1278</v>
      </c>
      <c r="B1285" s="3" t="s">
        <v>786</v>
      </c>
      <c r="C1285" s="3" t="s">
        <v>2273</v>
      </c>
      <c r="D1285" s="3" t="s">
        <v>3445</v>
      </c>
      <c r="E1285" s="3" t="s">
        <v>2677</v>
      </c>
      <c r="F1285" s="3" t="s">
        <v>3446</v>
      </c>
      <c r="G1285" s="3" t="s">
        <v>738</v>
      </c>
      <c r="H1285" s="5">
        <v>25165</v>
      </c>
      <c r="I1285" s="3" t="s">
        <v>739</v>
      </c>
      <c r="J1285" s="3" t="s">
        <v>791</v>
      </c>
      <c r="K1285" s="3" t="s">
        <v>792</v>
      </c>
      <c r="L1285" s="3" t="s">
        <v>793</v>
      </c>
    </row>
    <row r="1286" spans="1:12">
      <c r="A1286" s="3">
        <v>1279</v>
      </c>
      <c r="B1286" s="3" t="s">
        <v>786</v>
      </c>
      <c r="C1286" s="3" t="s">
        <v>2273</v>
      </c>
      <c r="D1286" s="3" t="s">
        <v>3447</v>
      </c>
      <c r="E1286" s="3" t="s">
        <v>2677</v>
      </c>
      <c r="F1286" s="3" t="s">
        <v>3448</v>
      </c>
      <c r="G1286" s="3" t="s">
        <v>738</v>
      </c>
      <c r="H1286" s="5">
        <v>30294</v>
      </c>
      <c r="I1286" s="3" t="s">
        <v>739</v>
      </c>
      <c r="J1286" s="3" t="s">
        <v>791</v>
      </c>
      <c r="K1286" s="3" t="s">
        <v>792</v>
      </c>
      <c r="L1286" s="3" t="s">
        <v>793</v>
      </c>
    </row>
    <row r="1287" spans="1:12">
      <c r="A1287" s="3">
        <v>1280</v>
      </c>
      <c r="B1287" s="3" t="s">
        <v>786</v>
      </c>
      <c r="C1287" s="3" t="s">
        <v>2273</v>
      </c>
      <c r="D1287" s="3" t="s">
        <v>3449</v>
      </c>
      <c r="E1287" s="3" t="s">
        <v>2677</v>
      </c>
      <c r="F1287" s="3" t="s">
        <v>3450</v>
      </c>
      <c r="G1287" s="3" t="s">
        <v>738</v>
      </c>
      <c r="H1287" s="5">
        <v>36192</v>
      </c>
      <c r="I1287" s="3" t="s">
        <v>739</v>
      </c>
      <c r="J1287" s="3" t="s">
        <v>791</v>
      </c>
      <c r="K1287" s="3" t="s">
        <v>792</v>
      </c>
      <c r="L1287" s="3" t="s">
        <v>793</v>
      </c>
    </row>
    <row r="1288" spans="1:12">
      <c r="A1288" s="3">
        <v>1281</v>
      </c>
      <c r="B1288" s="3" t="s">
        <v>786</v>
      </c>
      <c r="C1288" s="3" t="s">
        <v>2273</v>
      </c>
      <c r="D1288" s="3" t="s">
        <v>3451</v>
      </c>
      <c r="E1288" s="3" t="s">
        <v>2677</v>
      </c>
      <c r="F1288" s="3" t="s">
        <v>3452</v>
      </c>
      <c r="G1288" s="3" t="s">
        <v>738</v>
      </c>
      <c r="H1288" s="5">
        <v>47382</v>
      </c>
      <c r="I1288" s="3" t="s">
        <v>739</v>
      </c>
      <c r="J1288" s="3" t="s">
        <v>791</v>
      </c>
      <c r="K1288" s="3" t="s">
        <v>792</v>
      </c>
      <c r="L1288" s="3" t="s">
        <v>793</v>
      </c>
    </row>
    <row r="1289" spans="1:12">
      <c r="A1289" s="3">
        <v>1282</v>
      </c>
      <c r="B1289" s="3" t="s">
        <v>786</v>
      </c>
      <c r="C1289" s="3" t="s">
        <v>2273</v>
      </c>
      <c r="D1289" s="3" t="s">
        <v>3453</v>
      </c>
      <c r="E1289" s="3" t="s">
        <v>2677</v>
      </c>
      <c r="F1289" s="3" t="s">
        <v>3454</v>
      </c>
      <c r="G1289" s="3" t="s">
        <v>738</v>
      </c>
      <c r="H1289" s="5">
        <v>59180</v>
      </c>
      <c r="I1289" s="3" t="s">
        <v>739</v>
      </c>
      <c r="J1289" s="3" t="s">
        <v>791</v>
      </c>
      <c r="K1289" s="3" t="s">
        <v>792</v>
      </c>
      <c r="L1289" s="3" t="s">
        <v>793</v>
      </c>
    </row>
    <row r="1290" spans="1:12">
      <c r="A1290" s="3">
        <v>1283</v>
      </c>
      <c r="B1290" s="3" t="s">
        <v>786</v>
      </c>
      <c r="C1290" s="3" t="s">
        <v>2273</v>
      </c>
      <c r="D1290" s="3" t="s">
        <v>3455</v>
      </c>
      <c r="E1290" s="3" t="s">
        <v>2677</v>
      </c>
      <c r="F1290" s="3" t="s">
        <v>3456</v>
      </c>
      <c r="G1290" s="3" t="s">
        <v>738</v>
      </c>
      <c r="H1290" s="5">
        <v>79974</v>
      </c>
      <c r="I1290" s="3" t="s">
        <v>739</v>
      </c>
      <c r="J1290" s="3" t="s">
        <v>791</v>
      </c>
      <c r="K1290" s="3" t="s">
        <v>792</v>
      </c>
      <c r="L1290" s="3" t="s">
        <v>793</v>
      </c>
    </row>
    <row r="1291" spans="1:12">
      <c r="A1291" s="3">
        <v>1284</v>
      </c>
      <c r="B1291" s="3" t="s">
        <v>786</v>
      </c>
      <c r="C1291" s="3" t="s">
        <v>2273</v>
      </c>
      <c r="D1291" s="3" t="s">
        <v>3457</v>
      </c>
      <c r="E1291" s="3" t="s">
        <v>2677</v>
      </c>
      <c r="F1291" s="3" t="s">
        <v>3458</v>
      </c>
      <c r="G1291" s="3" t="s">
        <v>738</v>
      </c>
      <c r="H1291" s="5">
        <v>99260</v>
      </c>
      <c r="I1291" s="3" t="s">
        <v>739</v>
      </c>
      <c r="J1291" s="3" t="s">
        <v>791</v>
      </c>
      <c r="K1291" s="3" t="s">
        <v>792</v>
      </c>
      <c r="L1291" s="3" t="s">
        <v>793</v>
      </c>
    </row>
    <row r="1292" spans="1:12">
      <c r="A1292" s="3">
        <v>1285</v>
      </c>
      <c r="B1292" s="3" t="s">
        <v>786</v>
      </c>
      <c r="C1292" s="3" t="s">
        <v>2273</v>
      </c>
      <c r="D1292" s="3" t="s">
        <v>3459</v>
      </c>
      <c r="E1292" s="3" t="s">
        <v>2677</v>
      </c>
      <c r="F1292" s="3" t="s">
        <v>3460</v>
      </c>
      <c r="G1292" s="3" t="s">
        <v>738</v>
      </c>
      <c r="H1292" s="5">
        <v>128571</v>
      </c>
      <c r="I1292" s="3" t="s">
        <v>739</v>
      </c>
      <c r="J1292" s="3" t="s">
        <v>791</v>
      </c>
      <c r="K1292" s="3" t="s">
        <v>792</v>
      </c>
      <c r="L1292" s="3" t="s">
        <v>793</v>
      </c>
    </row>
    <row r="1293" spans="1:12">
      <c r="A1293" s="3">
        <v>1286</v>
      </c>
      <c r="B1293" s="3" t="s">
        <v>786</v>
      </c>
      <c r="C1293" s="3" t="s">
        <v>2273</v>
      </c>
      <c r="D1293" s="3" t="s">
        <v>3461</v>
      </c>
      <c r="E1293" s="3" t="s">
        <v>2677</v>
      </c>
      <c r="F1293" s="3" t="s">
        <v>3462</v>
      </c>
      <c r="G1293" s="3" t="s">
        <v>738</v>
      </c>
      <c r="H1293" s="5">
        <v>2779</v>
      </c>
      <c r="I1293" s="3" t="s">
        <v>739</v>
      </c>
      <c r="J1293" s="3" t="s">
        <v>791</v>
      </c>
      <c r="K1293" s="3" t="s">
        <v>792</v>
      </c>
      <c r="L1293" s="3" t="s">
        <v>793</v>
      </c>
    </row>
    <row r="1294" spans="1:12">
      <c r="A1294" s="3">
        <v>1287</v>
      </c>
      <c r="B1294" s="3" t="s">
        <v>786</v>
      </c>
      <c r="C1294" s="3" t="s">
        <v>2273</v>
      </c>
      <c r="D1294" s="3" t="s">
        <v>3463</v>
      </c>
      <c r="E1294" s="3" t="s">
        <v>2677</v>
      </c>
      <c r="F1294" s="3" t="s">
        <v>3464</v>
      </c>
      <c r="G1294" s="3" t="s">
        <v>738</v>
      </c>
      <c r="H1294" s="5">
        <v>3261</v>
      </c>
      <c r="I1294" s="3" t="s">
        <v>739</v>
      </c>
      <c r="J1294" s="3" t="s">
        <v>791</v>
      </c>
      <c r="K1294" s="3" t="s">
        <v>792</v>
      </c>
      <c r="L1294" s="3" t="s">
        <v>793</v>
      </c>
    </row>
    <row r="1295" spans="1:12">
      <c r="A1295" s="3">
        <v>1288</v>
      </c>
      <c r="B1295" s="3" t="s">
        <v>786</v>
      </c>
      <c r="C1295" s="3" t="s">
        <v>2273</v>
      </c>
      <c r="D1295" s="3" t="s">
        <v>3465</v>
      </c>
      <c r="E1295" s="3" t="s">
        <v>2677</v>
      </c>
      <c r="F1295" s="3" t="s">
        <v>3466</v>
      </c>
      <c r="G1295" s="3" t="s">
        <v>738</v>
      </c>
      <c r="H1295" s="5">
        <v>4164</v>
      </c>
      <c r="I1295" s="3" t="s">
        <v>739</v>
      </c>
      <c r="J1295" s="3" t="s">
        <v>791</v>
      </c>
      <c r="K1295" s="3" t="s">
        <v>792</v>
      </c>
      <c r="L1295" s="3" t="s">
        <v>793</v>
      </c>
    </row>
    <row r="1296" spans="1:12">
      <c r="A1296" s="3">
        <v>1289</v>
      </c>
      <c r="B1296" s="3" t="s">
        <v>786</v>
      </c>
      <c r="C1296" s="3" t="s">
        <v>2273</v>
      </c>
      <c r="D1296" s="3" t="s">
        <v>3467</v>
      </c>
      <c r="E1296" s="3" t="s">
        <v>2677</v>
      </c>
      <c r="F1296" s="3" t="s">
        <v>3468</v>
      </c>
      <c r="G1296" s="3" t="s">
        <v>738</v>
      </c>
      <c r="H1296" s="5">
        <v>4814</v>
      </c>
      <c r="I1296" s="3" t="s">
        <v>739</v>
      </c>
      <c r="J1296" s="3" t="s">
        <v>791</v>
      </c>
      <c r="K1296" s="3" t="s">
        <v>792</v>
      </c>
      <c r="L1296" s="3" t="s">
        <v>793</v>
      </c>
    </row>
    <row r="1297" spans="1:12">
      <c r="A1297" s="3">
        <v>1290</v>
      </c>
      <c r="B1297" s="3" t="s">
        <v>786</v>
      </c>
      <c r="C1297" s="3" t="s">
        <v>2273</v>
      </c>
      <c r="D1297" s="3" t="s">
        <v>3469</v>
      </c>
      <c r="E1297" s="3" t="s">
        <v>2677</v>
      </c>
      <c r="F1297" s="3" t="s">
        <v>3470</v>
      </c>
      <c r="G1297" s="3" t="s">
        <v>738</v>
      </c>
      <c r="H1297" s="5">
        <v>7179</v>
      </c>
      <c r="I1297" s="3" t="s">
        <v>739</v>
      </c>
      <c r="J1297" s="3" t="s">
        <v>791</v>
      </c>
      <c r="K1297" s="3" t="s">
        <v>792</v>
      </c>
      <c r="L1297" s="3" t="s">
        <v>793</v>
      </c>
    </row>
    <row r="1298" spans="1:12">
      <c r="A1298" s="3">
        <v>1291</v>
      </c>
      <c r="B1298" s="3" t="s">
        <v>786</v>
      </c>
      <c r="C1298" s="3" t="s">
        <v>2273</v>
      </c>
      <c r="D1298" s="3" t="s">
        <v>3471</v>
      </c>
      <c r="E1298" s="3" t="s">
        <v>2677</v>
      </c>
      <c r="F1298" s="3" t="s">
        <v>3472</v>
      </c>
      <c r="G1298" s="3" t="s">
        <v>738</v>
      </c>
      <c r="H1298" s="5">
        <v>8686</v>
      </c>
      <c r="I1298" s="3" t="s">
        <v>739</v>
      </c>
      <c r="J1298" s="3" t="s">
        <v>791</v>
      </c>
      <c r="K1298" s="3" t="s">
        <v>792</v>
      </c>
      <c r="L1298" s="3" t="s">
        <v>793</v>
      </c>
    </row>
    <row r="1299" spans="1:12">
      <c r="A1299" s="3">
        <v>1292</v>
      </c>
      <c r="B1299" s="3" t="s">
        <v>786</v>
      </c>
      <c r="C1299" s="3" t="s">
        <v>2273</v>
      </c>
      <c r="D1299" s="3" t="s">
        <v>3473</v>
      </c>
      <c r="E1299" s="3" t="s">
        <v>2677</v>
      </c>
      <c r="F1299" s="3" t="s">
        <v>3474</v>
      </c>
      <c r="G1299" s="3" t="s">
        <v>738</v>
      </c>
      <c r="H1299" s="5">
        <v>13259</v>
      </c>
      <c r="I1299" s="3" t="s">
        <v>739</v>
      </c>
      <c r="J1299" s="3" t="s">
        <v>791</v>
      </c>
      <c r="K1299" s="3" t="s">
        <v>792</v>
      </c>
      <c r="L1299" s="3" t="s">
        <v>793</v>
      </c>
    </row>
    <row r="1300" spans="1:12">
      <c r="A1300" s="3">
        <v>1293</v>
      </c>
      <c r="B1300" s="3" t="s">
        <v>786</v>
      </c>
      <c r="C1300" s="3" t="s">
        <v>2273</v>
      </c>
      <c r="D1300" s="3" t="s">
        <v>3475</v>
      </c>
      <c r="E1300" s="3" t="s">
        <v>2677</v>
      </c>
      <c r="F1300" s="3" t="s">
        <v>3476</v>
      </c>
      <c r="G1300" s="3" t="s">
        <v>738</v>
      </c>
      <c r="H1300" s="5">
        <v>18709</v>
      </c>
      <c r="I1300" s="3" t="s">
        <v>739</v>
      </c>
      <c r="J1300" s="3" t="s">
        <v>791</v>
      </c>
      <c r="K1300" s="3" t="s">
        <v>792</v>
      </c>
      <c r="L1300" s="3" t="s">
        <v>793</v>
      </c>
    </row>
    <row r="1301" spans="1:12">
      <c r="A1301" s="3">
        <v>1294</v>
      </c>
      <c r="B1301" s="3" t="s">
        <v>786</v>
      </c>
      <c r="C1301" s="3" t="s">
        <v>2273</v>
      </c>
      <c r="D1301" s="3" t="s">
        <v>3477</v>
      </c>
      <c r="E1301" s="3" t="s">
        <v>2677</v>
      </c>
      <c r="F1301" s="3" t="s">
        <v>3478</v>
      </c>
      <c r="G1301" s="3" t="s">
        <v>738</v>
      </c>
      <c r="H1301" s="5">
        <v>25280</v>
      </c>
      <c r="I1301" s="3" t="s">
        <v>739</v>
      </c>
      <c r="J1301" s="3" t="s">
        <v>791</v>
      </c>
      <c r="K1301" s="3" t="s">
        <v>792</v>
      </c>
      <c r="L1301" s="3" t="s">
        <v>793</v>
      </c>
    </row>
    <row r="1302" spans="1:12">
      <c r="A1302" s="3">
        <v>1295</v>
      </c>
      <c r="B1302" s="3" t="s">
        <v>786</v>
      </c>
      <c r="C1302" s="3" t="s">
        <v>2273</v>
      </c>
      <c r="D1302" s="3" t="s">
        <v>3479</v>
      </c>
      <c r="E1302" s="3" t="s">
        <v>2677</v>
      </c>
      <c r="F1302" s="3" t="s">
        <v>3480</v>
      </c>
      <c r="G1302" s="3" t="s">
        <v>738</v>
      </c>
      <c r="H1302" s="5">
        <v>35804</v>
      </c>
      <c r="I1302" s="3" t="s">
        <v>739</v>
      </c>
      <c r="J1302" s="3" t="s">
        <v>791</v>
      </c>
      <c r="K1302" s="3" t="s">
        <v>792</v>
      </c>
      <c r="L1302" s="3" t="s">
        <v>793</v>
      </c>
    </row>
    <row r="1303" spans="1:12">
      <c r="A1303" s="3">
        <v>1296</v>
      </c>
      <c r="B1303" s="3" t="s">
        <v>786</v>
      </c>
      <c r="C1303" s="3" t="s">
        <v>2273</v>
      </c>
      <c r="D1303" s="3" t="s">
        <v>3481</v>
      </c>
      <c r="E1303" s="3" t="s">
        <v>2677</v>
      </c>
      <c r="F1303" s="3" t="s">
        <v>3482</v>
      </c>
      <c r="G1303" s="3" t="s">
        <v>738</v>
      </c>
      <c r="H1303" s="5">
        <v>46182</v>
      </c>
      <c r="I1303" s="3" t="s">
        <v>739</v>
      </c>
      <c r="J1303" s="3" t="s">
        <v>791</v>
      </c>
      <c r="K1303" s="3" t="s">
        <v>792</v>
      </c>
      <c r="L1303" s="3" t="s">
        <v>793</v>
      </c>
    </row>
    <row r="1304" spans="1:12">
      <c r="A1304" s="3">
        <v>1297</v>
      </c>
      <c r="B1304" s="3" t="s">
        <v>786</v>
      </c>
      <c r="C1304" s="3" t="s">
        <v>2273</v>
      </c>
      <c r="D1304" s="3" t="s">
        <v>3483</v>
      </c>
      <c r="E1304" s="3" t="s">
        <v>2677</v>
      </c>
      <c r="F1304" s="3" t="s">
        <v>3484</v>
      </c>
      <c r="G1304" s="3" t="s">
        <v>738</v>
      </c>
      <c r="H1304" s="5">
        <v>54137</v>
      </c>
      <c r="I1304" s="3" t="s">
        <v>739</v>
      </c>
      <c r="J1304" s="3" t="s">
        <v>791</v>
      </c>
      <c r="K1304" s="3" t="s">
        <v>792</v>
      </c>
      <c r="L1304" s="3" t="s">
        <v>793</v>
      </c>
    </row>
    <row r="1305" spans="1:12">
      <c r="A1305" s="3">
        <v>1298</v>
      </c>
      <c r="B1305" s="3" t="s">
        <v>786</v>
      </c>
      <c r="C1305" s="3" t="s">
        <v>2273</v>
      </c>
      <c r="D1305" s="3" t="s">
        <v>3485</v>
      </c>
      <c r="E1305" s="3" t="s">
        <v>2677</v>
      </c>
      <c r="F1305" s="3" t="s">
        <v>3486</v>
      </c>
      <c r="G1305" s="3" t="s">
        <v>738</v>
      </c>
      <c r="H1305" s="5">
        <v>65814</v>
      </c>
      <c r="I1305" s="3" t="s">
        <v>739</v>
      </c>
      <c r="J1305" s="3" t="s">
        <v>791</v>
      </c>
      <c r="K1305" s="3" t="s">
        <v>792</v>
      </c>
      <c r="L1305" s="3" t="s">
        <v>793</v>
      </c>
    </row>
    <row r="1306" spans="1:12">
      <c r="A1306" s="3">
        <v>1299</v>
      </c>
      <c r="B1306" s="3" t="s">
        <v>786</v>
      </c>
      <c r="C1306" s="3" t="s">
        <v>2273</v>
      </c>
      <c r="D1306" s="3" t="s">
        <v>3487</v>
      </c>
      <c r="E1306" s="3" t="s">
        <v>2677</v>
      </c>
      <c r="F1306" s="3" t="s">
        <v>3488</v>
      </c>
      <c r="G1306" s="3" t="s">
        <v>738</v>
      </c>
      <c r="H1306" s="5">
        <v>77840</v>
      </c>
      <c r="I1306" s="3" t="s">
        <v>739</v>
      </c>
      <c r="J1306" s="3" t="s">
        <v>791</v>
      </c>
      <c r="K1306" s="3" t="s">
        <v>792</v>
      </c>
      <c r="L1306" s="3" t="s">
        <v>793</v>
      </c>
    </row>
    <row r="1307" spans="1:12">
      <c r="A1307" s="3">
        <v>1300</v>
      </c>
      <c r="B1307" s="3" t="s">
        <v>786</v>
      </c>
      <c r="C1307" s="3" t="s">
        <v>939</v>
      </c>
      <c r="D1307" s="3" t="s">
        <v>3489</v>
      </c>
      <c r="E1307" s="3" t="s">
        <v>941</v>
      </c>
      <c r="F1307" s="3" t="s">
        <v>3490</v>
      </c>
      <c r="G1307" s="3" t="s">
        <v>738</v>
      </c>
      <c r="H1307" s="5">
        <v>4360</v>
      </c>
      <c r="I1307" s="3" t="s">
        <v>739</v>
      </c>
      <c r="J1307" s="3" t="s">
        <v>791</v>
      </c>
      <c r="K1307" s="3" t="s">
        <v>792</v>
      </c>
      <c r="L1307" s="3" t="s">
        <v>793</v>
      </c>
    </row>
    <row r="1308" spans="1:12">
      <c r="A1308" s="3">
        <v>1301</v>
      </c>
      <c r="B1308" s="3" t="s">
        <v>786</v>
      </c>
      <c r="C1308" s="3" t="s">
        <v>939</v>
      </c>
      <c r="D1308" s="3" t="s">
        <v>3491</v>
      </c>
      <c r="E1308" s="3" t="s">
        <v>941</v>
      </c>
      <c r="F1308" s="3" t="s">
        <v>3492</v>
      </c>
      <c r="G1308" s="3" t="s">
        <v>738</v>
      </c>
      <c r="H1308" s="5">
        <v>6148</v>
      </c>
      <c r="I1308" s="3" t="s">
        <v>739</v>
      </c>
      <c r="J1308" s="3" t="s">
        <v>791</v>
      </c>
      <c r="K1308" s="3" t="s">
        <v>792</v>
      </c>
      <c r="L1308" s="3" t="s">
        <v>793</v>
      </c>
    </row>
    <row r="1309" spans="1:12">
      <c r="A1309" s="3">
        <v>1302</v>
      </c>
      <c r="B1309" s="3" t="s">
        <v>786</v>
      </c>
      <c r="C1309" s="3" t="s">
        <v>939</v>
      </c>
      <c r="D1309" s="3" t="s">
        <v>3493</v>
      </c>
      <c r="E1309" s="3" t="s">
        <v>941</v>
      </c>
      <c r="F1309" s="3" t="s">
        <v>3494</v>
      </c>
      <c r="G1309" s="3" t="s">
        <v>738</v>
      </c>
      <c r="H1309" s="5">
        <v>7300</v>
      </c>
      <c r="I1309" s="3" t="s">
        <v>739</v>
      </c>
      <c r="J1309" s="3" t="s">
        <v>791</v>
      </c>
      <c r="K1309" s="3" t="s">
        <v>792</v>
      </c>
      <c r="L1309" s="3" t="s">
        <v>793</v>
      </c>
    </row>
    <row r="1310" spans="1:12">
      <c r="A1310" s="3">
        <v>1303</v>
      </c>
      <c r="B1310" s="3" t="s">
        <v>786</v>
      </c>
      <c r="C1310" s="3" t="s">
        <v>939</v>
      </c>
      <c r="D1310" s="3" t="s">
        <v>3495</v>
      </c>
      <c r="E1310" s="3" t="s">
        <v>941</v>
      </c>
      <c r="F1310" s="3" t="s">
        <v>3496</v>
      </c>
      <c r="G1310" s="3" t="s">
        <v>738</v>
      </c>
      <c r="H1310" s="5">
        <v>3683</v>
      </c>
      <c r="I1310" s="3" t="s">
        <v>739</v>
      </c>
      <c r="J1310" s="3" t="s">
        <v>791</v>
      </c>
      <c r="K1310" s="3" t="s">
        <v>792</v>
      </c>
      <c r="L1310" s="3" t="s">
        <v>793</v>
      </c>
    </row>
    <row r="1311" spans="1:12">
      <c r="A1311" s="3">
        <v>1304</v>
      </c>
      <c r="B1311" s="3" t="s">
        <v>786</v>
      </c>
      <c r="C1311" s="3" t="s">
        <v>939</v>
      </c>
      <c r="D1311" s="3" t="s">
        <v>3497</v>
      </c>
      <c r="E1311" s="3" t="s">
        <v>941</v>
      </c>
      <c r="F1311" s="3" t="s">
        <v>3498</v>
      </c>
      <c r="G1311" s="3" t="s">
        <v>738</v>
      </c>
      <c r="H1311" s="5">
        <v>4717</v>
      </c>
      <c r="I1311" s="3" t="s">
        <v>739</v>
      </c>
      <c r="J1311" s="3" t="s">
        <v>791</v>
      </c>
      <c r="K1311" s="3" t="s">
        <v>792</v>
      </c>
      <c r="L1311" s="3" t="s">
        <v>793</v>
      </c>
    </row>
    <row r="1312" spans="1:12">
      <c r="A1312" s="3">
        <v>1305</v>
      </c>
      <c r="B1312" s="3" t="s">
        <v>786</v>
      </c>
      <c r="C1312" s="3" t="s">
        <v>939</v>
      </c>
      <c r="D1312" s="3" t="s">
        <v>3499</v>
      </c>
      <c r="E1312" s="3" t="s">
        <v>941</v>
      </c>
      <c r="F1312" s="3" t="s">
        <v>3500</v>
      </c>
      <c r="G1312" s="3" t="s">
        <v>738</v>
      </c>
      <c r="H1312" s="5">
        <v>6735</v>
      </c>
      <c r="I1312" s="3" t="s">
        <v>739</v>
      </c>
      <c r="J1312" s="3" t="s">
        <v>791</v>
      </c>
      <c r="K1312" s="3" t="s">
        <v>792</v>
      </c>
      <c r="L1312" s="3" t="s">
        <v>793</v>
      </c>
    </row>
    <row r="1313" spans="1:12">
      <c r="A1313" s="3">
        <v>1306</v>
      </c>
      <c r="B1313" s="3" t="s">
        <v>786</v>
      </c>
      <c r="C1313" s="3" t="s">
        <v>939</v>
      </c>
      <c r="D1313" s="3" t="s">
        <v>3501</v>
      </c>
      <c r="E1313" s="3" t="s">
        <v>941</v>
      </c>
      <c r="F1313" s="3" t="s">
        <v>3502</v>
      </c>
      <c r="G1313" s="3" t="s">
        <v>738</v>
      </c>
      <c r="H1313" s="5">
        <v>8051</v>
      </c>
      <c r="I1313" s="3" t="s">
        <v>739</v>
      </c>
      <c r="J1313" s="3" t="s">
        <v>791</v>
      </c>
      <c r="K1313" s="3" t="s">
        <v>792</v>
      </c>
      <c r="L1313" s="3" t="s">
        <v>793</v>
      </c>
    </row>
    <row r="1314" spans="1:12">
      <c r="A1314" s="3">
        <v>1307</v>
      </c>
      <c r="B1314" s="3" t="s">
        <v>786</v>
      </c>
      <c r="C1314" s="3" t="s">
        <v>939</v>
      </c>
      <c r="D1314" s="3" t="s">
        <v>3503</v>
      </c>
      <c r="E1314" s="3" t="s">
        <v>941</v>
      </c>
      <c r="F1314" s="3" t="s">
        <v>3504</v>
      </c>
      <c r="G1314" s="3" t="s">
        <v>738</v>
      </c>
      <c r="H1314" s="5">
        <v>4064</v>
      </c>
      <c r="I1314" s="3" t="s">
        <v>739</v>
      </c>
      <c r="J1314" s="3" t="s">
        <v>791</v>
      </c>
      <c r="K1314" s="3" t="s">
        <v>792</v>
      </c>
      <c r="L1314" s="3" t="s">
        <v>793</v>
      </c>
    </row>
    <row r="1315" spans="1:12">
      <c r="A1315" s="3">
        <v>1308</v>
      </c>
      <c r="B1315" s="3" t="s">
        <v>786</v>
      </c>
      <c r="C1315" s="3" t="s">
        <v>939</v>
      </c>
      <c r="D1315" s="3" t="s">
        <v>3505</v>
      </c>
      <c r="E1315" s="3" t="s">
        <v>941</v>
      </c>
      <c r="F1315" s="3" t="s">
        <v>3506</v>
      </c>
      <c r="G1315" s="3" t="s">
        <v>738</v>
      </c>
      <c r="H1315" s="5">
        <v>5255</v>
      </c>
      <c r="I1315" s="3" t="s">
        <v>739</v>
      </c>
      <c r="J1315" s="3" t="s">
        <v>791</v>
      </c>
      <c r="K1315" s="3" t="s">
        <v>792</v>
      </c>
      <c r="L1315" s="3" t="s">
        <v>793</v>
      </c>
    </row>
    <row r="1316" spans="1:12">
      <c r="A1316" s="3">
        <v>1309</v>
      </c>
      <c r="B1316" s="3" t="s">
        <v>786</v>
      </c>
      <c r="C1316" s="3" t="s">
        <v>939</v>
      </c>
      <c r="D1316" s="3" t="s">
        <v>3507</v>
      </c>
      <c r="E1316" s="3" t="s">
        <v>941</v>
      </c>
      <c r="F1316" s="3" t="s">
        <v>3508</v>
      </c>
      <c r="G1316" s="3" t="s">
        <v>738</v>
      </c>
      <c r="H1316" s="5">
        <v>7790</v>
      </c>
      <c r="I1316" s="3" t="s">
        <v>739</v>
      </c>
      <c r="J1316" s="3" t="s">
        <v>791</v>
      </c>
      <c r="K1316" s="3" t="s">
        <v>792</v>
      </c>
      <c r="L1316" s="3" t="s">
        <v>793</v>
      </c>
    </row>
    <row r="1317" spans="1:12">
      <c r="A1317" s="3">
        <v>1310</v>
      </c>
      <c r="B1317" s="3" t="s">
        <v>786</v>
      </c>
      <c r="C1317" s="3" t="s">
        <v>939</v>
      </c>
      <c r="D1317" s="3" t="s">
        <v>3509</v>
      </c>
      <c r="E1317" s="3" t="s">
        <v>941</v>
      </c>
      <c r="F1317" s="3" t="s">
        <v>3510</v>
      </c>
      <c r="G1317" s="3" t="s">
        <v>738</v>
      </c>
      <c r="H1317" s="5">
        <v>9090</v>
      </c>
      <c r="I1317" s="3" t="s">
        <v>739</v>
      </c>
      <c r="J1317" s="3" t="s">
        <v>791</v>
      </c>
      <c r="K1317" s="3" t="s">
        <v>792</v>
      </c>
      <c r="L1317" s="3" t="s">
        <v>793</v>
      </c>
    </row>
    <row r="1318" spans="1:12">
      <c r="A1318" s="3">
        <v>1311</v>
      </c>
      <c r="B1318" s="3" t="s">
        <v>786</v>
      </c>
      <c r="C1318" s="3" t="s">
        <v>939</v>
      </c>
      <c r="D1318" s="3" t="s">
        <v>3511</v>
      </c>
      <c r="E1318" s="3" t="s">
        <v>941</v>
      </c>
      <c r="F1318" s="3" t="s">
        <v>3512</v>
      </c>
      <c r="G1318" s="3" t="s">
        <v>738</v>
      </c>
      <c r="H1318" s="5">
        <v>5076</v>
      </c>
      <c r="I1318" s="3" t="s">
        <v>739</v>
      </c>
      <c r="J1318" s="3" t="s">
        <v>791</v>
      </c>
      <c r="K1318" s="3" t="s">
        <v>792</v>
      </c>
      <c r="L1318" s="3" t="s">
        <v>793</v>
      </c>
    </row>
    <row r="1319" spans="1:12">
      <c r="A1319" s="3">
        <v>1312</v>
      </c>
      <c r="B1319" s="3" t="s">
        <v>786</v>
      </c>
      <c r="C1319" s="3" t="s">
        <v>939</v>
      </c>
      <c r="D1319" s="3" t="s">
        <v>3513</v>
      </c>
      <c r="E1319" s="3" t="s">
        <v>941</v>
      </c>
      <c r="F1319" s="3" t="s">
        <v>3514</v>
      </c>
      <c r="G1319" s="3" t="s">
        <v>738</v>
      </c>
      <c r="H1319" s="5">
        <v>6624</v>
      </c>
      <c r="I1319" s="3" t="s">
        <v>739</v>
      </c>
      <c r="J1319" s="3" t="s">
        <v>791</v>
      </c>
      <c r="K1319" s="3" t="s">
        <v>792</v>
      </c>
      <c r="L1319" s="3" t="s">
        <v>793</v>
      </c>
    </row>
    <row r="1320" spans="1:12">
      <c r="A1320" s="3">
        <v>1313</v>
      </c>
      <c r="B1320" s="3" t="s">
        <v>786</v>
      </c>
      <c r="C1320" s="3" t="s">
        <v>939</v>
      </c>
      <c r="D1320" s="3" t="s">
        <v>3515</v>
      </c>
      <c r="E1320" s="3" t="s">
        <v>941</v>
      </c>
      <c r="F1320" s="3" t="s">
        <v>3516</v>
      </c>
      <c r="G1320" s="3" t="s">
        <v>738</v>
      </c>
      <c r="H1320" s="5">
        <v>9549</v>
      </c>
      <c r="I1320" s="3" t="s">
        <v>739</v>
      </c>
      <c r="J1320" s="3" t="s">
        <v>791</v>
      </c>
      <c r="K1320" s="3" t="s">
        <v>792</v>
      </c>
      <c r="L1320" s="3" t="s">
        <v>793</v>
      </c>
    </row>
    <row r="1321" spans="1:12">
      <c r="A1321" s="3">
        <v>1314</v>
      </c>
      <c r="B1321" s="3" t="s">
        <v>786</v>
      </c>
      <c r="C1321" s="3" t="s">
        <v>939</v>
      </c>
      <c r="D1321" s="3" t="s">
        <v>3517</v>
      </c>
      <c r="E1321" s="3" t="s">
        <v>941</v>
      </c>
      <c r="F1321" s="3" t="s">
        <v>3518</v>
      </c>
      <c r="G1321" s="3" t="s">
        <v>738</v>
      </c>
      <c r="H1321" s="5">
        <v>11420</v>
      </c>
      <c r="I1321" s="3" t="s">
        <v>739</v>
      </c>
      <c r="J1321" s="3" t="s">
        <v>791</v>
      </c>
      <c r="K1321" s="3" t="s">
        <v>792</v>
      </c>
      <c r="L1321" s="3" t="s">
        <v>793</v>
      </c>
    </row>
    <row r="1322" spans="1:12">
      <c r="A1322" s="3">
        <v>1315</v>
      </c>
      <c r="B1322" s="3" t="s">
        <v>786</v>
      </c>
      <c r="C1322" s="3" t="s">
        <v>939</v>
      </c>
      <c r="D1322" s="3" t="s">
        <v>3519</v>
      </c>
      <c r="E1322" s="3" t="s">
        <v>941</v>
      </c>
      <c r="F1322" s="3" t="s">
        <v>3520</v>
      </c>
      <c r="G1322" s="3" t="s">
        <v>738</v>
      </c>
      <c r="H1322" s="5">
        <v>5626</v>
      </c>
      <c r="I1322" s="3" t="s">
        <v>739</v>
      </c>
      <c r="J1322" s="3" t="s">
        <v>791</v>
      </c>
      <c r="K1322" s="3" t="s">
        <v>792</v>
      </c>
      <c r="L1322" s="3" t="s">
        <v>793</v>
      </c>
    </row>
    <row r="1323" spans="1:12">
      <c r="A1323" s="3">
        <v>1316</v>
      </c>
      <c r="B1323" s="3" t="s">
        <v>786</v>
      </c>
      <c r="C1323" s="3" t="s">
        <v>939</v>
      </c>
      <c r="D1323" s="3" t="s">
        <v>3521</v>
      </c>
      <c r="E1323" s="3" t="s">
        <v>941</v>
      </c>
      <c r="F1323" s="3" t="s">
        <v>3522</v>
      </c>
      <c r="G1323" s="3" t="s">
        <v>738</v>
      </c>
      <c r="H1323" s="5">
        <v>7287</v>
      </c>
      <c r="I1323" s="3" t="s">
        <v>739</v>
      </c>
      <c r="J1323" s="3" t="s">
        <v>791</v>
      </c>
      <c r="K1323" s="3" t="s">
        <v>792</v>
      </c>
      <c r="L1323" s="3" t="s">
        <v>793</v>
      </c>
    </row>
    <row r="1324" spans="1:12">
      <c r="A1324" s="3">
        <v>1317</v>
      </c>
      <c r="B1324" s="3" t="s">
        <v>786</v>
      </c>
      <c r="C1324" s="3" t="s">
        <v>939</v>
      </c>
      <c r="D1324" s="3" t="s">
        <v>3523</v>
      </c>
      <c r="E1324" s="3" t="s">
        <v>941</v>
      </c>
      <c r="F1324" s="3" t="s">
        <v>3524</v>
      </c>
      <c r="G1324" s="3" t="s">
        <v>738</v>
      </c>
      <c r="H1324" s="5">
        <v>10523</v>
      </c>
      <c r="I1324" s="3" t="s">
        <v>739</v>
      </c>
      <c r="J1324" s="3" t="s">
        <v>791</v>
      </c>
      <c r="K1324" s="3" t="s">
        <v>792</v>
      </c>
      <c r="L1324" s="3" t="s">
        <v>793</v>
      </c>
    </row>
    <row r="1325" spans="1:12">
      <c r="A1325" s="3">
        <v>1318</v>
      </c>
      <c r="B1325" s="3" t="s">
        <v>786</v>
      </c>
      <c r="C1325" s="3" t="s">
        <v>939</v>
      </c>
      <c r="D1325" s="3" t="s">
        <v>3525</v>
      </c>
      <c r="E1325" s="3" t="s">
        <v>941</v>
      </c>
      <c r="F1325" s="3" t="s">
        <v>3526</v>
      </c>
      <c r="G1325" s="3" t="s">
        <v>738</v>
      </c>
      <c r="H1325" s="5">
        <v>13277</v>
      </c>
      <c r="I1325" s="3" t="s">
        <v>739</v>
      </c>
      <c r="J1325" s="3" t="s">
        <v>791</v>
      </c>
      <c r="K1325" s="3" t="s">
        <v>792</v>
      </c>
      <c r="L1325" s="3" t="s">
        <v>793</v>
      </c>
    </row>
    <row r="1326" spans="1:12">
      <c r="A1326" s="3">
        <v>1319</v>
      </c>
      <c r="B1326" s="3" t="s">
        <v>786</v>
      </c>
      <c r="C1326" s="3" t="s">
        <v>939</v>
      </c>
      <c r="D1326" s="3" t="s">
        <v>3527</v>
      </c>
      <c r="E1326" s="3" t="s">
        <v>941</v>
      </c>
      <c r="F1326" s="3" t="s">
        <v>3528</v>
      </c>
      <c r="G1326" s="3" t="s">
        <v>738</v>
      </c>
      <c r="H1326" s="5">
        <v>6699</v>
      </c>
      <c r="I1326" s="3" t="s">
        <v>739</v>
      </c>
      <c r="J1326" s="3" t="s">
        <v>791</v>
      </c>
      <c r="K1326" s="3" t="s">
        <v>792</v>
      </c>
      <c r="L1326" s="3" t="s">
        <v>793</v>
      </c>
    </row>
    <row r="1327" spans="1:12">
      <c r="A1327" s="3">
        <v>1320</v>
      </c>
      <c r="B1327" s="3" t="s">
        <v>786</v>
      </c>
      <c r="C1327" s="3" t="s">
        <v>939</v>
      </c>
      <c r="D1327" s="3" t="s">
        <v>3529</v>
      </c>
      <c r="E1327" s="3" t="s">
        <v>941</v>
      </c>
      <c r="F1327" s="3" t="s">
        <v>3530</v>
      </c>
      <c r="G1327" s="3" t="s">
        <v>738</v>
      </c>
      <c r="H1327" s="5">
        <v>8602</v>
      </c>
      <c r="I1327" s="3" t="s">
        <v>739</v>
      </c>
      <c r="J1327" s="3" t="s">
        <v>791</v>
      </c>
      <c r="K1327" s="3" t="s">
        <v>792</v>
      </c>
      <c r="L1327" s="3" t="s">
        <v>793</v>
      </c>
    </row>
    <row r="1328" spans="1:12">
      <c r="A1328" s="3">
        <v>1321</v>
      </c>
      <c r="B1328" s="3" t="s">
        <v>786</v>
      </c>
      <c r="C1328" s="3" t="s">
        <v>939</v>
      </c>
      <c r="D1328" s="3" t="s">
        <v>3531</v>
      </c>
      <c r="E1328" s="3" t="s">
        <v>941</v>
      </c>
      <c r="F1328" s="3" t="s">
        <v>3532</v>
      </c>
      <c r="G1328" s="3" t="s">
        <v>738</v>
      </c>
      <c r="H1328" s="5">
        <v>12720</v>
      </c>
      <c r="I1328" s="3" t="s">
        <v>739</v>
      </c>
      <c r="J1328" s="3" t="s">
        <v>791</v>
      </c>
      <c r="K1328" s="3" t="s">
        <v>792</v>
      </c>
      <c r="L1328" s="3" t="s">
        <v>793</v>
      </c>
    </row>
    <row r="1329" spans="1:12">
      <c r="A1329" s="3">
        <v>1322</v>
      </c>
      <c r="B1329" s="3" t="s">
        <v>786</v>
      </c>
      <c r="C1329" s="3" t="s">
        <v>939</v>
      </c>
      <c r="D1329" s="3" t="s">
        <v>3533</v>
      </c>
      <c r="E1329" s="3" t="s">
        <v>941</v>
      </c>
      <c r="F1329" s="3" t="s">
        <v>3534</v>
      </c>
      <c r="G1329" s="3" t="s">
        <v>738</v>
      </c>
      <c r="H1329" s="5">
        <v>16173</v>
      </c>
      <c r="I1329" s="3" t="s">
        <v>739</v>
      </c>
      <c r="J1329" s="3" t="s">
        <v>791</v>
      </c>
      <c r="K1329" s="3" t="s">
        <v>792</v>
      </c>
      <c r="L1329" s="3" t="s">
        <v>793</v>
      </c>
    </row>
    <row r="1330" spans="1:12">
      <c r="A1330" s="3">
        <v>1323</v>
      </c>
      <c r="B1330" s="3" t="s">
        <v>786</v>
      </c>
      <c r="C1330" s="3" t="s">
        <v>939</v>
      </c>
      <c r="D1330" s="3" t="s">
        <v>3535</v>
      </c>
      <c r="E1330" s="3" t="s">
        <v>941</v>
      </c>
      <c r="F1330" s="3" t="s">
        <v>3536</v>
      </c>
      <c r="G1330" s="3" t="s">
        <v>738</v>
      </c>
      <c r="H1330" s="5">
        <v>8308</v>
      </c>
      <c r="I1330" s="3" t="s">
        <v>739</v>
      </c>
      <c r="J1330" s="3" t="s">
        <v>791</v>
      </c>
      <c r="K1330" s="3" t="s">
        <v>792</v>
      </c>
      <c r="L1330" s="3" t="s">
        <v>793</v>
      </c>
    </row>
    <row r="1331" spans="1:12">
      <c r="A1331" s="3">
        <v>1324</v>
      </c>
      <c r="B1331" s="3" t="s">
        <v>786</v>
      </c>
      <c r="C1331" s="3" t="s">
        <v>939</v>
      </c>
      <c r="D1331" s="3" t="s">
        <v>3537</v>
      </c>
      <c r="E1331" s="3" t="s">
        <v>941</v>
      </c>
      <c r="F1331" s="3" t="s">
        <v>3538</v>
      </c>
      <c r="G1331" s="3" t="s">
        <v>738</v>
      </c>
      <c r="H1331" s="5">
        <v>10928</v>
      </c>
      <c r="I1331" s="3" t="s">
        <v>739</v>
      </c>
      <c r="J1331" s="3" t="s">
        <v>791</v>
      </c>
      <c r="K1331" s="3" t="s">
        <v>792</v>
      </c>
      <c r="L1331" s="3" t="s">
        <v>793</v>
      </c>
    </row>
    <row r="1332" spans="1:12">
      <c r="A1332" s="3">
        <v>1325</v>
      </c>
      <c r="B1332" s="3" t="s">
        <v>786</v>
      </c>
      <c r="C1332" s="3" t="s">
        <v>939</v>
      </c>
      <c r="D1332" s="3" t="s">
        <v>3539</v>
      </c>
      <c r="E1332" s="3" t="s">
        <v>941</v>
      </c>
      <c r="F1332" s="3" t="s">
        <v>3540</v>
      </c>
      <c r="G1332" s="3" t="s">
        <v>738</v>
      </c>
      <c r="H1332" s="5">
        <v>16809</v>
      </c>
      <c r="I1332" s="3" t="s">
        <v>739</v>
      </c>
      <c r="J1332" s="3" t="s">
        <v>791</v>
      </c>
      <c r="K1332" s="3" t="s">
        <v>792</v>
      </c>
      <c r="L1332" s="3" t="s">
        <v>793</v>
      </c>
    </row>
    <row r="1333" spans="1:12">
      <c r="A1333" s="3">
        <v>1326</v>
      </c>
      <c r="B1333" s="3" t="s">
        <v>786</v>
      </c>
      <c r="C1333" s="3" t="s">
        <v>939</v>
      </c>
      <c r="D1333" s="3" t="s">
        <v>3541</v>
      </c>
      <c r="E1333" s="3" t="s">
        <v>941</v>
      </c>
      <c r="F1333" s="3" t="s">
        <v>3542</v>
      </c>
      <c r="G1333" s="3" t="s">
        <v>738</v>
      </c>
      <c r="H1333" s="5">
        <v>21333</v>
      </c>
      <c r="I1333" s="3" t="s">
        <v>739</v>
      </c>
      <c r="J1333" s="3" t="s">
        <v>791</v>
      </c>
      <c r="K1333" s="3" t="s">
        <v>792</v>
      </c>
      <c r="L1333" s="3" t="s">
        <v>793</v>
      </c>
    </row>
    <row r="1334" spans="1:12">
      <c r="A1334" s="3">
        <v>1327</v>
      </c>
      <c r="B1334" s="3" t="s">
        <v>786</v>
      </c>
      <c r="C1334" s="3" t="s">
        <v>3275</v>
      </c>
      <c r="D1334" s="3" t="s">
        <v>3543</v>
      </c>
      <c r="E1334" s="3" t="s">
        <v>3544</v>
      </c>
      <c r="F1334" s="3" t="s">
        <v>3544</v>
      </c>
      <c r="G1334" s="3" t="s">
        <v>116</v>
      </c>
      <c r="H1334" s="5">
        <v>2451</v>
      </c>
      <c r="I1334" s="3" t="s">
        <v>739</v>
      </c>
      <c r="J1334" s="3" t="s">
        <v>791</v>
      </c>
      <c r="K1334" s="3" t="s">
        <v>792</v>
      </c>
      <c r="L1334" s="3" t="s">
        <v>793</v>
      </c>
    </row>
    <row r="1335" spans="1:12">
      <c r="A1335" s="3">
        <v>1328</v>
      </c>
      <c r="B1335" s="3" t="s">
        <v>786</v>
      </c>
      <c r="C1335" s="3" t="s">
        <v>939</v>
      </c>
      <c r="D1335" s="3" t="s">
        <v>3545</v>
      </c>
      <c r="E1335" s="3" t="s">
        <v>941</v>
      </c>
      <c r="F1335" s="3" t="s">
        <v>3546</v>
      </c>
      <c r="G1335" s="3" t="s">
        <v>738</v>
      </c>
      <c r="H1335" s="5">
        <v>28308</v>
      </c>
      <c r="I1335" s="3" t="s">
        <v>739</v>
      </c>
      <c r="J1335" s="3" t="s">
        <v>791</v>
      </c>
      <c r="K1335" s="3" t="s">
        <v>792</v>
      </c>
      <c r="L1335" s="3" t="s">
        <v>793</v>
      </c>
    </row>
    <row r="1336" spans="1:12">
      <c r="A1336" s="3">
        <v>1329</v>
      </c>
      <c r="B1336" s="3" t="s">
        <v>786</v>
      </c>
      <c r="C1336" s="3" t="s">
        <v>939</v>
      </c>
      <c r="D1336" s="3" t="s">
        <v>3547</v>
      </c>
      <c r="E1336" s="3" t="s">
        <v>941</v>
      </c>
      <c r="F1336" s="3" t="s">
        <v>3548</v>
      </c>
      <c r="G1336" s="3" t="s">
        <v>738</v>
      </c>
      <c r="H1336" s="5">
        <v>16455</v>
      </c>
      <c r="I1336" s="3" t="s">
        <v>739</v>
      </c>
      <c r="J1336" s="3" t="s">
        <v>791</v>
      </c>
      <c r="K1336" s="3" t="s">
        <v>792</v>
      </c>
      <c r="L1336" s="3" t="s">
        <v>793</v>
      </c>
    </row>
    <row r="1337" spans="1:12">
      <c r="A1337" s="3">
        <v>1330</v>
      </c>
      <c r="B1337" s="3" t="s">
        <v>786</v>
      </c>
      <c r="C1337" s="3" t="s">
        <v>939</v>
      </c>
      <c r="D1337" s="3" t="s">
        <v>3549</v>
      </c>
      <c r="E1337" s="3" t="s">
        <v>941</v>
      </c>
      <c r="F1337" s="3" t="s">
        <v>3550</v>
      </c>
      <c r="G1337" s="3" t="s">
        <v>738</v>
      </c>
      <c r="H1337" s="5">
        <v>21587</v>
      </c>
      <c r="I1337" s="3" t="s">
        <v>739</v>
      </c>
      <c r="J1337" s="3" t="s">
        <v>791</v>
      </c>
      <c r="K1337" s="3" t="s">
        <v>792</v>
      </c>
      <c r="L1337" s="3" t="s">
        <v>793</v>
      </c>
    </row>
    <row r="1338" spans="1:12">
      <c r="A1338" s="3">
        <v>1331</v>
      </c>
      <c r="B1338" s="3" t="s">
        <v>786</v>
      </c>
      <c r="C1338" s="3" t="s">
        <v>939</v>
      </c>
      <c r="D1338" s="3" t="s">
        <v>3551</v>
      </c>
      <c r="E1338" s="3" t="s">
        <v>941</v>
      </c>
      <c r="F1338" s="3" t="s">
        <v>3552</v>
      </c>
      <c r="G1338" s="3" t="s">
        <v>738</v>
      </c>
      <c r="H1338" s="5">
        <v>1892</v>
      </c>
      <c r="I1338" s="3" t="s">
        <v>739</v>
      </c>
      <c r="J1338" s="3" t="s">
        <v>791</v>
      </c>
      <c r="K1338" s="3" t="s">
        <v>792</v>
      </c>
      <c r="L1338" s="3" t="s">
        <v>793</v>
      </c>
    </row>
    <row r="1339" spans="1:12">
      <c r="A1339" s="3">
        <v>1332</v>
      </c>
      <c r="B1339" s="3" t="s">
        <v>786</v>
      </c>
      <c r="C1339" s="3" t="s">
        <v>939</v>
      </c>
      <c r="D1339" s="3" t="s">
        <v>3553</v>
      </c>
      <c r="E1339" s="3" t="s">
        <v>941</v>
      </c>
      <c r="F1339" s="3" t="s">
        <v>3554</v>
      </c>
      <c r="G1339" s="3" t="s">
        <v>738</v>
      </c>
      <c r="H1339" s="5">
        <v>2179</v>
      </c>
      <c r="I1339" s="3" t="s">
        <v>739</v>
      </c>
      <c r="J1339" s="3" t="s">
        <v>791</v>
      </c>
      <c r="K1339" s="3" t="s">
        <v>792</v>
      </c>
      <c r="L1339" s="3" t="s">
        <v>793</v>
      </c>
    </row>
    <row r="1340" spans="1:12">
      <c r="A1340" s="3">
        <v>1333</v>
      </c>
      <c r="B1340" s="3" t="s">
        <v>786</v>
      </c>
      <c r="C1340" s="3" t="s">
        <v>939</v>
      </c>
      <c r="D1340" s="3" t="s">
        <v>3555</v>
      </c>
      <c r="E1340" s="3" t="s">
        <v>941</v>
      </c>
      <c r="F1340" s="3" t="s">
        <v>3556</v>
      </c>
      <c r="G1340" s="3" t="s">
        <v>738</v>
      </c>
      <c r="H1340" s="5">
        <v>2917</v>
      </c>
      <c r="I1340" s="3" t="s">
        <v>739</v>
      </c>
      <c r="J1340" s="3" t="s">
        <v>791</v>
      </c>
      <c r="K1340" s="3" t="s">
        <v>792</v>
      </c>
      <c r="L1340" s="3" t="s">
        <v>793</v>
      </c>
    </row>
    <row r="1341" spans="1:12">
      <c r="A1341" s="3">
        <v>1334</v>
      </c>
      <c r="B1341" s="3" t="s">
        <v>786</v>
      </c>
      <c r="C1341" s="3" t="s">
        <v>939</v>
      </c>
      <c r="D1341" s="3" t="s">
        <v>3557</v>
      </c>
      <c r="E1341" s="3" t="s">
        <v>941</v>
      </c>
      <c r="F1341" s="3" t="s">
        <v>3558</v>
      </c>
      <c r="G1341" s="3" t="s">
        <v>738</v>
      </c>
      <c r="H1341" s="5">
        <v>3312</v>
      </c>
      <c r="I1341" s="3" t="s">
        <v>739</v>
      </c>
      <c r="J1341" s="3" t="s">
        <v>791</v>
      </c>
      <c r="K1341" s="3" t="s">
        <v>792</v>
      </c>
      <c r="L1341" s="3" t="s">
        <v>793</v>
      </c>
    </row>
    <row r="1342" spans="1:12">
      <c r="A1342" s="3">
        <v>1335</v>
      </c>
      <c r="B1342" s="3" t="s">
        <v>786</v>
      </c>
      <c r="C1342" s="3" t="s">
        <v>939</v>
      </c>
      <c r="D1342" s="3" t="s">
        <v>3559</v>
      </c>
      <c r="E1342" s="3" t="s">
        <v>941</v>
      </c>
      <c r="F1342" s="3" t="s">
        <v>3560</v>
      </c>
      <c r="G1342" s="3" t="s">
        <v>738</v>
      </c>
      <c r="H1342" s="5">
        <v>2260</v>
      </c>
      <c r="I1342" s="3" t="s">
        <v>739</v>
      </c>
      <c r="J1342" s="3" t="s">
        <v>791</v>
      </c>
      <c r="K1342" s="3" t="s">
        <v>792</v>
      </c>
      <c r="L1342" s="3" t="s">
        <v>793</v>
      </c>
    </row>
    <row r="1343" spans="1:12">
      <c r="A1343" s="3">
        <v>1336</v>
      </c>
      <c r="B1343" s="3" t="s">
        <v>786</v>
      </c>
      <c r="C1343" s="3" t="s">
        <v>939</v>
      </c>
      <c r="D1343" s="3" t="s">
        <v>3561</v>
      </c>
      <c r="E1343" s="3" t="s">
        <v>941</v>
      </c>
      <c r="F1343" s="3" t="s">
        <v>3562</v>
      </c>
      <c r="G1343" s="3" t="s">
        <v>738</v>
      </c>
      <c r="H1343" s="5">
        <v>2706</v>
      </c>
      <c r="I1343" s="3" t="s">
        <v>739</v>
      </c>
      <c r="J1343" s="3" t="s">
        <v>791</v>
      </c>
      <c r="K1343" s="3" t="s">
        <v>792</v>
      </c>
      <c r="L1343" s="3" t="s">
        <v>793</v>
      </c>
    </row>
    <row r="1344" spans="1:12">
      <c r="A1344" s="3">
        <v>1337</v>
      </c>
      <c r="B1344" s="3" t="s">
        <v>786</v>
      </c>
      <c r="C1344" s="3" t="s">
        <v>939</v>
      </c>
      <c r="D1344" s="3" t="s">
        <v>3563</v>
      </c>
      <c r="E1344" s="3" t="s">
        <v>941</v>
      </c>
      <c r="F1344" s="3" t="s">
        <v>3564</v>
      </c>
      <c r="G1344" s="3" t="s">
        <v>738</v>
      </c>
      <c r="H1344" s="5">
        <v>3642</v>
      </c>
      <c r="I1344" s="3" t="s">
        <v>739</v>
      </c>
      <c r="J1344" s="3" t="s">
        <v>791</v>
      </c>
      <c r="K1344" s="3" t="s">
        <v>792</v>
      </c>
      <c r="L1344" s="3" t="s">
        <v>793</v>
      </c>
    </row>
    <row r="1345" spans="1:12">
      <c r="A1345" s="3">
        <v>1338</v>
      </c>
      <c r="B1345" s="3" t="s">
        <v>786</v>
      </c>
      <c r="C1345" s="3" t="s">
        <v>939</v>
      </c>
      <c r="D1345" s="3" t="s">
        <v>3565</v>
      </c>
      <c r="E1345" s="3" t="s">
        <v>941</v>
      </c>
      <c r="F1345" s="3" t="s">
        <v>3566</v>
      </c>
      <c r="G1345" s="3" t="s">
        <v>738</v>
      </c>
      <c r="H1345" s="5">
        <v>4219</v>
      </c>
      <c r="I1345" s="3" t="s">
        <v>739</v>
      </c>
      <c r="J1345" s="3" t="s">
        <v>791</v>
      </c>
      <c r="K1345" s="3" t="s">
        <v>792</v>
      </c>
      <c r="L1345" s="3" t="s">
        <v>793</v>
      </c>
    </row>
    <row r="1346" spans="1:12">
      <c r="A1346" s="3">
        <v>1339</v>
      </c>
      <c r="B1346" s="3" t="s">
        <v>786</v>
      </c>
      <c r="C1346" s="3" t="s">
        <v>939</v>
      </c>
      <c r="D1346" s="3" t="s">
        <v>3567</v>
      </c>
      <c r="E1346" s="3" t="s">
        <v>941</v>
      </c>
      <c r="F1346" s="3" t="s">
        <v>3568</v>
      </c>
      <c r="G1346" s="3" t="s">
        <v>738</v>
      </c>
      <c r="H1346" s="5">
        <v>2641</v>
      </c>
      <c r="I1346" s="3" t="s">
        <v>739</v>
      </c>
      <c r="J1346" s="3" t="s">
        <v>791</v>
      </c>
      <c r="K1346" s="3" t="s">
        <v>792</v>
      </c>
      <c r="L1346" s="3" t="s">
        <v>793</v>
      </c>
    </row>
    <row r="1347" spans="1:12">
      <c r="A1347" s="3">
        <v>1340</v>
      </c>
      <c r="B1347" s="3" t="s">
        <v>786</v>
      </c>
      <c r="C1347" s="3" t="s">
        <v>939</v>
      </c>
      <c r="D1347" s="3" t="s">
        <v>3569</v>
      </c>
      <c r="E1347" s="3" t="s">
        <v>941</v>
      </c>
      <c r="F1347" s="3" t="s">
        <v>3570</v>
      </c>
      <c r="G1347" s="3" t="s">
        <v>738</v>
      </c>
      <c r="H1347" s="5">
        <v>3255</v>
      </c>
      <c r="I1347" s="3" t="s">
        <v>739</v>
      </c>
      <c r="J1347" s="3" t="s">
        <v>791</v>
      </c>
      <c r="K1347" s="3" t="s">
        <v>792</v>
      </c>
      <c r="L1347" s="3" t="s">
        <v>793</v>
      </c>
    </row>
    <row r="1348" spans="1:12">
      <c r="A1348" s="3">
        <v>1341</v>
      </c>
      <c r="B1348" s="3" t="s">
        <v>786</v>
      </c>
      <c r="C1348" s="3" t="s">
        <v>939</v>
      </c>
      <c r="D1348" s="3" t="s">
        <v>3571</v>
      </c>
      <c r="E1348" s="3" t="s">
        <v>941</v>
      </c>
      <c r="F1348" s="3" t="s">
        <v>3572</v>
      </c>
      <c r="G1348" s="3" t="s">
        <v>738</v>
      </c>
      <c r="H1348" s="5">
        <v>4455</v>
      </c>
      <c r="I1348" s="3" t="s">
        <v>739</v>
      </c>
      <c r="J1348" s="3" t="s">
        <v>791</v>
      </c>
      <c r="K1348" s="3" t="s">
        <v>792</v>
      </c>
      <c r="L1348" s="3" t="s">
        <v>793</v>
      </c>
    </row>
    <row r="1349" spans="1:12">
      <c r="A1349" s="3">
        <v>1342</v>
      </c>
      <c r="B1349" s="3" t="s">
        <v>786</v>
      </c>
      <c r="C1349" s="3" t="s">
        <v>939</v>
      </c>
      <c r="D1349" s="3" t="s">
        <v>3573</v>
      </c>
      <c r="E1349" s="3" t="s">
        <v>941</v>
      </c>
      <c r="F1349" s="3" t="s">
        <v>3574</v>
      </c>
      <c r="G1349" s="3" t="s">
        <v>738</v>
      </c>
      <c r="H1349" s="5">
        <v>5165</v>
      </c>
      <c r="I1349" s="3" t="s">
        <v>739</v>
      </c>
      <c r="J1349" s="3" t="s">
        <v>791</v>
      </c>
      <c r="K1349" s="3" t="s">
        <v>792</v>
      </c>
      <c r="L1349" s="3" t="s">
        <v>793</v>
      </c>
    </row>
    <row r="1350" spans="1:12">
      <c r="A1350" s="3">
        <v>1343</v>
      </c>
      <c r="B1350" s="3" t="s">
        <v>786</v>
      </c>
      <c r="C1350" s="3" t="s">
        <v>939</v>
      </c>
      <c r="D1350" s="3" t="s">
        <v>3575</v>
      </c>
      <c r="E1350" s="3" t="s">
        <v>941</v>
      </c>
      <c r="F1350" s="3" t="s">
        <v>3576</v>
      </c>
      <c r="G1350" s="3" t="s">
        <v>738</v>
      </c>
      <c r="H1350" s="5">
        <v>3057</v>
      </c>
      <c r="I1350" s="3" t="s">
        <v>739</v>
      </c>
      <c r="J1350" s="3" t="s">
        <v>791</v>
      </c>
      <c r="K1350" s="3" t="s">
        <v>792</v>
      </c>
      <c r="L1350" s="3" t="s">
        <v>793</v>
      </c>
    </row>
    <row r="1351" spans="1:12">
      <c r="A1351" s="3">
        <v>1344</v>
      </c>
      <c r="B1351" s="3" t="s">
        <v>786</v>
      </c>
      <c r="C1351" s="3" t="s">
        <v>939</v>
      </c>
      <c r="D1351" s="3" t="s">
        <v>3577</v>
      </c>
      <c r="E1351" s="3" t="s">
        <v>941</v>
      </c>
      <c r="F1351" s="3" t="s">
        <v>3578</v>
      </c>
      <c r="G1351" s="3" t="s">
        <v>738</v>
      </c>
      <c r="H1351" s="5">
        <v>3784</v>
      </c>
      <c r="I1351" s="3" t="s">
        <v>739</v>
      </c>
      <c r="J1351" s="3" t="s">
        <v>791</v>
      </c>
      <c r="K1351" s="3" t="s">
        <v>792</v>
      </c>
      <c r="L1351" s="3" t="s">
        <v>793</v>
      </c>
    </row>
    <row r="1352" spans="1:12">
      <c r="A1352" s="3">
        <v>1345</v>
      </c>
      <c r="B1352" s="3" t="s">
        <v>786</v>
      </c>
      <c r="C1352" s="3" t="s">
        <v>939</v>
      </c>
      <c r="D1352" s="3" t="s">
        <v>3579</v>
      </c>
      <c r="E1352" s="3" t="s">
        <v>941</v>
      </c>
      <c r="F1352" s="3" t="s">
        <v>3580</v>
      </c>
      <c r="G1352" s="3" t="s">
        <v>738</v>
      </c>
      <c r="H1352" s="5">
        <v>5256</v>
      </c>
      <c r="I1352" s="3" t="s">
        <v>739</v>
      </c>
      <c r="J1352" s="3" t="s">
        <v>791</v>
      </c>
      <c r="K1352" s="3" t="s">
        <v>792</v>
      </c>
      <c r="L1352" s="3" t="s">
        <v>793</v>
      </c>
    </row>
    <row r="1353" spans="1:12">
      <c r="A1353" s="3">
        <v>1346</v>
      </c>
      <c r="B1353" s="3" t="s">
        <v>786</v>
      </c>
      <c r="C1353" s="3" t="s">
        <v>939</v>
      </c>
      <c r="D1353" s="3" t="s">
        <v>3581</v>
      </c>
      <c r="E1353" s="3" t="s">
        <v>941</v>
      </c>
      <c r="F1353" s="3" t="s">
        <v>3582</v>
      </c>
      <c r="G1353" s="3" t="s">
        <v>738</v>
      </c>
      <c r="H1353" s="5">
        <v>5790</v>
      </c>
      <c r="I1353" s="3" t="s">
        <v>739</v>
      </c>
      <c r="J1353" s="3" t="s">
        <v>791</v>
      </c>
      <c r="K1353" s="3" t="s">
        <v>792</v>
      </c>
      <c r="L1353" s="3" t="s">
        <v>793</v>
      </c>
    </row>
    <row r="1354" spans="1:12">
      <c r="A1354" s="3">
        <v>1347</v>
      </c>
      <c r="B1354" s="3" t="s">
        <v>786</v>
      </c>
      <c r="C1354" s="3" t="s">
        <v>939</v>
      </c>
      <c r="D1354" s="3" t="s">
        <v>3583</v>
      </c>
      <c r="E1354" s="3" t="s">
        <v>941</v>
      </c>
      <c r="F1354" s="3" t="s">
        <v>3584</v>
      </c>
      <c r="G1354" s="3" t="s">
        <v>738</v>
      </c>
      <c r="H1354" s="5">
        <v>3425</v>
      </c>
      <c r="I1354" s="3" t="s">
        <v>739</v>
      </c>
      <c r="J1354" s="3" t="s">
        <v>791</v>
      </c>
      <c r="K1354" s="3" t="s">
        <v>792</v>
      </c>
      <c r="L1354" s="3" t="s">
        <v>793</v>
      </c>
    </row>
    <row r="1355" spans="1:12">
      <c r="A1355" s="3">
        <v>1348</v>
      </c>
      <c r="B1355" s="3" t="s">
        <v>786</v>
      </c>
      <c r="C1355" s="3" t="s">
        <v>824</v>
      </c>
      <c r="D1355" s="3" t="s">
        <v>3585</v>
      </c>
      <c r="E1355" s="3" t="s">
        <v>2897</v>
      </c>
      <c r="F1355" s="3" t="s">
        <v>3586</v>
      </c>
      <c r="G1355" s="3" t="s">
        <v>116</v>
      </c>
      <c r="H1355" s="5">
        <v>38205</v>
      </c>
      <c r="I1355" s="3" t="s">
        <v>739</v>
      </c>
      <c r="J1355" s="3" t="s">
        <v>791</v>
      </c>
      <c r="K1355" s="3" t="s">
        <v>792</v>
      </c>
      <c r="L1355" s="3" t="s">
        <v>793</v>
      </c>
    </row>
    <row r="1356" spans="1:12">
      <c r="A1356" s="3">
        <v>1349</v>
      </c>
      <c r="B1356" s="3" t="s">
        <v>786</v>
      </c>
      <c r="C1356" s="3" t="s">
        <v>824</v>
      </c>
      <c r="D1356" s="3" t="s">
        <v>3587</v>
      </c>
      <c r="E1356" s="3" t="s">
        <v>2897</v>
      </c>
      <c r="F1356" s="3" t="s">
        <v>3588</v>
      </c>
      <c r="G1356" s="3" t="s">
        <v>116</v>
      </c>
      <c r="H1356" s="5">
        <v>44010</v>
      </c>
      <c r="I1356" s="3" t="s">
        <v>739</v>
      </c>
      <c r="J1356" s="3" t="s">
        <v>791</v>
      </c>
      <c r="K1356" s="3" t="s">
        <v>792</v>
      </c>
      <c r="L1356" s="3" t="s">
        <v>793</v>
      </c>
    </row>
    <row r="1357" spans="1:12">
      <c r="A1357" s="3">
        <v>1350</v>
      </c>
      <c r="B1357" s="3" t="s">
        <v>786</v>
      </c>
      <c r="C1357" s="3" t="s">
        <v>824</v>
      </c>
      <c r="D1357" s="3" t="s">
        <v>3589</v>
      </c>
      <c r="E1357" s="3" t="s">
        <v>2897</v>
      </c>
      <c r="F1357" s="3" t="s">
        <v>3590</v>
      </c>
      <c r="G1357" s="3" t="s">
        <v>116</v>
      </c>
      <c r="H1357" s="5">
        <v>11142</v>
      </c>
      <c r="I1357" s="3" t="s">
        <v>739</v>
      </c>
      <c r="J1357" s="3" t="s">
        <v>791</v>
      </c>
      <c r="K1357" s="3" t="s">
        <v>792</v>
      </c>
      <c r="L1357" s="3" t="s">
        <v>793</v>
      </c>
    </row>
    <row r="1358" spans="1:12">
      <c r="A1358" s="3">
        <v>1351</v>
      </c>
      <c r="B1358" s="3" t="s">
        <v>786</v>
      </c>
      <c r="C1358" s="3" t="s">
        <v>824</v>
      </c>
      <c r="D1358" s="3" t="s">
        <v>3591</v>
      </c>
      <c r="E1358" s="3" t="s">
        <v>2897</v>
      </c>
      <c r="F1358" s="3" t="s">
        <v>3592</v>
      </c>
      <c r="G1358" s="3" t="s">
        <v>116</v>
      </c>
      <c r="H1358" s="5">
        <v>12555</v>
      </c>
      <c r="I1358" s="3" t="s">
        <v>739</v>
      </c>
      <c r="J1358" s="3" t="s">
        <v>791</v>
      </c>
      <c r="K1358" s="3" t="s">
        <v>792</v>
      </c>
      <c r="L1358" s="3" t="s">
        <v>793</v>
      </c>
    </row>
    <row r="1359" spans="1:12">
      <c r="A1359" s="3">
        <v>1352</v>
      </c>
      <c r="B1359" s="3" t="s">
        <v>786</v>
      </c>
      <c r="C1359" s="3" t="s">
        <v>824</v>
      </c>
      <c r="D1359" s="3" t="s">
        <v>3593</v>
      </c>
      <c r="E1359" s="3" t="s">
        <v>2897</v>
      </c>
      <c r="F1359" s="3" t="s">
        <v>3594</v>
      </c>
      <c r="G1359" s="3" t="s">
        <v>116</v>
      </c>
      <c r="H1359" s="5">
        <v>16605</v>
      </c>
      <c r="I1359" s="3" t="s">
        <v>739</v>
      </c>
      <c r="J1359" s="3" t="s">
        <v>791</v>
      </c>
      <c r="K1359" s="3" t="s">
        <v>792</v>
      </c>
      <c r="L1359" s="3" t="s">
        <v>793</v>
      </c>
    </row>
    <row r="1360" spans="1:12">
      <c r="A1360" s="3">
        <v>1353</v>
      </c>
      <c r="B1360" s="3" t="s">
        <v>786</v>
      </c>
      <c r="C1360" s="3" t="s">
        <v>824</v>
      </c>
      <c r="D1360" s="3" t="s">
        <v>3595</v>
      </c>
      <c r="E1360" s="3" t="s">
        <v>2897</v>
      </c>
      <c r="F1360" s="3" t="s">
        <v>3596</v>
      </c>
      <c r="G1360" s="3" t="s">
        <v>116</v>
      </c>
      <c r="H1360" s="5">
        <v>19386</v>
      </c>
      <c r="I1360" s="3" t="s">
        <v>739</v>
      </c>
      <c r="J1360" s="3" t="s">
        <v>791</v>
      </c>
      <c r="K1360" s="3" t="s">
        <v>792</v>
      </c>
      <c r="L1360" s="3" t="s">
        <v>793</v>
      </c>
    </row>
    <row r="1361" spans="1:12">
      <c r="A1361" s="3">
        <v>1354</v>
      </c>
      <c r="B1361" s="3" t="s">
        <v>786</v>
      </c>
      <c r="C1361" s="3" t="s">
        <v>824</v>
      </c>
      <c r="D1361" s="3" t="s">
        <v>3597</v>
      </c>
      <c r="E1361" s="3" t="s">
        <v>2897</v>
      </c>
      <c r="F1361" s="3" t="s">
        <v>3598</v>
      </c>
      <c r="G1361" s="3" t="s">
        <v>116</v>
      </c>
      <c r="H1361" s="5">
        <v>23256</v>
      </c>
      <c r="I1361" s="3" t="s">
        <v>739</v>
      </c>
      <c r="J1361" s="3" t="s">
        <v>791</v>
      </c>
      <c r="K1361" s="3" t="s">
        <v>792</v>
      </c>
      <c r="L1361" s="3" t="s">
        <v>793</v>
      </c>
    </row>
    <row r="1362" spans="1:12">
      <c r="A1362" s="3">
        <v>1355</v>
      </c>
      <c r="B1362" s="3" t="s">
        <v>786</v>
      </c>
      <c r="C1362" s="3" t="s">
        <v>824</v>
      </c>
      <c r="D1362" s="3" t="s">
        <v>3599</v>
      </c>
      <c r="E1362" s="3" t="s">
        <v>2897</v>
      </c>
      <c r="F1362" s="3" t="s">
        <v>3600</v>
      </c>
      <c r="G1362" s="3" t="s">
        <v>116</v>
      </c>
      <c r="H1362" s="5">
        <v>24017</v>
      </c>
      <c r="I1362" s="3" t="s">
        <v>739</v>
      </c>
      <c r="J1362" s="3" t="s">
        <v>791</v>
      </c>
      <c r="K1362" s="3" t="s">
        <v>792</v>
      </c>
      <c r="L1362" s="3" t="s">
        <v>793</v>
      </c>
    </row>
    <row r="1363" spans="1:12">
      <c r="A1363" s="3">
        <v>1356</v>
      </c>
      <c r="B1363" s="3" t="s">
        <v>786</v>
      </c>
      <c r="C1363" s="3" t="s">
        <v>824</v>
      </c>
      <c r="D1363" s="3" t="s">
        <v>3601</v>
      </c>
      <c r="E1363" s="3" t="s">
        <v>2897</v>
      </c>
      <c r="F1363" s="3" t="s">
        <v>3602</v>
      </c>
      <c r="G1363" s="3" t="s">
        <v>116</v>
      </c>
      <c r="H1363" s="5">
        <v>31365</v>
      </c>
      <c r="I1363" s="3" t="s">
        <v>739</v>
      </c>
      <c r="J1363" s="3" t="s">
        <v>791</v>
      </c>
      <c r="K1363" s="3" t="s">
        <v>792</v>
      </c>
      <c r="L1363" s="3" t="s">
        <v>793</v>
      </c>
    </row>
    <row r="1364" spans="1:12">
      <c r="A1364" s="3">
        <v>1357</v>
      </c>
      <c r="B1364" s="3" t="s">
        <v>786</v>
      </c>
      <c r="C1364" s="3" t="s">
        <v>824</v>
      </c>
      <c r="D1364" s="3" t="s">
        <v>3603</v>
      </c>
      <c r="E1364" s="3" t="s">
        <v>2897</v>
      </c>
      <c r="F1364" s="3" t="s">
        <v>3604</v>
      </c>
      <c r="G1364" s="3" t="s">
        <v>116</v>
      </c>
      <c r="H1364" s="5">
        <v>35046</v>
      </c>
      <c r="I1364" s="3" t="s">
        <v>739</v>
      </c>
      <c r="J1364" s="3" t="s">
        <v>791</v>
      </c>
      <c r="K1364" s="3" t="s">
        <v>792</v>
      </c>
      <c r="L1364" s="3" t="s">
        <v>793</v>
      </c>
    </row>
    <row r="1365" spans="1:12">
      <c r="A1365" s="3">
        <v>1358</v>
      </c>
      <c r="B1365" s="3" t="s">
        <v>786</v>
      </c>
      <c r="C1365" s="3" t="s">
        <v>824</v>
      </c>
      <c r="D1365" s="3" t="s">
        <v>3605</v>
      </c>
      <c r="E1365" s="3" t="s">
        <v>2897</v>
      </c>
      <c r="F1365" s="3" t="s">
        <v>3606</v>
      </c>
      <c r="G1365" s="3" t="s">
        <v>116</v>
      </c>
      <c r="H1365" s="5">
        <v>38205</v>
      </c>
      <c r="I1365" s="3" t="s">
        <v>739</v>
      </c>
      <c r="J1365" s="3" t="s">
        <v>791</v>
      </c>
      <c r="K1365" s="3" t="s">
        <v>792</v>
      </c>
      <c r="L1365" s="3" t="s">
        <v>793</v>
      </c>
    </row>
    <row r="1366" spans="1:12">
      <c r="A1366" s="3">
        <v>1359</v>
      </c>
      <c r="B1366" s="3" t="s">
        <v>786</v>
      </c>
      <c r="C1366" s="3" t="s">
        <v>824</v>
      </c>
      <c r="D1366" s="3" t="s">
        <v>3607</v>
      </c>
      <c r="E1366" s="3" t="s">
        <v>2897</v>
      </c>
      <c r="F1366" s="3" t="s">
        <v>3608</v>
      </c>
      <c r="G1366" s="3" t="s">
        <v>116</v>
      </c>
      <c r="H1366" s="5">
        <v>44010</v>
      </c>
      <c r="I1366" s="3" t="s">
        <v>739</v>
      </c>
      <c r="J1366" s="3" t="s">
        <v>791</v>
      </c>
      <c r="K1366" s="3" t="s">
        <v>792</v>
      </c>
      <c r="L1366" s="3" t="s">
        <v>793</v>
      </c>
    </row>
    <row r="1367" spans="1:12">
      <c r="A1367" s="3">
        <v>1360</v>
      </c>
      <c r="B1367" s="3" t="s">
        <v>786</v>
      </c>
      <c r="C1367" s="3" t="s">
        <v>824</v>
      </c>
      <c r="D1367" s="3" t="s">
        <v>3609</v>
      </c>
      <c r="E1367" s="3" t="s">
        <v>2897</v>
      </c>
      <c r="F1367" s="3" t="s">
        <v>3610</v>
      </c>
      <c r="G1367" s="3" t="s">
        <v>116</v>
      </c>
      <c r="H1367" s="5">
        <v>18576</v>
      </c>
      <c r="I1367" s="3" t="s">
        <v>739</v>
      </c>
      <c r="J1367" s="3" t="s">
        <v>791</v>
      </c>
      <c r="K1367" s="3" t="s">
        <v>792</v>
      </c>
      <c r="L1367" s="3" t="s">
        <v>793</v>
      </c>
    </row>
    <row r="1368" spans="1:12">
      <c r="A1368" s="3">
        <v>1361</v>
      </c>
      <c r="B1368" s="3" t="s">
        <v>786</v>
      </c>
      <c r="C1368" s="3" t="s">
        <v>824</v>
      </c>
      <c r="D1368" s="3" t="s">
        <v>3611</v>
      </c>
      <c r="E1368" s="3" t="s">
        <v>2897</v>
      </c>
      <c r="F1368" s="3" t="s">
        <v>3612</v>
      </c>
      <c r="G1368" s="3" t="s">
        <v>116</v>
      </c>
      <c r="H1368" s="5">
        <v>25515</v>
      </c>
      <c r="I1368" s="3" t="s">
        <v>739</v>
      </c>
      <c r="J1368" s="3" t="s">
        <v>791</v>
      </c>
      <c r="K1368" s="3" t="s">
        <v>792</v>
      </c>
      <c r="L1368" s="3" t="s">
        <v>793</v>
      </c>
    </row>
    <row r="1369" spans="1:12">
      <c r="A1369" s="3">
        <v>1362</v>
      </c>
      <c r="B1369" s="3" t="s">
        <v>786</v>
      </c>
      <c r="C1369" s="3" t="s">
        <v>824</v>
      </c>
      <c r="D1369" s="3" t="s">
        <v>3613</v>
      </c>
      <c r="E1369" s="3" t="s">
        <v>2897</v>
      </c>
      <c r="F1369" s="3" t="s">
        <v>3614</v>
      </c>
      <c r="G1369" s="3" t="s">
        <v>116</v>
      </c>
      <c r="H1369" s="5">
        <v>27330</v>
      </c>
      <c r="I1369" s="3" t="s">
        <v>739</v>
      </c>
      <c r="J1369" s="3" t="s">
        <v>791</v>
      </c>
      <c r="K1369" s="3" t="s">
        <v>792</v>
      </c>
      <c r="L1369" s="3" t="s">
        <v>793</v>
      </c>
    </row>
    <row r="1370" spans="1:12">
      <c r="A1370" s="3">
        <v>1363</v>
      </c>
      <c r="B1370" s="3" t="s">
        <v>786</v>
      </c>
      <c r="C1370" s="3" t="s">
        <v>824</v>
      </c>
      <c r="D1370" s="3" t="s">
        <v>3615</v>
      </c>
      <c r="E1370" s="3" t="s">
        <v>2897</v>
      </c>
      <c r="F1370" s="3" t="s">
        <v>3616</v>
      </c>
      <c r="G1370" s="3" t="s">
        <v>116</v>
      </c>
      <c r="H1370" s="5">
        <v>33444</v>
      </c>
      <c r="I1370" s="3" t="s">
        <v>739</v>
      </c>
      <c r="J1370" s="3" t="s">
        <v>791</v>
      </c>
      <c r="K1370" s="3" t="s">
        <v>792</v>
      </c>
      <c r="L1370" s="3" t="s">
        <v>793</v>
      </c>
    </row>
    <row r="1371" spans="1:12">
      <c r="A1371" s="3">
        <v>1364</v>
      </c>
      <c r="B1371" s="3" t="s">
        <v>786</v>
      </c>
      <c r="C1371" s="3" t="s">
        <v>824</v>
      </c>
      <c r="D1371" s="3" t="s">
        <v>3617</v>
      </c>
      <c r="E1371" s="3" t="s">
        <v>2897</v>
      </c>
      <c r="F1371" s="3" t="s">
        <v>3618</v>
      </c>
      <c r="G1371" s="3" t="s">
        <v>116</v>
      </c>
      <c r="H1371" s="5">
        <v>37037</v>
      </c>
      <c r="I1371" s="3" t="s">
        <v>739</v>
      </c>
      <c r="J1371" s="3" t="s">
        <v>791</v>
      </c>
      <c r="K1371" s="3" t="s">
        <v>792</v>
      </c>
      <c r="L1371" s="3" t="s">
        <v>793</v>
      </c>
    </row>
    <row r="1372" spans="1:12">
      <c r="A1372" s="3">
        <v>1365</v>
      </c>
      <c r="B1372" s="3" t="s">
        <v>786</v>
      </c>
      <c r="C1372" s="3" t="s">
        <v>824</v>
      </c>
      <c r="D1372" s="3" t="s">
        <v>3619</v>
      </c>
      <c r="E1372" s="3" t="s">
        <v>2897</v>
      </c>
      <c r="F1372" s="3" t="s">
        <v>3620</v>
      </c>
      <c r="G1372" s="3" t="s">
        <v>116</v>
      </c>
      <c r="H1372" s="5">
        <v>38885</v>
      </c>
      <c r="I1372" s="3" t="s">
        <v>739</v>
      </c>
      <c r="J1372" s="3" t="s">
        <v>791</v>
      </c>
      <c r="K1372" s="3" t="s">
        <v>792</v>
      </c>
      <c r="L1372" s="3" t="s">
        <v>793</v>
      </c>
    </row>
    <row r="1373" spans="1:12">
      <c r="A1373" s="3">
        <v>1366</v>
      </c>
      <c r="B1373" s="3" t="s">
        <v>786</v>
      </c>
      <c r="C1373" s="3" t="s">
        <v>824</v>
      </c>
      <c r="D1373" s="3" t="s">
        <v>3621</v>
      </c>
      <c r="E1373" s="3" t="s">
        <v>2897</v>
      </c>
      <c r="F1373" s="3" t="s">
        <v>3622</v>
      </c>
      <c r="G1373" s="3" t="s">
        <v>116</v>
      </c>
      <c r="H1373" s="5">
        <v>48989</v>
      </c>
      <c r="I1373" s="3" t="s">
        <v>739</v>
      </c>
      <c r="J1373" s="3" t="s">
        <v>791</v>
      </c>
      <c r="K1373" s="3" t="s">
        <v>792</v>
      </c>
      <c r="L1373" s="3" t="s">
        <v>793</v>
      </c>
    </row>
    <row r="1374" spans="1:12">
      <c r="A1374" s="3">
        <v>1367</v>
      </c>
      <c r="B1374" s="3" t="s">
        <v>786</v>
      </c>
      <c r="C1374" s="3" t="s">
        <v>824</v>
      </c>
      <c r="D1374" s="3" t="s">
        <v>3623</v>
      </c>
      <c r="E1374" s="3" t="s">
        <v>2897</v>
      </c>
      <c r="F1374" s="3" t="s">
        <v>3624</v>
      </c>
      <c r="G1374" s="3" t="s">
        <v>116</v>
      </c>
      <c r="H1374" s="5">
        <v>53934</v>
      </c>
      <c r="I1374" s="3" t="s">
        <v>739</v>
      </c>
      <c r="J1374" s="3" t="s">
        <v>791</v>
      </c>
      <c r="K1374" s="3" t="s">
        <v>792</v>
      </c>
      <c r="L1374" s="3" t="s">
        <v>793</v>
      </c>
    </row>
    <row r="1375" spans="1:12">
      <c r="A1375" s="3">
        <v>1368</v>
      </c>
      <c r="B1375" s="3" t="s">
        <v>786</v>
      </c>
      <c r="C1375" s="3" t="s">
        <v>824</v>
      </c>
      <c r="D1375" s="3" t="s">
        <v>3625</v>
      </c>
      <c r="E1375" s="3" t="s">
        <v>2897</v>
      </c>
      <c r="F1375" s="3" t="s">
        <v>3626</v>
      </c>
      <c r="G1375" s="3" t="s">
        <v>116</v>
      </c>
      <c r="H1375" s="5">
        <v>58005</v>
      </c>
      <c r="I1375" s="3" t="s">
        <v>739</v>
      </c>
      <c r="J1375" s="3" t="s">
        <v>791</v>
      </c>
      <c r="K1375" s="3" t="s">
        <v>792</v>
      </c>
      <c r="L1375" s="3" t="s">
        <v>793</v>
      </c>
    </row>
    <row r="1376" spans="1:12">
      <c r="A1376" s="3">
        <v>1369</v>
      </c>
      <c r="B1376" s="3" t="s">
        <v>786</v>
      </c>
      <c r="C1376" s="3" t="s">
        <v>824</v>
      </c>
      <c r="D1376" s="3" t="s">
        <v>3627</v>
      </c>
      <c r="E1376" s="3" t="s">
        <v>2897</v>
      </c>
      <c r="F1376" s="3" t="s">
        <v>3628</v>
      </c>
      <c r="G1376" s="3" t="s">
        <v>116</v>
      </c>
      <c r="H1376" s="5">
        <v>65835</v>
      </c>
      <c r="I1376" s="3" t="s">
        <v>739</v>
      </c>
      <c r="J1376" s="3" t="s">
        <v>791</v>
      </c>
      <c r="K1376" s="3" t="s">
        <v>792</v>
      </c>
      <c r="L1376" s="3" t="s">
        <v>793</v>
      </c>
    </row>
    <row r="1377" spans="1:12">
      <c r="A1377" s="3">
        <v>1370</v>
      </c>
      <c r="B1377" s="3" t="s">
        <v>786</v>
      </c>
      <c r="C1377" s="3" t="s">
        <v>824</v>
      </c>
      <c r="D1377" s="3" t="s">
        <v>3629</v>
      </c>
      <c r="E1377" s="3" t="s">
        <v>2897</v>
      </c>
      <c r="F1377" s="3" t="s">
        <v>3630</v>
      </c>
      <c r="G1377" s="3" t="s">
        <v>116</v>
      </c>
      <c r="H1377" s="5">
        <v>23310</v>
      </c>
      <c r="I1377" s="3" t="s">
        <v>739</v>
      </c>
      <c r="J1377" s="3" t="s">
        <v>791</v>
      </c>
      <c r="K1377" s="3" t="s">
        <v>792</v>
      </c>
      <c r="L1377" s="3" t="s">
        <v>793</v>
      </c>
    </row>
    <row r="1378" spans="1:12">
      <c r="A1378" s="3">
        <v>1371</v>
      </c>
      <c r="B1378" s="3" t="s">
        <v>786</v>
      </c>
      <c r="C1378" s="3" t="s">
        <v>824</v>
      </c>
      <c r="D1378" s="3" t="s">
        <v>3631</v>
      </c>
      <c r="E1378" s="3" t="s">
        <v>2897</v>
      </c>
      <c r="F1378" s="3" t="s">
        <v>3632</v>
      </c>
      <c r="G1378" s="3" t="s">
        <v>116</v>
      </c>
      <c r="H1378" s="5">
        <v>29489</v>
      </c>
      <c r="I1378" s="3" t="s">
        <v>739</v>
      </c>
      <c r="J1378" s="3" t="s">
        <v>791</v>
      </c>
      <c r="K1378" s="3" t="s">
        <v>792</v>
      </c>
      <c r="L1378" s="3" t="s">
        <v>793</v>
      </c>
    </row>
    <row r="1379" spans="1:12">
      <c r="A1379" s="3">
        <v>1372</v>
      </c>
      <c r="B1379" s="3" t="s">
        <v>786</v>
      </c>
      <c r="C1379" s="3" t="s">
        <v>824</v>
      </c>
      <c r="D1379" s="3" t="s">
        <v>3633</v>
      </c>
      <c r="E1379" s="3" t="s">
        <v>2897</v>
      </c>
      <c r="F1379" s="3" t="s">
        <v>3634</v>
      </c>
      <c r="G1379" s="3" t="s">
        <v>116</v>
      </c>
      <c r="H1379" s="5">
        <v>32160</v>
      </c>
      <c r="I1379" s="3" t="s">
        <v>739</v>
      </c>
      <c r="J1379" s="3" t="s">
        <v>791</v>
      </c>
      <c r="K1379" s="3" t="s">
        <v>792</v>
      </c>
      <c r="L1379" s="3" t="s">
        <v>793</v>
      </c>
    </row>
    <row r="1380" spans="1:12">
      <c r="A1380" s="3">
        <v>1373</v>
      </c>
      <c r="B1380" s="3" t="s">
        <v>786</v>
      </c>
      <c r="C1380" s="3" t="s">
        <v>824</v>
      </c>
      <c r="D1380" s="3" t="s">
        <v>3635</v>
      </c>
      <c r="E1380" s="3" t="s">
        <v>2897</v>
      </c>
      <c r="F1380" s="3" t="s">
        <v>3636</v>
      </c>
      <c r="G1380" s="3" t="s">
        <v>116</v>
      </c>
      <c r="H1380" s="5">
        <v>39060</v>
      </c>
      <c r="I1380" s="3" t="s">
        <v>739</v>
      </c>
      <c r="J1380" s="3" t="s">
        <v>791</v>
      </c>
      <c r="K1380" s="3" t="s">
        <v>792</v>
      </c>
      <c r="L1380" s="3" t="s">
        <v>793</v>
      </c>
    </row>
    <row r="1381" spans="1:12">
      <c r="A1381" s="3">
        <v>1374</v>
      </c>
      <c r="B1381" s="3" t="s">
        <v>786</v>
      </c>
      <c r="C1381" s="3" t="s">
        <v>3637</v>
      </c>
      <c r="D1381" s="3" t="s">
        <v>3638</v>
      </c>
      <c r="E1381" s="3" t="s">
        <v>3639</v>
      </c>
      <c r="F1381" s="3" t="s">
        <v>3640</v>
      </c>
      <c r="G1381" s="3" t="s">
        <v>738</v>
      </c>
      <c r="H1381" s="5">
        <v>13241</v>
      </c>
      <c r="I1381" s="3" t="s">
        <v>739</v>
      </c>
      <c r="J1381" s="3" t="s">
        <v>791</v>
      </c>
      <c r="K1381" s="3" t="s">
        <v>792</v>
      </c>
      <c r="L1381" s="3" t="s">
        <v>793</v>
      </c>
    </row>
    <row r="1382" spans="1:12">
      <c r="A1382" s="3">
        <v>1375</v>
      </c>
      <c r="B1382" s="3" t="s">
        <v>786</v>
      </c>
      <c r="C1382" s="3" t="s">
        <v>3637</v>
      </c>
      <c r="D1382" s="3" t="s">
        <v>3641</v>
      </c>
      <c r="E1382" s="3" t="s">
        <v>3639</v>
      </c>
      <c r="F1382" s="3" t="s">
        <v>3642</v>
      </c>
      <c r="G1382" s="3" t="s">
        <v>738</v>
      </c>
      <c r="H1382" s="5">
        <v>15890</v>
      </c>
      <c r="I1382" s="3" t="s">
        <v>739</v>
      </c>
      <c r="J1382" s="3" t="s">
        <v>791</v>
      </c>
      <c r="K1382" s="3" t="s">
        <v>792</v>
      </c>
      <c r="L1382" s="3" t="s">
        <v>793</v>
      </c>
    </row>
    <row r="1383" spans="1:12">
      <c r="A1383" s="3">
        <v>1376</v>
      </c>
      <c r="B1383" s="3" t="s">
        <v>786</v>
      </c>
      <c r="C1383" s="3" t="s">
        <v>3637</v>
      </c>
      <c r="D1383" s="3" t="s">
        <v>3643</v>
      </c>
      <c r="E1383" s="3" t="s">
        <v>3639</v>
      </c>
      <c r="F1383" s="3" t="s">
        <v>3644</v>
      </c>
      <c r="G1383" s="3" t="s">
        <v>738</v>
      </c>
      <c r="H1383" s="5">
        <v>22069</v>
      </c>
      <c r="I1383" s="3" t="s">
        <v>739</v>
      </c>
      <c r="J1383" s="3" t="s">
        <v>791</v>
      </c>
      <c r="K1383" s="3" t="s">
        <v>792</v>
      </c>
      <c r="L1383" s="3" t="s">
        <v>793</v>
      </c>
    </row>
    <row r="1384" spans="1:12">
      <c r="A1384" s="3">
        <v>1377</v>
      </c>
      <c r="B1384" s="3" t="s">
        <v>786</v>
      </c>
      <c r="C1384" s="3" t="s">
        <v>3637</v>
      </c>
      <c r="D1384" s="3" t="s">
        <v>3645</v>
      </c>
      <c r="E1384" s="3" t="s">
        <v>3639</v>
      </c>
      <c r="F1384" s="3" t="s">
        <v>3646</v>
      </c>
      <c r="G1384" s="3" t="s">
        <v>738</v>
      </c>
      <c r="H1384" s="5">
        <v>30898</v>
      </c>
      <c r="I1384" s="3" t="s">
        <v>739</v>
      </c>
      <c r="J1384" s="3" t="s">
        <v>791</v>
      </c>
      <c r="K1384" s="3" t="s">
        <v>792</v>
      </c>
      <c r="L1384" s="3" t="s">
        <v>793</v>
      </c>
    </row>
    <row r="1385" spans="1:12">
      <c r="A1385" s="3">
        <v>1378</v>
      </c>
      <c r="B1385" s="3" t="s">
        <v>786</v>
      </c>
      <c r="C1385" s="3" t="s">
        <v>3637</v>
      </c>
      <c r="D1385" s="3" t="s">
        <v>3647</v>
      </c>
      <c r="E1385" s="3" t="s">
        <v>3639</v>
      </c>
      <c r="F1385" s="3" t="s">
        <v>3648</v>
      </c>
      <c r="G1385" s="3" t="s">
        <v>116</v>
      </c>
      <c r="H1385" s="5">
        <v>5701</v>
      </c>
      <c r="I1385" s="3" t="s">
        <v>739</v>
      </c>
      <c r="J1385" s="3" t="s">
        <v>791</v>
      </c>
      <c r="K1385" s="3" t="s">
        <v>792</v>
      </c>
      <c r="L1385" s="3" t="s">
        <v>793</v>
      </c>
    </row>
    <row r="1386" spans="1:12">
      <c r="A1386" s="3">
        <v>1379</v>
      </c>
      <c r="B1386" s="3" t="s">
        <v>786</v>
      </c>
      <c r="C1386" s="3" t="s">
        <v>3637</v>
      </c>
      <c r="D1386" s="3" t="s">
        <v>3649</v>
      </c>
      <c r="E1386" s="3" t="s">
        <v>3639</v>
      </c>
      <c r="F1386" s="3" t="s">
        <v>3650</v>
      </c>
      <c r="G1386" s="3" t="s">
        <v>116</v>
      </c>
      <c r="H1386" s="5">
        <v>8449</v>
      </c>
      <c r="I1386" s="3" t="s">
        <v>739</v>
      </c>
      <c r="J1386" s="3" t="s">
        <v>791</v>
      </c>
      <c r="K1386" s="3" t="s">
        <v>792</v>
      </c>
      <c r="L1386" s="3" t="s">
        <v>793</v>
      </c>
    </row>
    <row r="1387" spans="1:12">
      <c r="A1387" s="3">
        <v>1380</v>
      </c>
      <c r="B1387" s="3" t="s">
        <v>786</v>
      </c>
      <c r="C1387" s="3" t="s">
        <v>3637</v>
      </c>
      <c r="D1387" s="3" t="s">
        <v>3651</v>
      </c>
      <c r="E1387" s="3" t="s">
        <v>3639</v>
      </c>
      <c r="F1387" s="3" t="s">
        <v>3652</v>
      </c>
      <c r="G1387" s="3" t="s">
        <v>116</v>
      </c>
      <c r="H1387" s="5">
        <v>10838</v>
      </c>
      <c r="I1387" s="3" t="s">
        <v>739</v>
      </c>
      <c r="J1387" s="3" t="s">
        <v>791</v>
      </c>
      <c r="K1387" s="3" t="s">
        <v>792</v>
      </c>
      <c r="L1387" s="3" t="s">
        <v>793</v>
      </c>
    </row>
    <row r="1388" spans="1:12">
      <c r="A1388" s="3">
        <v>1381</v>
      </c>
      <c r="B1388" s="3" t="s">
        <v>786</v>
      </c>
      <c r="C1388" s="3" t="s">
        <v>3637</v>
      </c>
      <c r="D1388" s="3" t="s">
        <v>3653</v>
      </c>
      <c r="E1388" s="3" t="s">
        <v>3639</v>
      </c>
      <c r="F1388" s="3" t="s">
        <v>3654</v>
      </c>
      <c r="G1388" s="3" t="s">
        <v>116</v>
      </c>
      <c r="H1388" s="5">
        <v>13228</v>
      </c>
      <c r="I1388" s="3" t="s">
        <v>739</v>
      </c>
      <c r="J1388" s="3" t="s">
        <v>791</v>
      </c>
      <c r="K1388" s="3" t="s">
        <v>792</v>
      </c>
      <c r="L1388" s="3" t="s">
        <v>793</v>
      </c>
    </row>
    <row r="1389" spans="1:12">
      <c r="A1389" s="3">
        <v>1382</v>
      </c>
      <c r="B1389" s="3" t="s">
        <v>786</v>
      </c>
      <c r="C1389" s="3" t="s">
        <v>3655</v>
      </c>
      <c r="D1389" s="3" t="s">
        <v>3656</v>
      </c>
      <c r="E1389" s="3" t="s">
        <v>3657</v>
      </c>
      <c r="F1389" s="3" t="s">
        <v>3658</v>
      </c>
      <c r="G1389" s="3" t="s">
        <v>116</v>
      </c>
      <c r="H1389" s="5">
        <v>4089</v>
      </c>
      <c r="I1389" s="3" t="s">
        <v>739</v>
      </c>
      <c r="J1389" s="3" t="s">
        <v>791</v>
      </c>
      <c r="K1389" s="3" t="s">
        <v>792</v>
      </c>
      <c r="L1389" s="3" t="s">
        <v>793</v>
      </c>
    </row>
    <row r="1390" spans="1:12">
      <c r="A1390" s="3">
        <v>1383</v>
      </c>
      <c r="B1390" s="3" t="s">
        <v>786</v>
      </c>
      <c r="C1390" s="3" t="s">
        <v>3655</v>
      </c>
      <c r="D1390" s="3" t="s">
        <v>3659</v>
      </c>
      <c r="E1390" s="3" t="s">
        <v>3657</v>
      </c>
      <c r="F1390" s="3" t="s">
        <v>3660</v>
      </c>
      <c r="G1390" s="3" t="s">
        <v>116</v>
      </c>
      <c r="H1390" s="5">
        <v>3735</v>
      </c>
      <c r="I1390" s="3" t="s">
        <v>739</v>
      </c>
      <c r="J1390" s="3" t="s">
        <v>791</v>
      </c>
      <c r="K1390" s="3" t="s">
        <v>792</v>
      </c>
      <c r="L1390" s="3" t="s">
        <v>793</v>
      </c>
    </row>
    <row r="1391" spans="1:12">
      <c r="A1391" s="3">
        <v>1384</v>
      </c>
      <c r="B1391" s="3" t="s">
        <v>786</v>
      </c>
      <c r="C1391" s="3" t="s">
        <v>3655</v>
      </c>
      <c r="D1391" s="3" t="s">
        <v>3661</v>
      </c>
      <c r="E1391" s="3" t="s">
        <v>3657</v>
      </c>
      <c r="F1391" s="3" t="s">
        <v>3662</v>
      </c>
      <c r="G1391" s="3" t="s">
        <v>116</v>
      </c>
      <c r="H1391" s="5">
        <v>102215</v>
      </c>
      <c r="I1391" s="3" t="s">
        <v>739</v>
      </c>
      <c r="J1391" s="3" t="s">
        <v>791</v>
      </c>
      <c r="K1391" s="3" t="s">
        <v>792</v>
      </c>
      <c r="L1391" s="3" t="s">
        <v>793</v>
      </c>
    </row>
    <row r="1392" spans="1:12">
      <c r="A1392" s="3">
        <v>1385</v>
      </c>
      <c r="B1392" s="3" t="s">
        <v>786</v>
      </c>
      <c r="C1392" s="3" t="s">
        <v>3655</v>
      </c>
      <c r="D1392" s="3" t="s">
        <v>3663</v>
      </c>
      <c r="E1392" s="3" t="s">
        <v>3657</v>
      </c>
      <c r="F1392" s="3" t="s">
        <v>3664</v>
      </c>
      <c r="G1392" s="3" t="s">
        <v>116</v>
      </c>
      <c r="H1392" s="5">
        <v>12880</v>
      </c>
      <c r="I1392" s="3" t="s">
        <v>739</v>
      </c>
      <c r="J1392" s="3" t="s">
        <v>791</v>
      </c>
      <c r="K1392" s="3" t="s">
        <v>792</v>
      </c>
      <c r="L1392" s="3" t="s">
        <v>793</v>
      </c>
    </row>
    <row r="1393" spans="1:12">
      <c r="A1393" s="3">
        <v>1386</v>
      </c>
      <c r="B1393" s="3" t="s">
        <v>786</v>
      </c>
      <c r="C1393" s="3" t="s">
        <v>3655</v>
      </c>
      <c r="D1393" s="3" t="s">
        <v>3665</v>
      </c>
      <c r="E1393" s="3" t="s">
        <v>3657</v>
      </c>
      <c r="F1393" s="3" t="s">
        <v>3666</v>
      </c>
      <c r="G1393" s="3" t="s">
        <v>116</v>
      </c>
      <c r="H1393" s="5">
        <v>117185</v>
      </c>
      <c r="I1393" s="3" t="s">
        <v>739</v>
      </c>
      <c r="J1393" s="3" t="s">
        <v>791</v>
      </c>
      <c r="K1393" s="3" t="s">
        <v>792</v>
      </c>
      <c r="L1393" s="3" t="s">
        <v>793</v>
      </c>
    </row>
    <row r="1394" spans="1:12">
      <c r="A1394" s="3">
        <v>1387</v>
      </c>
      <c r="B1394" s="3" t="s">
        <v>786</v>
      </c>
      <c r="C1394" s="3" t="s">
        <v>3655</v>
      </c>
      <c r="D1394" s="3" t="s">
        <v>3667</v>
      </c>
      <c r="E1394" s="3" t="s">
        <v>3657</v>
      </c>
      <c r="F1394" s="3" t="s">
        <v>3668</v>
      </c>
      <c r="G1394" s="3" t="s">
        <v>116</v>
      </c>
      <c r="H1394" s="5">
        <v>120696</v>
      </c>
      <c r="I1394" s="3" t="s">
        <v>739</v>
      </c>
      <c r="J1394" s="3" t="s">
        <v>791</v>
      </c>
      <c r="K1394" s="3" t="s">
        <v>792</v>
      </c>
      <c r="L1394" s="3" t="s">
        <v>793</v>
      </c>
    </row>
    <row r="1395" spans="1:12">
      <c r="A1395" s="3">
        <v>1388</v>
      </c>
      <c r="B1395" s="3" t="s">
        <v>786</v>
      </c>
      <c r="C1395" s="3" t="s">
        <v>3314</v>
      </c>
      <c r="D1395" s="3" t="s">
        <v>3669</v>
      </c>
      <c r="E1395" s="3" t="s">
        <v>3670</v>
      </c>
      <c r="F1395" s="3" t="s">
        <v>3671</v>
      </c>
      <c r="G1395" s="3" t="s">
        <v>1630</v>
      </c>
      <c r="H1395" s="5">
        <v>206230</v>
      </c>
      <c r="I1395" s="3" t="s">
        <v>739</v>
      </c>
      <c r="J1395" s="3" t="s">
        <v>791</v>
      </c>
      <c r="K1395" s="3" t="s">
        <v>792</v>
      </c>
      <c r="L1395" s="3" t="s">
        <v>793</v>
      </c>
    </row>
    <row r="1396" spans="1:12">
      <c r="A1396" s="3">
        <v>1389</v>
      </c>
      <c r="B1396" s="3" t="s">
        <v>786</v>
      </c>
      <c r="C1396" s="3" t="s">
        <v>3314</v>
      </c>
      <c r="D1396" s="3" t="s">
        <v>3672</v>
      </c>
      <c r="E1396" s="3" t="s">
        <v>3670</v>
      </c>
      <c r="F1396" s="3" t="s">
        <v>3673</v>
      </c>
      <c r="G1396" s="3" t="s">
        <v>1630</v>
      </c>
      <c r="H1396" s="5">
        <v>56235</v>
      </c>
      <c r="I1396" s="3" t="s">
        <v>739</v>
      </c>
      <c r="J1396" s="3" t="s">
        <v>791</v>
      </c>
      <c r="K1396" s="3" t="s">
        <v>792</v>
      </c>
      <c r="L1396" s="3" t="s">
        <v>793</v>
      </c>
    </row>
    <row r="1397" spans="1:12">
      <c r="A1397" s="3">
        <v>1390</v>
      </c>
      <c r="B1397" s="3" t="s">
        <v>786</v>
      </c>
      <c r="C1397" s="3" t="s">
        <v>3314</v>
      </c>
      <c r="D1397" s="3" t="s">
        <v>3674</v>
      </c>
      <c r="E1397" s="3" t="s">
        <v>3670</v>
      </c>
      <c r="F1397" s="3" t="s">
        <v>3675</v>
      </c>
      <c r="G1397" s="3" t="s">
        <v>1630</v>
      </c>
      <c r="H1397" s="5">
        <v>97258</v>
      </c>
      <c r="I1397" s="3" t="s">
        <v>739</v>
      </c>
      <c r="J1397" s="3" t="s">
        <v>791</v>
      </c>
      <c r="K1397" s="3" t="s">
        <v>792</v>
      </c>
      <c r="L1397" s="3" t="s">
        <v>793</v>
      </c>
    </row>
    <row r="1398" spans="1:12">
      <c r="A1398" s="3">
        <v>1391</v>
      </c>
      <c r="B1398" s="3" t="s">
        <v>786</v>
      </c>
      <c r="C1398" s="3" t="s">
        <v>3413</v>
      </c>
      <c r="D1398" s="3" t="s">
        <v>3676</v>
      </c>
      <c r="E1398" s="3" t="s">
        <v>3677</v>
      </c>
      <c r="F1398" s="3" t="s">
        <v>3416</v>
      </c>
      <c r="G1398" s="3" t="s">
        <v>3303</v>
      </c>
      <c r="H1398" s="5">
        <v>292535</v>
      </c>
      <c r="I1398" s="3" t="s">
        <v>739</v>
      </c>
      <c r="J1398" s="3" t="s">
        <v>791</v>
      </c>
      <c r="K1398" s="3" t="s">
        <v>792</v>
      </c>
      <c r="L1398" s="3" t="s">
        <v>793</v>
      </c>
    </row>
    <row r="1399" spans="1:12">
      <c r="A1399" s="3">
        <v>1392</v>
      </c>
      <c r="B1399" s="3" t="s">
        <v>786</v>
      </c>
      <c r="C1399" s="3" t="s">
        <v>824</v>
      </c>
      <c r="D1399" s="3" t="s">
        <v>3678</v>
      </c>
      <c r="E1399" s="3" t="s">
        <v>2897</v>
      </c>
      <c r="F1399" s="3" t="s">
        <v>3679</v>
      </c>
      <c r="G1399" s="3" t="s">
        <v>116</v>
      </c>
      <c r="H1399" s="5">
        <v>19386</v>
      </c>
      <c r="I1399" s="3" t="s">
        <v>739</v>
      </c>
      <c r="J1399" s="3" t="s">
        <v>791</v>
      </c>
      <c r="K1399" s="3" t="s">
        <v>792</v>
      </c>
      <c r="L1399" s="3" t="s">
        <v>793</v>
      </c>
    </row>
    <row r="1400" spans="1:12">
      <c r="A1400" s="3">
        <v>1393</v>
      </c>
      <c r="B1400" s="3" t="s">
        <v>786</v>
      </c>
      <c r="C1400" s="3" t="s">
        <v>824</v>
      </c>
      <c r="D1400" s="3" t="s">
        <v>3680</v>
      </c>
      <c r="E1400" s="3" t="s">
        <v>2897</v>
      </c>
      <c r="F1400" s="3" t="s">
        <v>3681</v>
      </c>
      <c r="G1400" s="3" t="s">
        <v>116</v>
      </c>
      <c r="H1400" s="5">
        <v>23256</v>
      </c>
      <c r="I1400" s="3" t="s">
        <v>739</v>
      </c>
      <c r="J1400" s="3" t="s">
        <v>791</v>
      </c>
      <c r="K1400" s="3" t="s">
        <v>792</v>
      </c>
      <c r="L1400" s="3" t="s">
        <v>793</v>
      </c>
    </row>
    <row r="1401" spans="1:12">
      <c r="A1401" s="3">
        <v>1394</v>
      </c>
      <c r="B1401" s="3" t="s">
        <v>786</v>
      </c>
      <c r="C1401" s="3" t="s">
        <v>824</v>
      </c>
      <c r="D1401" s="3" t="s">
        <v>3682</v>
      </c>
      <c r="E1401" s="3" t="s">
        <v>2897</v>
      </c>
      <c r="F1401" s="3" t="s">
        <v>3683</v>
      </c>
      <c r="G1401" s="3" t="s">
        <v>116</v>
      </c>
      <c r="H1401" s="5">
        <v>22840</v>
      </c>
      <c r="I1401" s="3" t="s">
        <v>739</v>
      </c>
      <c r="J1401" s="3" t="s">
        <v>791</v>
      </c>
      <c r="K1401" s="3" t="s">
        <v>792</v>
      </c>
      <c r="L1401" s="3" t="s">
        <v>793</v>
      </c>
    </row>
    <row r="1402" spans="1:12">
      <c r="A1402" s="3">
        <v>1395</v>
      </c>
      <c r="B1402" s="3" t="s">
        <v>786</v>
      </c>
      <c r="C1402" s="3" t="s">
        <v>824</v>
      </c>
      <c r="D1402" s="3" t="s">
        <v>3684</v>
      </c>
      <c r="E1402" s="3" t="s">
        <v>2897</v>
      </c>
      <c r="F1402" s="3" t="s">
        <v>3685</v>
      </c>
      <c r="G1402" s="3" t="s">
        <v>116</v>
      </c>
      <c r="H1402" s="5">
        <v>31365</v>
      </c>
      <c r="I1402" s="3" t="s">
        <v>739</v>
      </c>
      <c r="J1402" s="3" t="s">
        <v>791</v>
      </c>
      <c r="K1402" s="3" t="s">
        <v>792</v>
      </c>
      <c r="L1402" s="3" t="s">
        <v>793</v>
      </c>
    </row>
    <row r="1403" spans="1:12">
      <c r="A1403" s="3">
        <v>1396</v>
      </c>
      <c r="B1403" s="3" t="s">
        <v>786</v>
      </c>
      <c r="C1403" s="3" t="s">
        <v>824</v>
      </c>
      <c r="D1403" s="3" t="s">
        <v>3686</v>
      </c>
      <c r="E1403" s="3" t="s">
        <v>2897</v>
      </c>
      <c r="F1403" s="3" t="s">
        <v>3687</v>
      </c>
      <c r="G1403" s="3" t="s">
        <v>116</v>
      </c>
      <c r="H1403" s="5">
        <v>35046</v>
      </c>
      <c r="I1403" s="3" t="s">
        <v>739</v>
      </c>
      <c r="J1403" s="3" t="s">
        <v>791</v>
      </c>
      <c r="K1403" s="3" t="s">
        <v>792</v>
      </c>
      <c r="L1403" s="3" t="s">
        <v>793</v>
      </c>
    </row>
    <row r="1404" spans="1:12">
      <c r="A1404" s="3">
        <v>1397</v>
      </c>
      <c r="B1404" s="3" t="s">
        <v>786</v>
      </c>
      <c r="C1404" s="3" t="s">
        <v>824</v>
      </c>
      <c r="D1404" s="3" t="s">
        <v>3688</v>
      </c>
      <c r="E1404" s="3" t="s">
        <v>826</v>
      </c>
      <c r="F1404" s="3" t="s">
        <v>3689</v>
      </c>
      <c r="G1404" s="3" t="s">
        <v>738</v>
      </c>
      <c r="H1404" s="5">
        <v>36236</v>
      </c>
      <c r="I1404" s="3" t="s">
        <v>739</v>
      </c>
      <c r="J1404" s="3" t="s">
        <v>791</v>
      </c>
      <c r="K1404" s="3" t="s">
        <v>792</v>
      </c>
      <c r="L1404" s="3" t="s">
        <v>793</v>
      </c>
    </row>
    <row r="1405" spans="1:12">
      <c r="A1405" s="3">
        <v>1398</v>
      </c>
      <c r="B1405" s="3" t="s">
        <v>786</v>
      </c>
      <c r="C1405" s="3" t="s">
        <v>824</v>
      </c>
      <c r="D1405" s="3" t="s">
        <v>3690</v>
      </c>
      <c r="E1405" s="3" t="s">
        <v>826</v>
      </c>
      <c r="F1405" s="3" t="s">
        <v>3691</v>
      </c>
      <c r="G1405" s="3" t="s">
        <v>738</v>
      </c>
      <c r="H1405" s="5">
        <v>41174</v>
      </c>
      <c r="I1405" s="3" t="s">
        <v>739</v>
      </c>
      <c r="J1405" s="3" t="s">
        <v>791</v>
      </c>
      <c r="K1405" s="3" t="s">
        <v>792</v>
      </c>
      <c r="L1405" s="3" t="s">
        <v>793</v>
      </c>
    </row>
    <row r="1406" spans="1:12">
      <c r="A1406" s="3">
        <v>1399</v>
      </c>
      <c r="B1406" s="3" t="s">
        <v>786</v>
      </c>
      <c r="C1406" s="3" t="s">
        <v>824</v>
      </c>
      <c r="D1406" s="3" t="s">
        <v>3692</v>
      </c>
      <c r="E1406" s="3" t="s">
        <v>826</v>
      </c>
      <c r="F1406" s="3" t="s">
        <v>3693</v>
      </c>
      <c r="G1406" s="3" t="s">
        <v>738</v>
      </c>
      <c r="H1406" s="5">
        <v>48731</v>
      </c>
      <c r="I1406" s="3" t="s">
        <v>739</v>
      </c>
      <c r="J1406" s="3" t="s">
        <v>791</v>
      </c>
      <c r="K1406" s="3" t="s">
        <v>792</v>
      </c>
      <c r="L1406" s="3" t="s">
        <v>793</v>
      </c>
    </row>
    <row r="1407" spans="1:12">
      <c r="A1407" s="3">
        <v>1400</v>
      </c>
      <c r="B1407" s="3" t="s">
        <v>786</v>
      </c>
      <c r="C1407" s="3" t="s">
        <v>824</v>
      </c>
      <c r="D1407" s="3" t="s">
        <v>3694</v>
      </c>
      <c r="E1407" s="3" t="s">
        <v>826</v>
      </c>
      <c r="F1407" s="3" t="s">
        <v>3695</v>
      </c>
      <c r="G1407" s="3" t="s">
        <v>738</v>
      </c>
      <c r="H1407" s="5">
        <v>56770</v>
      </c>
      <c r="I1407" s="3" t="s">
        <v>739</v>
      </c>
      <c r="J1407" s="3" t="s">
        <v>791</v>
      </c>
      <c r="K1407" s="3" t="s">
        <v>792</v>
      </c>
      <c r="L1407" s="3" t="s">
        <v>793</v>
      </c>
    </row>
    <row r="1408" spans="1:12">
      <c r="A1408" s="3">
        <v>1401</v>
      </c>
      <c r="B1408" s="3" t="s">
        <v>786</v>
      </c>
      <c r="C1408" s="3" t="s">
        <v>824</v>
      </c>
      <c r="D1408" s="3" t="s">
        <v>3696</v>
      </c>
      <c r="E1408" s="3" t="s">
        <v>826</v>
      </c>
      <c r="F1408" s="3" t="s">
        <v>3697</v>
      </c>
      <c r="G1408" s="3" t="s">
        <v>738</v>
      </c>
      <c r="H1408" s="5">
        <v>26485</v>
      </c>
      <c r="I1408" s="3" t="s">
        <v>739</v>
      </c>
      <c r="J1408" s="3" t="s">
        <v>791</v>
      </c>
      <c r="K1408" s="3" t="s">
        <v>792</v>
      </c>
      <c r="L1408" s="3" t="s">
        <v>793</v>
      </c>
    </row>
    <row r="1409" spans="1:12">
      <c r="A1409" s="3">
        <v>1402</v>
      </c>
      <c r="B1409" s="3" t="s">
        <v>786</v>
      </c>
      <c r="C1409" s="3" t="s">
        <v>824</v>
      </c>
      <c r="D1409" s="3" t="s">
        <v>3698</v>
      </c>
      <c r="E1409" s="3" t="s">
        <v>826</v>
      </c>
      <c r="F1409" s="3" t="s">
        <v>3699</v>
      </c>
      <c r="G1409" s="3" t="s">
        <v>738</v>
      </c>
      <c r="H1409" s="5">
        <v>29690</v>
      </c>
      <c r="I1409" s="3" t="s">
        <v>739</v>
      </c>
      <c r="J1409" s="3" t="s">
        <v>791</v>
      </c>
      <c r="K1409" s="3" t="s">
        <v>792</v>
      </c>
      <c r="L1409" s="3" t="s">
        <v>793</v>
      </c>
    </row>
    <row r="1410" spans="1:12">
      <c r="A1410" s="3">
        <v>1403</v>
      </c>
      <c r="B1410" s="3" t="s">
        <v>786</v>
      </c>
      <c r="C1410" s="3" t="s">
        <v>824</v>
      </c>
      <c r="D1410" s="3" t="s">
        <v>3700</v>
      </c>
      <c r="E1410" s="3" t="s">
        <v>826</v>
      </c>
      <c r="F1410" s="3" t="s">
        <v>3701</v>
      </c>
      <c r="G1410" s="3" t="s">
        <v>738</v>
      </c>
      <c r="H1410" s="5">
        <v>36520</v>
      </c>
      <c r="I1410" s="3" t="s">
        <v>739</v>
      </c>
      <c r="J1410" s="3" t="s">
        <v>791</v>
      </c>
      <c r="K1410" s="3" t="s">
        <v>792</v>
      </c>
      <c r="L1410" s="3" t="s">
        <v>793</v>
      </c>
    </row>
    <row r="1411" spans="1:12">
      <c r="A1411" s="3">
        <v>1404</v>
      </c>
      <c r="B1411" s="3" t="s">
        <v>786</v>
      </c>
      <c r="C1411" s="3" t="s">
        <v>824</v>
      </c>
      <c r="D1411" s="3" t="s">
        <v>3702</v>
      </c>
      <c r="E1411" s="3" t="s">
        <v>826</v>
      </c>
      <c r="F1411" s="3" t="s">
        <v>3703</v>
      </c>
      <c r="G1411" s="3" t="s">
        <v>738</v>
      </c>
      <c r="H1411" s="5">
        <v>44095</v>
      </c>
      <c r="I1411" s="3" t="s">
        <v>739</v>
      </c>
      <c r="J1411" s="3" t="s">
        <v>791</v>
      </c>
      <c r="K1411" s="3" t="s">
        <v>792</v>
      </c>
      <c r="L1411" s="3" t="s">
        <v>793</v>
      </c>
    </row>
    <row r="1412" spans="1:12">
      <c r="A1412" s="3">
        <v>1405</v>
      </c>
      <c r="B1412" s="3" t="s">
        <v>786</v>
      </c>
      <c r="C1412" s="3" t="s">
        <v>824</v>
      </c>
      <c r="D1412" s="3" t="s">
        <v>3704</v>
      </c>
      <c r="E1412" s="3" t="s">
        <v>826</v>
      </c>
      <c r="F1412" s="3" t="s">
        <v>3705</v>
      </c>
      <c r="G1412" s="3" t="s">
        <v>738</v>
      </c>
      <c r="H1412" s="5">
        <v>50641</v>
      </c>
      <c r="I1412" s="3" t="s">
        <v>739</v>
      </c>
      <c r="J1412" s="3" t="s">
        <v>791</v>
      </c>
      <c r="K1412" s="3" t="s">
        <v>792</v>
      </c>
      <c r="L1412" s="3" t="s">
        <v>793</v>
      </c>
    </row>
    <row r="1413" spans="1:12">
      <c r="A1413" s="3">
        <v>1406</v>
      </c>
      <c r="B1413" s="3" t="s">
        <v>786</v>
      </c>
      <c r="C1413" s="3" t="s">
        <v>824</v>
      </c>
      <c r="D1413" s="3" t="s">
        <v>3706</v>
      </c>
      <c r="E1413" s="3" t="s">
        <v>826</v>
      </c>
      <c r="F1413" s="3" t="s">
        <v>3707</v>
      </c>
      <c r="G1413" s="3" t="s">
        <v>738</v>
      </c>
      <c r="H1413" s="5">
        <v>59267</v>
      </c>
      <c r="I1413" s="3" t="s">
        <v>739</v>
      </c>
      <c r="J1413" s="3" t="s">
        <v>791</v>
      </c>
      <c r="K1413" s="3" t="s">
        <v>792</v>
      </c>
      <c r="L1413" s="3" t="s">
        <v>793</v>
      </c>
    </row>
    <row r="1414" spans="1:12">
      <c r="A1414" s="3">
        <v>1407</v>
      </c>
      <c r="B1414" s="3" t="s">
        <v>786</v>
      </c>
      <c r="C1414" s="3" t="s">
        <v>824</v>
      </c>
      <c r="D1414" s="3" t="s">
        <v>3708</v>
      </c>
      <c r="E1414" s="3" t="s">
        <v>826</v>
      </c>
      <c r="F1414" s="3" t="s">
        <v>3709</v>
      </c>
      <c r="G1414" s="3" t="s">
        <v>738</v>
      </c>
      <c r="H1414" s="5">
        <v>28011</v>
      </c>
      <c r="I1414" s="3" t="s">
        <v>739</v>
      </c>
      <c r="J1414" s="3" t="s">
        <v>791</v>
      </c>
      <c r="K1414" s="3" t="s">
        <v>792</v>
      </c>
      <c r="L1414" s="3" t="s">
        <v>793</v>
      </c>
    </row>
    <row r="1415" spans="1:12">
      <c r="A1415" s="3">
        <v>1408</v>
      </c>
      <c r="B1415" s="3" t="s">
        <v>786</v>
      </c>
      <c r="C1415" s="3" t="s">
        <v>824</v>
      </c>
      <c r="D1415" s="3" t="s">
        <v>3710</v>
      </c>
      <c r="E1415" s="3" t="s">
        <v>826</v>
      </c>
      <c r="F1415" s="3" t="s">
        <v>3711</v>
      </c>
      <c r="G1415" s="3" t="s">
        <v>738</v>
      </c>
      <c r="H1415" s="5">
        <v>31390</v>
      </c>
      <c r="I1415" s="3" t="s">
        <v>739</v>
      </c>
      <c r="J1415" s="3" t="s">
        <v>791</v>
      </c>
      <c r="K1415" s="3" t="s">
        <v>792</v>
      </c>
      <c r="L1415" s="3" t="s">
        <v>793</v>
      </c>
    </row>
    <row r="1416" spans="1:12">
      <c r="A1416" s="3">
        <v>1409</v>
      </c>
      <c r="B1416" s="3" t="s">
        <v>786</v>
      </c>
      <c r="C1416" s="3" t="s">
        <v>824</v>
      </c>
      <c r="D1416" s="3" t="s">
        <v>3712</v>
      </c>
      <c r="E1416" s="3" t="s">
        <v>826</v>
      </c>
      <c r="F1416" s="3" t="s">
        <v>3713</v>
      </c>
      <c r="G1416" s="3" t="s">
        <v>738</v>
      </c>
      <c r="H1416" s="5">
        <v>36950</v>
      </c>
      <c r="I1416" s="3" t="s">
        <v>739</v>
      </c>
      <c r="J1416" s="3" t="s">
        <v>791</v>
      </c>
      <c r="K1416" s="3" t="s">
        <v>792</v>
      </c>
      <c r="L1416" s="3" t="s">
        <v>793</v>
      </c>
    </row>
    <row r="1417" spans="1:12">
      <c r="A1417" s="3">
        <v>1410</v>
      </c>
      <c r="B1417" s="3" t="s">
        <v>786</v>
      </c>
      <c r="C1417" s="3" t="s">
        <v>824</v>
      </c>
      <c r="D1417" s="3" t="s">
        <v>3714</v>
      </c>
      <c r="E1417" s="3" t="s">
        <v>826</v>
      </c>
      <c r="F1417" s="3" t="s">
        <v>3715</v>
      </c>
      <c r="G1417" s="3" t="s">
        <v>738</v>
      </c>
      <c r="H1417" s="5">
        <v>43122</v>
      </c>
      <c r="I1417" s="3" t="s">
        <v>739</v>
      </c>
      <c r="J1417" s="3" t="s">
        <v>791</v>
      </c>
      <c r="K1417" s="3" t="s">
        <v>792</v>
      </c>
      <c r="L1417" s="3" t="s">
        <v>793</v>
      </c>
    </row>
    <row r="1418" spans="1:12">
      <c r="A1418" s="3">
        <v>1411</v>
      </c>
      <c r="B1418" s="3" t="s">
        <v>786</v>
      </c>
      <c r="C1418" s="3" t="s">
        <v>824</v>
      </c>
      <c r="D1418" s="3" t="s">
        <v>3716</v>
      </c>
      <c r="E1418" s="3" t="s">
        <v>826</v>
      </c>
      <c r="F1418" s="3" t="s">
        <v>3717</v>
      </c>
      <c r="G1418" s="3" t="s">
        <v>738</v>
      </c>
      <c r="H1418" s="5">
        <v>52744</v>
      </c>
      <c r="I1418" s="3" t="s">
        <v>739</v>
      </c>
      <c r="J1418" s="3" t="s">
        <v>791</v>
      </c>
      <c r="K1418" s="3" t="s">
        <v>792</v>
      </c>
      <c r="L1418" s="3" t="s">
        <v>793</v>
      </c>
    </row>
    <row r="1419" spans="1:12">
      <c r="A1419" s="3">
        <v>1412</v>
      </c>
      <c r="B1419" s="3" t="s">
        <v>786</v>
      </c>
      <c r="C1419" s="3" t="s">
        <v>824</v>
      </c>
      <c r="D1419" s="3" t="s">
        <v>3718</v>
      </c>
      <c r="E1419" s="3" t="s">
        <v>826</v>
      </c>
      <c r="F1419" s="3" t="s">
        <v>3719</v>
      </c>
      <c r="G1419" s="3" t="s">
        <v>738</v>
      </c>
      <c r="H1419" s="5">
        <v>58064</v>
      </c>
      <c r="I1419" s="3" t="s">
        <v>739</v>
      </c>
      <c r="J1419" s="3" t="s">
        <v>791</v>
      </c>
      <c r="K1419" s="3" t="s">
        <v>792</v>
      </c>
      <c r="L1419" s="3" t="s">
        <v>793</v>
      </c>
    </row>
    <row r="1420" spans="1:12">
      <c r="A1420" s="3">
        <v>1413</v>
      </c>
      <c r="B1420" s="3" t="s">
        <v>786</v>
      </c>
      <c r="C1420" s="3" t="s">
        <v>824</v>
      </c>
      <c r="D1420" s="3" t="s">
        <v>3720</v>
      </c>
      <c r="E1420" s="3" t="s">
        <v>826</v>
      </c>
      <c r="F1420" s="3" t="s">
        <v>3721</v>
      </c>
      <c r="G1420" s="3" t="s">
        <v>738</v>
      </c>
      <c r="H1420" s="5">
        <v>34364</v>
      </c>
      <c r="I1420" s="3" t="s">
        <v>739</v>
      </c>
      <c r="J1420" s="3" t="s">
        <v>791</v>
      </c>
      <c r="K1420" s="3" t="s">
        <v>792</v>
      </c>
      <c r="L1420" s="3" t="s">
        <v>793</v>
      </c>
    </row>
    <row r="1421" spans="1:12">
      <c r="A1421" s="3">
        <v>1414</v>
      </c>
      <c r="B1421" s="3" t="s">
        <v>786</v>
      </c>
      <c r="C1421" s="3" t="s">
        <v>824</v>
      </c>
      <c r="D1421" s="3" t="s">
        <v>3722</v>
      </c>
      <c r="E1421" s="3" t="s">
        <v>826</v>
      </c>
      <c r="F1421" s="3" t="s">
        <v>3723</v>
      </c>
      <c r="G1421" s="3" t="s">
        <v>738</v>
      </c>
      <c r="H1421" s="5">
        <v>41177</v>
      </c>
      <c r="I1421" s="3" t="s">
        <v>739</v>
      </c>
      <c r="J1421" s="3" t="s">
        <v>791</v>
      </c>
      <c r="K1421" s="3" t="s">
        <v>792</v>
      </c>
      <c r="L1421" s="3" t="s">
        <v>793</v>
      </c>
    </row>
    <row r="1422" spans="1:12">
      <c r="A1422" s="3">
        <v>1415</v>
      </c>
      <c r="B1422" s="3" t="s">
        <v>786</v>
      </c>
      <c r="C1422" s="3" t="s">
        <v>824</v>
      </c>
      <c r="D1422" s="3" t="s">
        <v>3724</v>
      </c>
      <c r="E1422" s="3" t="s">
        <v>826</v>
      </c>
      <c r="F1422" s="3" t="s">
        <v>3725</v>
      </c>
      <c r="G1422" s="3" t="s">
        <v>738</v>
      </c>
      <c r="H1422" s="5">
        <v>47762</v>
      </c>
      <c r="I1422" s="3" t="s">
        <v>739</v>
      </c>
      <c r="J1422" s="3" t="s">
        <v>791</v>
      </c>
      <c r="K1422" s="3" t="s">
        <v>792</v>
      </c>
      <c r="L1422" s="3" t="s">
        <v>793</v>
      </c>
    </row>
    <row r="1423" spans="1:12">
      <c r="A1423" s="3">
        <v>1416</v>
      </c>
      <c r="B1423" s="3" t="s">
        <v>786</v>
      </c>
      <c r="C1423" s="3" t="s">
        <v>824</v>
      </c>
      <c r="D1423" s="3" t="s">
        <v>3726</v>
      </c>
      <c r="E1423" s="3" t="s">
        <v>826</v>
      </c>
      <c r="F1423" s="3" t="s">
        <v>3727</v>
      </c>
      <c r="G1423" s="3" t="s">
        <v>738</v>
      </c>
      <c r="H1423" s="5">
        <v>58555</v>
      </c>
      <c r="I1423" s="3" t="s">
        <v>739</v>
      </c>
      <c r="J1423" s="3" t="s">
        <v>791</v>
      </c>
      <c r="K1423" s="3" t="s">
        <v>792</v>
      </c>
      <c r="L1423" s="3" t="s">
        <v>793</v>
      </c>
    </row>
    <row r="1424" spans="1:12">
      <c r="A1424" s="3">
        <v>1417</v>
      </c>
      <c r="B1424" s="3" t="s">
        <v>786</v>
      </c>
      <c r="C1424" s="3" t="s">
        <v>3637</v>
      </c>
      <c r="D1424" s="3" t="s">
        <v>3728</v>
      </c>
      <c r="E1424" s="3" t="s">
        <v>3729</v>
      </c>
      <c r="F1424" s="3" t="s">
        <v>3730</v>
      </c>
      <c r="G1424" s="3" t="s">
        <v>738</v>
      </c>
      <c r="H1424" s="5">
        <v>1824</v>
      </c>
      <c r="I1424" s="3" t="s">
        <v>739</v>
      </c>
      <c r="J1424" s="3" t="s">
        <v>791</v>
      </c>
      <c r="K1424" s="3" t="s">
        <v>792</v>
      </c>
      <c r="L1424" s="3" t="s">
        <v>793</v>
      </c>
    </row>
    <row r="1425" spans="1:12">
      <c r="A1425" s="3">
        <v>1418</v>
      </c>
      <c r="B1425" s="3" t="s">
        <v>786</v>
      </c>
      <c r="C1425" s="3" t="s">
        <v>3637</v>
      </c>
      <c r="D1425" s="3" t="s">
        <v>3731</v>
      </c>
      <c r="E1425" s="3" t="s">
        <v>3729</v>
      </c>
      <c r="F1425" s="3" t="s">
        <v>3732</v>
      </c>
      <c r="G1425" s="3" t="s">
        <v>738</v>
      </c>
      <c r="H1425" s="5">
        <v>2561</v>
      </c>
      <c r="I1425" s="3" t="s">
        <v>739</v>
      </c>
      <c r="J1425" s="3" t="s">
        <v>791</v>
      </c>
      <c r="K1425" s="3" t="s">
        <v>792</v>
      </c>
      <c r="L1425" s="3" t="s">
        <v>793</v>
      </c>
    </row>
    <row r="1426" spans="1:12">
      <c r="A1426" s="3">
        <v>1419</v>
      </c>
      <c r="B1426" s="3" t="s">
        <v>786</v>
      </c>
      <c r="C1426" s="3" t="s">
        <v>3637</v>
      </c>
      <c r="D1426" s="3" t="s">
        <v>3733</v>
      </c>
      <c r="E1426" s="3" t="s">
        <v>3729</v>
      </c>
      <c r="F1426" s="3" t="s">
        <v>3734</v>
      </c>
      <c r="G1426" s="3" t="s">
        <v>738</v>
      </c>
      <c r="H1426" s="5">
        <v>4593</v>
      </c>
      <c r="I1426" s="3" t="s">
        <v>739</v>
      </c>
      <c r="J1426" s="3" t="s">
        <v>791</v>
      </c>
      <c r="K1426" s="3" t="s">
        <v>792</v>
      </c>
      <c r="L1426" s="3" t="s">
        <v>793</v>
      </c>
    </row>
    <row r="1427" spans="1:12">
      <c r="A1427" s="3">
        <v>1420</v>
      </c>
      <c r="B1427" s="3" t="s">
        <v>786</v>
      </c>
      <c r="C1427" s="3" t="s">
        <v>3637</v>
      </c>
      <c r="D1427" s="3" t="s">
        <v>3735</v>
      </c>
      <c r="E1427" s="3" t="s">
        <v>3639</v>
      </c>
      <c r="F1427" s="3" t="s">
        <v>3736</v>
      </c>
      <c r="G1427" s="3" t="s">
        <v>738</v>
      </c>
      <c r="H1427" s="5">
        <v>8827</v>
      </c>
      <c r="I1427" s="3" t="s">
        <v>739</v>
      </c>
      <c r="J1427" s="3" t="s">
        <v>791</v>
      </c>
      <c r="K1427" s="3" t="s">
        <v>792</v>
      </c>
      <c r="L1427" s="3" t="s">
        <v>793</v>
      </c>
    </row>
    <row r="1428" spans="1:12">
      <c r="A1428" s="3">
        <v>1421</v>
      </c>
      <c r="B1428" s="3" t="s">
        <v>786</v>
      </c>
      <c r="C1428" s="3" t="s">
        <v>3637</v>
      </c>
      <c r="D1428" s="3" t="s">
        <v>3737</v>
      </c>
      <c r="E1428" s="3" t="s">
        <v>3639</v>
      </c>
      <c r="F1428" s="3" t="s">
        <v>3738</v>
      </c>
      <c r="G1428" s="3" t="s">
        <v>738</v>
      </c>
      <c r="H1428" s="5">
        <v>13241</v>
      </c>
      <c r="I1428" s="3" t="s">
        <v>739</v>
      </c>
      <c r="J1428" s="3" t="s">
        <v>791</v>
      </c>
      <c r="K1428" s="3" t="s">
        <v>792</v>
      </c>
      <c r="L1428" s="3" t="s">
        <v>793</v>
      </c>
    </row>
    <row r="1429" spans="1:12">
      <c r="A1429" s="3">
        <v>1422</v>
      </c>
      <c r="B1429" s="3" t="s">
        <v>786</v>
      </c>
      <c r="C1429" s="3" t="s">
        <v>756</v>
      </c>
      <c r="D1429" s="3" t="s">
        <v>3739</v>
      </c>
      <c r="E1429" s="3" t="s">
        <v>757</v>
      </c>
      <c r="F1429" s="3" t="s">
        <v>3740</v>
      </c>
      <c r="G1429" s="3" t="s">
        <v>738</v>
      </c>
      <c r="H1429" s="5">
        <v>71038</v>
      </c>
      <c r="I1429" s="3" t="s">
        <v>739</v>
      </c>
      <c r="J1429" s="3" t="s">
        <v>791</v>
      </c>
      <c r="K1429" s="3" t="s">
        <v>792</v>
      </c>
      <c r="L1429" s="3" t="s">
        <v>793</v>
      </c>
    </row>
    <row r="1430" spans="1:12">
      <c r="A1430" s="3">
        <v>1423</v>
      </c>
      <c r="B1430" s="3" t="s">
        <v>786</v>
      </c>
      <c r="C1430" s="3" t="s">
        <v>756</v>
      </c>
      <c r="D1430" s="3" t="s">
        <v>3741</v>
      </c>
      <c r="E1430" s="3" t="s">
        <v>757</v>
      </c>
      <c r="F1430" s="3" t="s">
        <v>3742</v>
      </c>
      <c r="G1430" s="3" t="s">
        <v>738</v>
      </c>
      <c r="H1430" s="5">
        <v>87849</v>
      </c>
      <c r="I1430" s="3" t="s">
        <v>739</v>
      </c>
      <c r="J1430" s="3" t="s">
        <v>791</v>
      </c>
      <c r="K1430" s="3" t="s">
        <v>792</v>
      </c>
      <c r="L1430" s="3" t="s">
        <v>793</v>
      </c>
    </row>
    <row r="1431" spans="1:12">
      <c r="A1431" s="3">
        <v>1424</v>
      </c>
      <c r="B1431" s="3" t="s">
        <v>786</v>
      </c>
      <c r="C1431" s="3" t="s">
        <v>756</v>
      </c>
      <c r="D1431" s="3" t="s">
        <v>3743</v>
      </c>
      <c r="E1431" s="3" t="s">
        <v>757</v>
      </c>
      <c r="F1431" s="3" t="s">
        <v>3744</v>
      </c>
      <c r="G1431" s="3" t="s">
        <v>738</v>
      </c>
      <c r="H1431" s="5">
        <v>108842</v>
      </c>
      <c r="I1431" s="3" t="s">
        <v>739</v>
      </c>
      <c r="J1431" s="3" t="s">
        <v>791</v>
      </c>
      <c r="K1431" s="3" t="s">
        <v>792</v>
      </c>
      <c r="L1431" s="3" t="s">
        <v>793</v>
      </c>
    </row>
    <row r="1432" spans="1:12">
      <c r="A1432" s="3">
        <v>1425</v>
      </c>
      <c r="B1432" s="3" t="s">
        <v>786</v>
      </c>
      <c r="C1432" s="3" t="s">
        <v>756</v>
      </c>
      <c r="D1432" s="3" t="s">
        <v>3745</v>
      </c>
      <c r="E1432" s="3" t="s">
        <v>757</v>
      </c>
      <c r="F1432" s="3" t="s">
        <v>3746</v>
      </c>
      <c r="G1432" s="3" t="s">
        <v>738</v>
      </c>
      <c r="H1432" s="5">
        <v>139820</v>
      </c>
      <c r="I1432" s="3" t="s">
        <v>739</v>
      </c>
      <c r="J1432" s="3" t="s">
        <v>791</v>
      </c>
      <c r="K1432" s="3" t="s">
        <v>792</v>
      </c>
      <c r="L1432" s="3" t="s">
        <v>793</v>
      </c>
    </row>
    <row r="1433" spans="1:12">
      <c r="A1433" s="3">
        <v>1426</v>
      </c>
      <c r="B1433" s="3" t="s">
        <v>786</v>
      </c>
      <c r="C1433" s="3" t="s">
        <v>756</v>
      </c>
      <c r="D1433" s="3" t="s">
        <v>3747</v>
      </c>
      <c r="E1433" s="3" t="s">
        <v>757</v>
      </c>
      <c r="F1433" s="3" t="s">
        <v>3748</v>
      </c>
      <c r="G1433" s="3" t="s">
        <v>738</v>
      </c>
      <c r="H1433" s="5">
        <v>177362</v>
      </c>
      <c r="I1433" s="3" t="s">
        <v>739</v>
      </c>
      <c r="J1433" s="3" t="s">
        <v>791</v>
      </c>
      <c r="K1433" s="3" t="s">
        <v>792</v>
      </c>
      <c r="L1433" s="3" t="s">
        <v>793</v>
      </c>
    </row>
    <row r="1434" spans="1:12">
      <c r="A1434" s="3">
        <v>1427</v>
      </c>
      <c r="B1434" s="3" t="s">
        <v>786</v>
      </c>
      <c r="C1434" s="3" t="s">
        <v>756</v>
      </c>
      <c r="D1434" s="3" t="s">
        <v>3749</v>
      </c>
      <c r="E1434" s="3" t="s">
        <v>757</v>
      </c>
      <c r="F1434" s="3" t="s">
        <v>3750</v>
      </c>
      <c r="G1434" s="3" t="s">
        <v>738</v>
      </c>
      <c r="H1434" s="5">
        <v>2225</v>
      </c>
      <c r="I1434" s="3" t="s">
        <v>739</v>
      </c>
      <c r="J1434" s="3" t="s">
        <v>791</v>
      </c>
      <c r="K1434" s="3" t="s">
        <v>792</v>
      </c>
      <c r="L1434" s="3" t="s">
        <v>793</v>
      </c>
    </row>
    <row r="1435" spans="1:12">
      <c r="A1435" s="3">
        <v>1428</v>
      </c>
      <c r="B1435" s="3" t="s">
        <v>786</v>
      </c>
      <c r="C1435" s="3" t="s">
        <v>756</v>
      </c>
      <c r="D1435" s="3" t="s">
        <v>3751</v>
      </c>
      <c r="E1435" s="3" t="s">
        <v>757</v>
      </c>
      <c r="F1435" s="3" t="s">
        <v>3752</v>
      </c>
      <c r="G1435" s="3" t="s">
        <v>738</v>
      </c>
      <c r="H1435" s="5">
        <v>2983</v>
      </c>
      <c r="I1435" s="3" t="s">
        <v>739</v>
      </c>
      <c r="J1435" s="3" t="s">
        <v>791</v>
      </c>
      <c r="K1435" s="3" t="s">
        <v>792</v>
      </c>
      <c r="L1435" s="3" t="s">
        <v>793</v>
      </c>
    </row>
    <row r="1436" spans="1:12">
      <c r="A1436" s="3">
        <v>1429</v>
      </c>
      <c r="B1436" s="3" t="s">
        <v>786</v>
      </c>
      <c r="C1436" s="3" t="s">
        <v>756</v>
      </c>
      <c r="D1436" s="3" t="s">
        <v>3753</v>
      </c>
      <c r="E1436" s="3" t="s">
        <v>757</v>
      </c>
      <c r="F1436" s="3" t="s">
        <v>3754</v>
      </c>
      <c r="G1436" s="3" t="s">
        <v>738</v>
      </c>
      <c r="H1436" s="5">
        <v>4207</v>
      </c>
      <c r="I1436" s="3" t="s">
        <v>739</v>
      </c>
      <c r="J1436" s="3" t="s">
        <v>791</v>
      </c>
      <c r="K1436" s="3" t="s">
        <v>792</v>
      </c>
      <c r="L1436" s="3" t="s">
        <v>793</v>
      </c>
    </row>
    <row r="1437" spans="1:12">
      <c r="A1437" s="3">
        <v>1430</v>
      </c>
      <c r="B1437" s="3" t="s">
        <v>786</v>
      </c>
      <c r="C1437" s="3" t="s">
        <v>756</v>
      </c>
      <c r="D1437" s="3" t="s">
        <v>3755</v>
      </c>
      <c r="E1437" s="3" t="s">
        <v>757</v>
      </c>
      <c r="F1437" s="3" t="s">
        <v>3756</v>
      </c>
      <c r="G1437" s="3" t="s">
        <v>738</v>
      </c>
      <c r="H1437" s="5">
        <v>6028</v>
      </c>
      <c r="I1437" s="3" t="s">
        <v>739</v>
      </c>
      <c r="J1437" s="3" t="s">
        <v>791</v>
      </c>
      <c r="K1437" s="3" t="s">
        <v>792</v>
      </c>
      <c r="L1437" s="3" t="s">
        <v>793</v>
      </c>
    </row>
    <row r="1438" spans="1:12">
      <c r="A1438" s="3">
        <v>1431</v>
      </c>
      <c r="B1438" s="3" t="s">
        <v>786</v>
      </c>
      <c r="C1438" s="3" t="s">
        <v>756</v>
      </c>
      <c r="D1438" s="3" t="s">
        <v>3757</v>
      </c>
      <c r="E1438" s="3" t="s">
        <v>757</v>
      </c>
      <c r="F1438" s="3" t="s">
        <v>3758</v>
      </c>
      <c r="G1438" s="3" t="s">
        <v>738</v>
      </c>
      <c r="H1438" s="5">
        <v>9566</v>
      </c>
      <c r="I1438" s="3" t="s">
        <v>739</v>
      </c>
      <c r="J1438" s="3" t="s">
        <v>791</v>
      </c>
      <c r="K1438" s="3" t="s">
        <v>792</v>
      </c>
      <c r="L1438" s="3" t="s">
        <v>793</v>
      </c>
    </row>
    <row r="1439" spans="1:12">
      <c r="A1439" s="3">
        <v>1432</v>
      </c>
      <c r="B1439" s="3" t="s">
        <v>786</v>
      </c>
      <c r="C1439" s="3" t="s">
        <v>756</v>
      </c>
      <c r="D1439" s="3" t="s">
        <v>3759</v>
      </c>
      <c r="E1439" s="3" t="s">
        <v>757</v>
      </c>
      <c r="F1439" s="3" t="s">
        <v>3760</v>
      </c>
      <c r="G1439" s="3" t="s">
        <v>738</v>
      </c>
      <c r="H1439" s="5">
        <v>15126</v>
      </c>
      <c r="I1439" s="3" t="s">
        <v>739</v>
      </c>
      <c r="J1439" s="3" t="s">
        <v>791</v>
      </c>
      <c r="K1439" s="3" t="s">
        <v>792</v>
      </c>
      <c r="L1439" s="3" t="s">
        <v>793</v>
      </c>
    </row>
    <row r="1440" spans="1:12">
      <c r="A1440" s="3">
        <v>1433</v>
      </c>
      <c r="B1440" s="3" t="s">
        <v>786</v>
      </c>
      <c r="C1440" s="3" t="s">
        <v>756</v>
      </c>
      <c r="D1440" s="3" t="s">
        <v>3761</v>
      </c>
      <c r="E1440" s="3" t="s">
        <v>757</v>
      </c>
      <c r="F1440" s="3" t="s">
        <v>3762</v>
      </c>
      <c r="G1440" s="3" t="s">
        <v>738</v>
      </c>
      <c r="H1440" s="5">
        <v>23407</v>
      </c>
      <c r="I1440" s="3" t="s">
        <v>739</v>
      </c>
      <c r="J1440" s="3" t="s">
        <v>791</v>
      </c>
      <c r="K1440" s="3" t="s">
        <v>792</v>
      </c>
      <c r="L1440" s="3" t="s">
        <v>793</v>
      </c>
    </row>
    <row r="1441" spans="1:12">
      <c r="A1441" s="3">
        <v>1434</v>
      </c>
      <c r="B1441" s="3" t="s">
        <v>786</v>
      </c>
      <c r="C1441" s="3" t="s">
        <v>756</v>
      </c>
      <c r="D1441" s="3" t="s">
        <v>3763</v>
      </c>
      <c r="E1441" s="3" t="s">
        <v>757</v>
      </c>
      <c r="F1441" s="3" t="s">
        <v>3764</v>
      </c>
      <c r="G1441" s="3" t="s">
        <v>738</v>
      </c>
      <c r="H1441" s="5">
        <v>31254</v>
      </c>
      <c r="I1441" s="3" t="s">
        <v>739</v>
      </c>
      <c r="J1441" s="3" t="s">
        <v>791</v>
      </c>
      <c r="K1441" s="3" t="s">
        <v>792</v>
      </c>
      <c r="L1441" s="3" t="s">
        <v>793</v>
      </c>
    </row>
    <row r="1442" spans="1:12">
      <c r="A1442" s="3">
        <v>1435</v>
      </c>
      <c r="B1442" s="3" t="s">
        <v>786</v>
      </c>
      <c r="C1442" s="3" t="s">
        <v>756</v>
      </c>
      <c r="D1442" s="3" t="s">
        <v>3765</v>
      </c>
      <c r="E1442" s="3" t="s">
        <v>757</v>
      </c>
      <c r="F1442" s="3" t="s">
        <v>3766</v>
      </c>
      <c r="G1442" s="3" t="s">
        <v>738</v>
      </c>
      <c r="H1442" s="5">
        <v>43035</v>
      </c>
      <c r="I1442" s="3" t="s">
        <v>739</v>
      </c>
      <c r="J1442" s="3" t="s">
        <v>791</v>
      </c>
      <c r="K1442" s="3" t="s">
        <v>792</v>
      </c>
      <c r="L1442" s="3" t="s">
        <v>793</v>
      </c>
    </row>
    <row r="1443" spans="1:12">
      <c r="A1443" s="3">
        <v>1436</v>
      </c>
      <c r="B1443" s="3" t="s">
        <v>786</v>
      </c>
      <c r="C1443" s="3" t="s">
        <v>756</v>
      </c>
      <c r="D1443" s="3" t="s">
        <v>3767</v>
      </c>
      <c r="E1443" s="3" t="s">
        <v>757</v>
      </c>
      <c r="F1443" s="3" t="s">
        <v>3768</v>
      </c>
      <c r="G1443" s="3" t="s">
        <v>738</v>
      </c>
      <c r="H1443" s="5">
        <v>60465</v>
      </c>
      <c r="I1443" s="3" t="s">
        <v>739</v>
      </c>
      <c r="J1443" s="3" t="s">
        <v>791</v>
      </c>
      <c r="K1443" s="3" t="s">
        <v>792</v>
      </c>
      <c r="L1443" s="3" t="s">
        <v>793</v>
      </c>
    </row>
    <row r="1444" spans="1:12">
      <c r="A1444" s="3">
        <v>1437</v>
      </c>
      <c r="B1444" s="3" t="s">
        <v>786</v>
      </c>
      <c r="C1444" s="3" t="s">
        <v>756</v>
      </c>
      <c r="D1444" s="3" t="s">
        <v>3769</v>
      </c>
      <c r="E1444" s="3" t="s">
        <v>757</v>
      </c>
      <c r="F1444" s="3" t="s">
        <v>3770</v>
      </c>
      <c r="G1444" s="3" t="s">
        <v>738</v>
      </c>
      <c r="H1444" s="5">
        <v>76456</v>
      </c>
      <c r="I1444" s="3" t="s">
        <v>739</v>
      </c>
      <c r="J1444" s="3" t="s">
        <v>791</v>
      </c>
      <c r="K1444" s="3" t="s">
        <v>792</v>
      </c>
      <c r="L1444" s="3" t="s">
        <v>793</v>
      </c>
    </row>
    <row r="1445" spans="1:12">
      <c r="A1445" s="3">
        <v>1438</v>
      </c>
      <c r="B1445" s="3" t="s">
        <v>786</v>
      </c>
      <c r="C1445" s="3" t="s">
        <v>756</v>
      </c>
      <c r="D1445" s="3" t="s">
        <v>3771</v>
      </c>
      <c r="E1445" s="3" t="s">
        <v>757</v>
      </c>
      <c r="F1445" s="3" t="s">
        <v>3772</v>
      </c>
      <c r="G1445" s="3" t="s">
        <v>738</v>
      </c>
      <c r="H1445" s="5">
        <v>95072</v>
      </c>
      <c r="I1445" s="3" t="s">
        <v>739</v>
      </c>
      <c r="J1445" s="3" t="s">
        <v>791</v>
      </c>
      <c r="K1445" s="3" t="s">
        <v>792</v>
      </c>
      <c r="L1445" s="3" t="s">
        <v>793</v>
      </c>
    </row>
    <row r="1446" spans="1:12">
      <c r="A1446" s="3">
        <v>1439</v>
      </c>
      <c r="B1446" s="3" t="s">
        <v>786</v>
      </c>
      <c r="C1446" s="3" t="s">
        <v>756</v>
      </c>
      <c r="D1446" s="3" t="s">
        <v>3773</v>
      </c>
      <c r="E1446" s="3" t="s">
        <v>757</v>
      </c>
      <c r="F1446" s="3" t="s">
        <v>3774</v>
      </c>
      <c r="G1446" s="3" t="s">
        <v>738</v>
      </c>
      <c r="H1446" s="5">
        <v>117157</v>
      </c>
      <c r="I1446" s="3" t="s">
        <v>739</v>
      </c>
      <c r="J1446" s="3" t="s">
        <v>791</v>
      </c>
      <c r="K1446" s="3" t="s">
        <v>792</v>
      </c>
      <c r="L1446" s="3" t="s">
        <v>793</v>
      </c>
    </row>
    <row r="1447" spans="1:12">
      <c r="A1447" s="3">
        <v>1440</v>
      </c>
      <c r="B1447" s="3" t="s">
        <v>786</v>
      </c>
      <c r="C1447" s="3" t="s">
        <v>756</v>
      </c>
      <c r="D1447" s="3" t="s">
        <v>3775</v>
      </c>
      <c r="E1447" s="3" t="s">
        <v>757</v>
      </c>
      <c r="F1447" s="3" t="s">
        <v>3776</v>
      </c>
      <c r="G1447" s="3" t="s">
        <v>738</v>
      </c>
      <c r="H1447" s="5">
        <v>145525</v>
      </c>
      <c r="I1447" s="3" t="s">
        <v>739</v>
      </c>
      <c r="J1447" s="3" t="s">
        <v>791</v>
      </c>
      <c r="K1447" s="3" t="s">
        <v>792</v>
      </c>
      <c r="L1447" s="3" t="s">
        <v>793</v>
      </c>
    </row>
    <row r="1448" spans="1:12">
      <c r="A1448" s="3">
        <v>1441</v>
      </c>
      <c r="B1448" s="3" t="s">
        <v>786</v>
      </c>
      <c r="C1448" s="3" t="s">
        <v>756</v>
      </c>
      <c r="D1448" s="3" t="s">
        <v>3777</v>
      </c>
      <c r="E1448" s="3" t="s">
        <v>757</v>
      </c>
      <c r="F1448" s="3" t="s">
        <v>3778</v>
      </c>
      <c r="G1448" s="3" t="s">
        <v>738</v>
      </c>
      <c r="H1448" s="5">
        <v>186895</v>
      </c>
      <c r="I1448" s="3" t="s">
        <v>739</v>
      </c>
      <c r="J1448" s="3" t="s">
        <v>791</v>
      </c>
      <c r="K1448" s="3" t="s">
        <v>792</v>
      </c>
      <c r="L1448" s="3" t="s">
        <v>793</v>
      </c>
    </row>
    <row r="1449" spans="1:12">
      <c r="A1449" s="3">
        <v>1442</v>
      </c>
      <c r="B1449" s="3" t="s">
        <v>786</v>
      </c>
      <c r="C1449" s="3" t="s">
        <v>756</v>
      </c>
      <c r="D1449" s="3" t="s">
        <v>3779</v>
      </c>
      <c r="E1449" s="3" t="s">
        <v>757</v>
      </c>
      <c r="F1449" s="3" t="s">
        <v>3780</v>
      </c>
      <c r="G1449" s="3" t="s">
        <v>738</v>
      </c>
      <c r="H1449" s="5">
        <v>239082</v>
      </c>
      <c r="I1449" s="3" t="s">
        <v>739</v>
      </c>
      <c r="J1449" s="3" t="s">
        <v>791</v>
      </c>
      <c r="K1449" s="3" t="s">
        <v>792</v>
      </c>
      <c r="L1449" s="3" t="s">
        <v>793</v>
      </c>
    </row>
    <row r="1450" spans="1:12">
      <c r="A1450" s="3">
        <v>1443</v>
      </c>
      <c r="B1450" s="3" t="s">
        <v>786</v>
      </c>
      <c r="C1450" s="3" t="s">
        <v>2273</v>
      </c>
      <c r="D1450" s="3" t="s">
        <v>3781</v>
      </c>
      <c r="E1450" s="3" t="s">
        <v>2677</v>
      </c>
      <c r="F1450" s="3" t="s">
        <v>3782</v>
      </c>
      <c r="G1450" s="3" t="s">
        <v>738</v>
      </c>
      <c r="H1450" s="5">
        <v>1279</v>
      </c>
      <c r="I1450" s="3" t="s">
        <v>739</v>
      </c>
      <c r="J1450" s="3" t="s">
        <v>791</v>
      </c>
      <c r="K1450" s="3" t="s">
        <v>792</v>
      </c>
      <c r="L1450" s="3" t="s">
        <v>793</v>
      </c>
    </row>
    <row r="1451" spans="1:12">
      <c r="A1451" s="3">
        <v>1444</v>
      </c>
      <c r="B1451" s="3" t="s">
        <v>786</v>
      </c>
      <c r="C1451" s="3" t="s">
        <v>2273</v>
      </c>
      <c r="D1451" s="3" t="s">
        <v>3783</v>
      </c>
      <c r="E1451" s="3" t="s">
        <v>2677</v>
      </c>
      <c r="F1451" s="3" t="s">
        <v>3784</v>
      </c>
      <c r="G1451" s="3" t="s">
        <v>738</v>
      </c>
      <c r="H1451" s="5">
        <v>1488</v>
      </c>
      <c r="I1451" s="3" t="s">
        <v>739</v>
      </c>
      <c r="J1451" s="3" t="s">
        <v>791</v>
      </c>
      <c r="K1451" s="3" t="s">
        <v>792</v>
      </c>
      <c r="L1451" s="3" t="s">
        <v>793</v>
      </c>
    </row>
    <row r="1452" spans="1:12">
      <c r="A1452" s="3">
        <v>1445</v>
      </c>
      <c r="B1452" s="3" t="s">
        <v>786</v>
      </c>
      <c r="C1452" s="3" t="s">
        <v>2273</v>
      </c>
      <c r="D1452" s="3" t="s">
        <v>3785</v>
      </c>
      <c r="E1452" s="3" t="s">
        <v>2677</v>
      </c>
      <c r="F1452" s="3" t="s">
        <v>3786</v>
      </c>
      <c r="G1452" s="3" t="s">
        <v>738</v>
      </c>
      <c r="H1452" s="5">
        <v>1908</v>
      </c>
      <c r="I1452" s="3" t="s">
        <v>739</v>
      </c>
      <c r="J1452" s="3" t="s">
        <v>791</v>
      </c>
      <c r="K1452" s="3" t="s">
        <v>792</v>
      </c>
      <c r="L1452" s="3" t="s">
        <v>793</v>
      </c>
    </row>
    <row r="1453" spans="1:12">
      <c r="A1453" s="3">
        <v>1446</v>
      </c>
      <c r="B1453" s="3" t="s">
        <v>786</v>
      </c>
      <c r="C1453" s="3" t="s">
        <v>2273</v>
      </c>
      <c r="D1453" s="3" t="s">
        <v>3787</v>
      </c>
      <c r="E1453" s="3" t="s">
        <v>2677</v>
      </c>
      <c r="F1453" s="3" t="s">
        <v>3788</v>
      </c>
      <c r="G1453" s="3" t="s">
        <v>738</v>
      </c>
      <c r="H1453" s="5">
        <v>2218</v>
      </c>
      <c r="I1453" s="3" t="s">
        <v>739</v>
      </c>
      <c r="J1453" s="3" t="s">
        <v>791</v>
      </c>
      <c r="K1453" s="3" t="s">
        <v>792</v>
      </c>
      <c r="L1453" s="3" t="s">
        <v>793</v>
      </c>
    </row>
    <row r="1454" spans="1:12">
      <c r="A1454" s="3">
        <v>1447</v>
      </c>
      <c r="B1454" s="3" t="s">
        <v>786</v>
      </c>
      <c r="C1454" s="3" t="s">
        <v>2273</v>
      </c>
      <c r="D1454" s="3" t="s">
        <v>3789</v>
      </c>
      <c r="E1454" s="3" t="s">
        <v>2677</v>
      </c>
      <c r="F1454" s="3" t="s">
        <v>3790</v>
      </c>
      <c r="G1454" s="3" t="s">
        <v>738</v>
      </c>
      <c r="H1454" s="5">
        <v>3349</v>
      </c>
      <c r="I1454" s="3" t="s">
        <v>739</v>
      </c>
      <c r="J1454" s="3" t="s">
        <v>791</v>
      </c>
      <c r="K1454" s="3" t="s">
        <v>792</v>
      </c>
      <c r="L1454" s="3" t="s">
        <v>793</v>
      </c>
    </row>
    <row r="1455" spans="1:12">
      <c r="A1455" s="3">
        <v>1448</v>
      </c>
      <c r="B1455" s="3" t="s">
        <v>786</v>
      </c>
      <c r="C1455" s="3" t="s">
        <v>2273</v>
      </c>
      <c r="D1455" s="3" t="s">
        <v>3791</v>
      </c>
      <c r="E1455" s="3" t="s">
        <v>2677</v>
      </c>
      <c r="F1455" s="3" t="s">
        <v>3792</v>
      </c>
      <c r="G1455" s="3" t="s">
        <v>738</v>
      </c>
      <c r="H1455" s="5">
        <v>4020</v>
      </c>
      <c r="I1455" s="3" t="s">
        <v>739</v>
      </c>
      <c r="J1455" s="3" t="s">
        <v>791</v>
      </c>
      <c r="K1455" s="3" t="s">
        <v>792</v>
      </c>
      <c r="L1455" s="3" t="s">
        <v>793</v>
      </c>
    </row>
    <row r="1456" spans="1:12">
      <c r="A1456" s="3">
        <v>1449</v>
      </c>
      <c r="B1456" s="3" t="s">
        <v>786</v>
      </c>
      <c r="C1456" s="3" t="s">
        <v>939</v>
      </c>
      <c r="D1456" s="3" t="s">
        <v>3793</v>
      </c>
      <c r="E1456" s="3" t="s">
        <v>941</v>
      </c>
      <c r="F1456" s="3" t="s">
        <v>3794</v>
      </c>
      <c r="G1456" s="3" t="s">
        <v>738</v>
      </c>
      <c r="H1456" s="5">
        <v>10888</v>
      </c>
      <c r="I1456" s="3" t="s">
        <v>739</v>
      </c>
      <c r="J1456" s="3" t="s">
        <v>791</v>
      </c>
      <c r="K1456" s="3" t="s">
        <v>792</v>
      </c>
      <c r="L1456" s="3" t="s">
        <v>793</v>
      </c>
    </row>
    <row r="1457" spans="1:12">
      <c r="A1457" s="3">
        <v>1450</v>
      </c>
      <c r="B1457" s="3" t="s">
        <v>786</v>
      </c>
      <c r="C1457" s="3" t="s">
        <v>939</v>
      </c>
      <c r="D1457" s="3" t="s">
        <v>3795</v>
      </c>
      <c r="E1457" s="3" t="s">
        <v>941</v>
      </c>
      <c r="F1457" s="3" t="s">
        <v>3796</v>
      </c>
      <c r="G1457" s="3" t="s">
        <v>738</v>
      </c>
      <c r="H1457" s="5">
        <v>17212</v>
      </c>
      <c r="I1457" s="3" t="s">
        <v>739</v>
      </c>
      <c r="J1457" s="3" t="s">
        <v>791</v>
      </c>
      <c r="K1457" s="3" t="s">
        <v>792</v>
      </c>
      <c r="L1457" s="3" t="s">
        <v>793</v>
      </c>
    </row>
    <row r="1458" spans="1:12">
      <c r="A1458" s="3">
        <v>1451</v>
      </c>
      <c r="B1458" s="3" t="s">
        <v>786</v>
      </c>
      <c r="C1458" s="3" t="s">
        <v>939</v>
      </c>
      <c r="D1458" s="3" t="s">
        <v>3797</v>
      </c>
      <c r="E1458" s="3" t="s">
        <v>941</v>
      </c>
      <c r="F1458" s="3" t="s">
        <v>3798</v>
      </c>
      <c r="G1458" s="3" t="s">
        <v>738</v>
      </c>
      <c r="H1458" s="5">
        <v>9660</v>
      </c>
      <c r="I1458" s="3" t="s">
        <v>739</v>
      </c>
      <c r="J1458" s="3" t="s">
        <v>791</v>
      </c>
      <c r="K1458" s="3" t="s">
        <v>792</v>
      </c>
      <c r="L1458" s="3" t="s">
        <v>793</v>
      </c>
    </row>
    <row r="1459" spans="1:12">
      <c r="A1459" s="3">
        <v>1452</v>
      </c>
      <c r="B1459" s="3" t="s">
        <v>786</v>
      </c>
      <c r="C1459" s="3" t="s">
        <v>939</v>
      </c>
      <c r="D1459" s="3" t="s">
        <v>3799</v>
      </c>
      <c r="E1459" s="3" t="s">
        <v>941</v>
      </c>
      <c r="F1459" s="3" t="s">
        <v>3800</v>
      </c>
      <c r="G1459" s="3" t="s">
        <v>738</v>
      </c>
      <c r="H1459" s="5">
        <v>12930</v>
      </c>
      <c r="I1459" s="3" t="s">
        <v>739</v>
      </c>
      <c r="J1459" s="3" t="s">
        <v>791</v>
      </c>
      <c r="K1459" s="3" t="s">
        <v>792</v>
      </c>
      <c r="L1459" s="3" t="s">
        <v>793</v>
      </c>
    </row>
    <row r="1460" spans="1:12">
      <c r="A1460" s="3">
        <v>1453</v>
      </c>
      <c r="B1460" s="3" t="s">
        <v>786</v>
      </c>
      <c r="C1460" s="3" t="s">
        <v>939</v>
      </c>
      <c r="D1460" s="3" t="s">
        <v>3801</v>
      </c>
      <c r="E1460" s="3" t="s">
        <v>941</v>
      </c>
      <c r="F1460" s="3" t="s">
        <v>3802</v>
      </c>
      <c r="G1460" s="3" t="s">
        <v>738</v>
      </c>
      <c r="H1460" s="5">
        <v>20324</v>
      </c>
      <c r="I1460" s="3" t="s">
        <v>739</v>
      </c>
      <c r="J1460" s="3" t="s">
        <v>791</v>
      </c>
      <c r="K1460" s="3" t="s">
        <v>792</v>
      </c>
      <c r="L1460" s="3" t="s">
        <v>793</v>
      </c>
    </row>
    <row r="1461" spans="1:12">
      <c r="A1461" s="3">
        <v>1454</v>
      </c>
      <c r="B1461" s="3" t="s">
        <v>786</v>
      </c>
      <c r="C1461" s="3" t="s">
        <v>939</v>
      </c>
      <c r="D1461" s="3" t="s">
        <v>3803</v>
      </c>
      <c r="E1461" s="3" t="s">
        <v>941</v>
      </c>
      <c r="F1461" s="3" t="s">
        <v>3804</v>
      </c>
      <c r="G1461" s="3" t="s">
        <v>738</v>
      </c>
      <c r="H1461" s="5">
        <v>13852</v>
      </c>
      <c r="I1461" s="3" t="s">
        <v>739</v>
      </c>
      <c r="J1461" s="3" t="s">
        <v>791</v>
      </c>
      <c r="K1461" s="3" t="s">
        <v>792</v>
      </c>
      <c r="L1461" s="3" t="s">
        <v>793</v>
      </c>
    </row>
    <row r="1462" spans="1:12">
      <c r="A1462" s="3">
        <v>1455</v>
      </c>
      <c r="B1462" s="3" t="s">
        <v>786</v>
      </c>
      <c r="C1462" s="3" t="s">
        <v>939</v>
      </c>
      <c r="D1462" s="3" t="s">
        <v>3805</v>
      </c>
      <c r="E1462" s="3" t="s">
        <v>941</v>
      </c>
      <c r="F1462" s="3" t="s">
        <v>3806</v>
      </c>
      <c r="G1462" s="3" t="s">
        <v>738</v>
      </c>
      <c r="H1462" s="5">
        <v>18162</v>
      </c>
      <c r="I1462" s="3" t="s">
        <v>739</v>
      </c>
      <c r="J1462" s="3" t="s">
        <v>791</v>
      </c>
      <c r="K1462" s="3" t="s">
        <v>792</v>
      </c>
      <c r="L1462" s="3" t="s">
        <v>793</v>
      </c>
    </row>
    <row r="1463" spans="1:12">
      <c r="A1463" s="3">
        <v>1456</v>
      </c>
      <c r="B1463" s="3" t="s">
        <v>786</v>
      </c>
      <c r="C1463" s="3" t="s">
        <v>756</v>
      </c>
      <c r="D1463" s="3" t="s">
        <v>3807</v>
      </c>
      <c r="E1463" s="3" t="s">
        <v>757</v>
      </c>
      <c r="F1463" s="3" t="s">
        <v>3808</v>
      </c>
      <c r="G1463" s="3" t="s">
        <v>738</v>
      </c>
      <c r="H1463" s="5">
        <v>1398</v>
      </c>
      <c r="I1463" s="3" t="s">
        <v>739</v>
      </c>
      <c r="J1463" s="3" t="s">
        <v>791</v>
      </c>
      <c r="K1463" s="3" t="s">
        <v>792</v>
      </c>
      <c r="L1463" s="3" t="s">
        <v>793</v>
      </c>
    </row>
    <row r="1464" spans="1:12">
      <c r="A1464" s="3">
        <v>1457</v>
      </c>
      <c r="B1464" s="3" t="s">
        <v>786</v>
      </c>
      <c r="C1464" s="3" t="s">
        <v>756</v>
      </c>
      <c r="D1464" s="3" t="s">
        <v>716</v>
      </c>
      <c r="E1464" s="3" t="s">
        <v>757</v>
      </c>
      <c r="F1464" s="3" t="s">
        <v>758</v>
      </c>
      <c r="G1464" s="3" t="s">
        <v>738</v>
      </c>
      <c r="H1464" s="5">
        <v>1842</v>
      </c>
      <c r="I1464" s="3" t="s">
        <v>739</v>
      </c>
      <c r="J1464" s="3" t="s">
        <v>791</v>
      </c>
      <c r="K1464" s="3" t="s">
        <v>792</v>
      </c>
      <c r="L1464" s="3" t="s">
        <v>793</v>
      </c>
    </row>
    <row r="1465" spans="1:12">
      <c r="A1465" s="3">
        <v>1458</v>
      </c>
      <c r="B1465" s="3" t="s">
        <v>786</v>
      </c>
      <c r="C1465" s="3" t="s">
        <v>756</v>
      </c>
      <c r="D1465" s="3" t="s">
        <v>3809</v>
      </c>
      <c r="E1465" s="3" t="s">
        <v>757</v>
      </c>
      <c r="F1465" s="3" t="s">
        <v>3810</v>
      </c>
      <c r="G1465" s="3" t="s">
        <v>738</v>
      </c>
      <c r="H1465" s="5">
        <v>2548</v>
      </c>
      <c r="I1465" s="3" t="s">
        <v>739</v>
      </c>
      <c r="J1465" s="3" t="s">
        <v>791</v>
      </c>
      <c r="K1465" s="3" t="s">
        <v>792</v>
      </c>
      <c r="L1465" s="3" t="s">
        <v>793</v>
      </c>
    </row>
    <row r="1466" spans="1:12">
      <c r="A1466" s="3">
        <v>1459</v>
      </c>
      <c r="B1466" s="3" t="s">
        <v>786</v>
      </c>
      <c r="C1466" s="3" t="s">
        <v>756</v>
      </c>
      <c r="D1466" s="3" t="s">
        <v>3811</v>
      </c>
      <c r="E1466" s="3" t="s">
        <v>757</v>
      </c>
      <c r="F1466" s="3" t="s">
        <v>3812</v>
      </c>
      <c r="G1466" s="3" t="s">
        <v>738</v>
      </c>
      <c r="H1466" s="5">
        <v>3453</v>
      </c>
      <c r="I1466" s="3" t="s">
        <v>739</v>
      </c>
      <c r="J1466" s="3" t="s">
        <v>791</v>
      </c>
      <c r="K1466" s="3" t="s">
        <v>792</v>
      </c>
      <c r="L1466" s="3" t="s">
        <v>793</v>
      </c>
    </row>
    <row r="1467" spans="1:12">
      <c r="A1467" s="3">
        <v>1460</v>
      </c>
      <c r="B1467" s="3" t="s">
        <v>786</v>
      </c>
      <c r="C1467" s="3" t="s">
        <v>756</v>
      </c>
      <c r="D1467" s="3" t="s">
        <v>3813</v>
      </c>
      <c r="E1467" s="3" t="s">
        <v>757</v>
      </c>
      <c r="F1467" s="3" t="s">
        <v>3814</v>
      </c>
      <c r="G1467" s="3" t="s">
        <v>738</v>
      </c>
      <c r="H1467" s="5">
        <v>5105</v>
      </c>
      <c r="I1467" s="3" t="s">
        <v>739</v>
      </c>
      <c r="J1467" s="3" t="s">
        <v>791</v>
      </c>
      <c r="K1467" s="3" t="s">
        <v>792</v>
      </c>
      <c r="L1467" s="3" t="s">
        <v>793</v>
      </c>
    </row>
    <row r="1468" spans="1:12">
      <c r="A1468" s="3">
        <v>1461</v>
      </c>
      <c r="B1468" s="3" t="s">
        <v>786</v>
      </c>
      <c r="C1468" s="3" t="s">
        <v>756</v>
      </c>
      <c r="D1468" s="3" t="s">
        <v>3815</v>
      </c>
      <c r="E1468" s="3" t="s">
        <v>757</v>
      </c>
      <c r="F1468" s="3" t="s">
        <v>3816</v>
      </c>
      <c r="G1468" s="3" t="s">
        <v>738</v>
      </c>
      <c r="H1468" s="5">
        <v>8024</v>
      </c>
      <c r="I1468" s="3" t="s">
        <v>739</v>
      </c>
      <c r="J1468" s="3" t="s">
        <v>791</v>
      </c>
      <c r="K1468" s="3" t="s">
        <v>792</v>
      </c>
      <c r="L1468" s="3" t="s">
        <v>793</v>
      </c>
    </row>
    <row r="1469" spans="1:12">
      <c r="A1469" s="3">
        <v>1462</v>
      </c>
      <c r="B1469" s="3" t="s">
        <v>786</v>
      </c>
      <c r="C1469" s="3" t="s">
        <v>756</v>
      </c>
      <c r="D1469" s="3" t="s">
        <v>3817</v>
      </c>
      <c r="E1469" s="3" t="s">
        <v>757</v>
      </c>
      <c r="F1469" s="3" t="s">
        <v>3818</v>
      </c>
      <c r="G1469" s="3" t="s">
        <v>738</v>
      </c>
      <c r="H1469" s="5">
        <v>12424</v>
      </c>
      <c r="I1469" s="3" t="s">
        <v>739</v>
      </c>
      <c r="J1469" s="3" t="s">
        <v>791</v>
      </c>
      <c r="K1469" s="3" t="s">
        <v>792</v>
      </c>
      <c r="L1469" s="3" t="s">
        <v>793</v>
      </c>
    </row>
    <row r="1470" spans="1:12">
      <c r="A1470" s="3">
        <v>1463</v>
      </c>
      <c r="B1470" s="3" t="s">
        <v>786</v>
      </c>
      <c r="C1470" s="3" t="s">
        <v>756</v>
      </c>
      <c r="D1470" s="3" t="s">
        <v>3819</v>
      </c>
      <c r="E1470" s="3" t="s">
        <v>757</v>
      </c>
      <c r="F1470" s="3" t="s">
        <v>3820</v>
      </c>
      <c r="G1470" s="3" t="s">
        <v>738</v>
      </c>
      <c r="H1470" s="5">
        <v>16487</v>
      </c>
      <c r="I1470" s="3" t="s">
        <v>739</v>
      </c>
      <c r="J1470" s="3" t="s">
        <v>791</v>
      </c>
      <c r="K1470" s="3" t="s">
        <v>792</v>
      </c>
      <c r="L1470" s="3" t="s">
        <v>793</v>
      </c>
    </row>
    <row r="1471" spans="1:12">
      <c r="A1471" s="3">
        <v>1464</v>
      </c>
      <c r="B1471" s="3" t="s">
        <v>786</v>
      </c>
      <c r="C1471" s="3" t="s">
        <v>756</v>
      </c>
      <c r="D1471" s="3" t="s">
        <v>3821</v>
      </c>
      <c r="E1471" s="3" t="s">
        <v>757</v>
      </c>
      <c r="F1471" s="3" t="s">
        <v>3822</v>
      </c>
      <c r="G1471" s="3" t="s">
        <v>738</v>
      </c>
      <c r="H1471" s="5">
        <v>22540</v>
      </c>
      <c r="I1471" s="3" t="s">
        <v>739</v>
      </c>
      <c r="J1471" s="3" t="s">
        <v>791</v>
      </c>
      <c r="K1471" s="3" t="s">
        <v>792</v>
      </c>
      <c r="L1471" s="3" t="s">
        <v>793</v>
      </c>
    </row>
    <row r="1472" spans="1:12">
      <c r="A1472" s="3">
        <v>1465</v>
      </c>
      <c r="B1472" s="3" t="s">
        <v>786</v>
      </c>
      <c r="C1472" s="3" t="s">
        <v>756</v>
      </c>
      <c r="D1472" s="3" t="s">
        <v>3823</v>
      </c>
      <c r="E1472" s="3" t="s">
        <v>757</v>
      </c>
      <c r="F1472" s="3" t="s">
        <v>3824</v>
      </c>
      <c r="G1472" s="3" t="s">
        <v>738</v>
      </c>
      <c r="H1472" s="5">
        <v>31118</v>
      </c>
      <c r="I1472" s="3" t="s">
        <v>739</v>
      </c>
      <c r="J1472" s="3" t="s">
        <v>791</v>
      </c>
      <c r="K1472" s="3" t="s">
        <v>792</v>
      </c>
      <c r="L1472" s="3" t="s">
        <v>793</v>
      </c>
    </row>
    <row r="1473" spans="1:12">
      <c r="A1473" s="3">
        <v>1466</v>
      </c>
      <c r="B1473" s="3" t="s">
        <v>786</v>
      </c>
      <c r="C1473" s="3" t="s">
        <v>756</v>
      </c>
      <c r="D1473" s="3" t="s">
        <v>3825</v>
      </c>
      <c r="E1473" s="3" t="s">
        <v>757</v>
      </c>
      <c r="F1473" s="3" t="s">
        <v>3826</v>
      </c>
      <c r="G1473" s="3" t="s">
        <v>738</v>
      </c>
      <c r="H1473" s="5">
        <v>40015</v>
      </c>
      <c r="I1473" s="3" t="s">
        <v>739</v>
      </c>
      <c r="J1473" s="3" t="s">
        <v>791</v>
      </c>
      <c r="K1473" s="3" t="s">
        <v>792</v>
      </c>
      <c r="L1473" s="3" t="s">
        <v>793</v>
      </c>
    </row>
    <row r="1474" spans="1:12">
      <c r="A1474" s="3">
        <v>1467</v>
      </c>
      <c r="B1474" s="3" t="s">
        <v>786</v>
      </c>
      <c r="C1474" s="3" t="s">
        <v>756</v>
      </c>
      <c r="D1474" s="3" t="s">
        <v>3827</v>
      </c>
      <c r="E1474" s="3" t="s">
        <v>757</v>
      </c>
      <c r="F1474" s="3" t="s">
        <v>3828</v>
      </c>
      <c r="G1474" s="3" t="s">
        <v>738</v>
      </c>
      <c r="H1474" s="5">
        <v>49550</v>
      </c>
      <c r="I1474" s="3" t="s">
        <v>739</v>
      </c>
      <c r="J1474" s="3" t="s">
        <v>791</v>
      </c>
      <c r="K1474" s="3" t="s">
        <v>792</v>
      </c>
      <c r="L1474" s="3" t="s">
        <v>793</v>
      </c>
    </row>
    <row r="1475" spans="1:12">
      <c r="A1475" s="3">
        <v>1468</v>
      </c>
      <c r="B1475" s="3" t="s">
        <v>786</v>
      </c>
      <c r="C1475" s="3" t="s">
        <v>756</v>
      </c>
      <c r="D1475" s="3" t="s">
        <v>3829</v>
      </c>
      <c r="E1475" s="3" t="s">
        <v>757</v>
      </c>
      <c r="F1475" s="3" t="s">
        <v>3830</v>
      </c>
      <c r="G1475" s="3" t="s">
        <v>738</v>
      </c>
      <c r="H1475" s="5">
        <v>60854</v>
      </c>
      <c r="I1475" s="3" t="s">
        <v>739</v>
      </c>
      <c r="J1475" s="3" t="s">
        <v>791</v>
      </c>
      <c r="K1475" s="3" t="s">
        <v>792</v>
      </c>
      <c r="L1475" s="3" t="s">
        <v>793</v>
      </c>
    </row>
    <row r="1476" spans="1:12">
      <c r="A1476" s="3">
        <v>1469</v>
      </c>
      <c r="B1476" s="3" t="s">
        <v>786</v>
      </c>
      <c r="C1476" s="3" t="s">
        <v>756</v>
      </c>
      <c r="D1476" s="3" t="s">
        <v>3831</v>
      </c>
      <c r="E1476" s="3" t="s">
        <v>757</v>
      </c>
      <c r="F1476" s="3" t="s">
        <v>3832</v>
      </c>
      <c r="G1476" s="3" t="s">
        <v>738</v>
      </c>
      <c r="H1476" s="5">
        <v>75480</v>
      </c>
      <c r="I1476" s="3" t="s">
        <v>739</v>
      </c>
      <c r="J1476" s="3" t="s">
        <v>791</v>
      </c>
      <c r="K1476" s="3" t="s">
        <v>792</v>
      </c>
      <c r="L1476" s="3" t="s">
        <v>793</v>
      </c>
    </row>
    <row r="1477" spans="1:12">
      <c r="A1477" s="3">
        <v>1470</v>
      </c>
      <c r="B1477" s="3" t="s">
        <v>786</v>
      </c>
      <c r="C1477" s="3" t="s">
        <v>756</v>
      </c>
      <c r="D1477" s="3" t="s">
        <v>3833</v>
      </c>
      <c r="E1477" s="3" t="s">
        <v>757</v>
      </c>
      <c r="F1477" s="3" t="s">
        <v>3834</v>
      </c>
      <c r="G1477" s="3" t="s">
        <v>738</v>
      </c>
      <c r="H1477" s="5">
        <v>97221</v>
      </c>
      <c r="I1477" s="3" t="s">
        <v>739</v>
      </c>
      <c r="J1477" s="3" t="s">
        <v>791</v>
      </c>
      <c r="K1477" s="3" t="s">
        <v>792</v>
      </c>
      <c r="L1477" s="3" t="s">
        <v>793</v>
      </c>
    </row>
    <row r="1478" spans="1:12">
      <c r="A1478" s="3">
        <v>1471</v>
      </c>
      <c r="B1478" s="3" t="s">
        <v>786</v>
      </c>
      <c r="C1478" s="3" t="s">
        <v>756</v>
      </c>
      <c r="D1478" s="3" t="s">
        <v>3835</v>
      </c>
      <c r="E1478" s="3" t="s">
        <v>757</v>
      </c>
      <c r="F1478" s="3" t="s">
        <v>3836</v>
      </c>
      <c r="G1478" s="3" t="s">
        <v>738</v>
      </c>
      <c r="H1478" s="5">
        <v>122750</v>
      </c>
      <c r="I1478" s="3" t="s">
        <v>739</v>
      </c>
      <c r="J1478" s="3" t="s">
        <v>791</v>
      </c>
      <c r="K1478" s="3" t="s">
        <v>792</v>
      </c>
      <c r="L1478" s="3" t="s">
        <v>793</v>
      </c>
    </row>
    <row r="1479" spans="1:12">
      <c r="A1479" s="3">
        <v>1472</v>
      </c>
      <c r="B1479" s="3" t="s">
        <v>786</v>
      </c>
      <c r="C1479" s="3" t="s">
        <v>756</v>
      </c>
      <c r="D1479" s="3" t="s">
        <v>3837</v>
      </c>
      <c r="E1479" s="3" t="s">
        <v>757</v>
      </c>
      <c r="F1479" s="3" t="s">
        <v>3838</v>
      </c>
      <c r="G1479" s="3" t="s">
        <v>738</v>
      </c>
      <c r="H1479" s="5">
        <v>1809</v>
      </c>
      <c r="I1479" s="3" t="s">
        <v>739</v>
      </c>
      <c r="J1479" s="3" t="s">
        <v>791</v>
      </c>
      <c r="K1479" s="3" t="s">
        <v>792</v>
      </c>
      <c r="L1479" s="3" t="s">
        <v>793</v>
      </c>
    </row>
    <row r="1480" spans="1:12">
      <c r="A1480" s="3">
        <v>1473</v>
      </c>
      <c r="B1480" s="3" t="s">
        <v>786</v>
      </c>
      <c r="C1480" s="3" t="s">
        <v>756</v>
      </c>
      <c r="D1480" s="3" t="s">
        <v>3839</v>
      </c>
      <c r="E1480" s="3" t="s">
        <v>757</v>
      </c>
      <c r="F1480" s="3" t="s">
        <v>3840</v>
      </c>
      <c r="G1480" s="3" t="s">
        <v>738</v>
      </c>
      <c r="H1480" s="5">
        <v>2388</v>
      </c>
      <c r="I1480" s="3" t="s">
        <v>739</v>
      </c>
      <c r="J1480" s="3" t="s">
        <v>791</v>
      </c>
      <c r="K1480" s="3" t="s">
        <v>792</v>
      </c>
      <c r="L1480" s="3" t="s">
        <v>793</v>
      </c>
    </row>
    <row r="1481" spans="1:12">
      <c r="A1481" s="3">
        <v>1474</v>
      </c>
      <c r="B1481" s="3" t="s">
        <v>786</v>
      </c>
      <c r="C1481" s="3" t="s">
        <v>756</v>
      </c>
      <c r="D1481" s="3" t="s">
        <v>3841</v>
      </c>
      <c r="E1481" s="3" t="s">
        <v>757</v>
      </c>
      <c r="F1481" s="3" t="s">
        <v>3842</v>
      </c>
      <c r="G1481" s="3" t="s">
        <v>738</v>
      </c>
      <c r="H1481" s="5">
        <v>3368</v>
      </c>
      <c r="I1481" s="3" t="s">
        <v>739</v>
      </c>
      <c r="J1481" s="3" t="s">
        <v>791</v>
      </c>
      <c r="K1481" s="3" t="s">
        <v>792</v>
      </c>
      <c r="L1481" s="3" t="s">
        <v>793</v>
      </c>
    </row>
    <row r="1482" spans="1:12">
      <c r="A1482" s="3">
        <v>1475</v>
      </c>
      <c r="B1482" s="3" t="s">
        <v>786</v>
      </c>
      <c r="C1482" s="3" t="s">
        <v>756</v>
      </c>
      <c r="D1482" s="3" t="s">
        <v>3843</v>
      </c>
      <c r="E1482" s="3" t="s">
        <v>757</v>
      </c>
      <c r="F1482" s="3" t="s">
        <v>3844</v>
      </c>
      <c r="G1482" s="3" t="s">
        <v>738</v>
      </c>
      <c r="H1482" s="5">
        <v>4640</v>
      </c>
      <c r="I1482" s="3" t="s">
        <v>739</v>
      </c>
      <c r="J1482" s="3" t="s">
        <v>791</v>
      </c>
      <c r="K1482" s="3" t="s">
        <v>792</v>
      </c>
      <c r="L1482" s="3" t="s">
        <v>793</v>
      </c>
    </row>
    <row r="1483" spans="1:12">
      <c r="A1483" s="3">
        <v>1476</v>
      </c>
      <c r="B1483" s="3" t="s">
        <v>786</v>
      </c>
      <c r="C1483" s="3" t="s">
        <v>756</v>
      </c>
      <c r="D1483" s="3" t="s">
        <v>3845</v>
      </c>
      <c r="E1483" s="3" t="s">
        <v>757</v>
      </c>
      <c r="F1483" s="3" t="s">
        <v>3846</v>
      </c>
      <c r="G1483" s="3" t="s">
        <v>738</v>
      </c>
      <c r="H1483" s="5">
        <v>7538</v>
      </c>
      <c r="I1483" s="3" t="s">
        <v>739</v>
      </c>
      <c r="J1483" s="3" t="s">
        <v>791</v>
      </c>
      <c r="K1483" s="3" t="s">
        <v>792</v>
      </c>
      <c r="L1483" s="3" t="s">
        <v>793</v>
      </c>
    </row>
    <row r="1484" spans="1:12">
      <c r="A1484" s="3">
        <v>1477</v>
      </c>
      <c r="B1484" s="3" t="s">
        <v>786</v>
      </c>
      <c r="C1484" s="3" t="s">
        <v>756</v>
      </c>
      <c r="D1484" s="3" t="s">
        <v>3847</v>
      </c>
      <c r="E1484" s="3" t="s">
        <v>757</v>
      </c>
      <c r="F1484" s="3" t="s">
        <v>3848</v>
      </c>
      <c r="G1484" s="3" t="s">
        <v>738</v>
      </c>
      <c r="H1484" s="5">
        <v>11440</v>
      </c>
      <c r="I1484" s="3" t="s">
        <v>739</v>
      </c>
      <c r="J1484" s="3" t="s">
        <v>791</v>
      </c>
      <c r="K1484" s="3" t="s">
        <v>792</v>
      </c>
      <c r="L1484" s="3" t="s">
        <v>793</v>
      </c>
    </row>
    <row r="1485" spans="1:12">
      <c r="A1485" s="3">
        <v>1478</v>
      </c>
      <c r="B1485" s="3" t="s">
        <v>786</v>
      </c>
      <c r="C1485" s="3" t="s">
        <v>756</v>
      </c>
      <c r="D1485" s="3" t="s">
        <v>3849</v>
      </c>
      <c r="E1485" s="3" t="s">
        <v>757</v>
      </c>
      <c r="F1485" s="3" t="s">
        <v>3850</v>
      </c>
      <c r="G1485" s="3" t="s">
        <v>738</v>
      </c>
      <c r="H1485" s="5">
        <v>17546</v>
      </c>
      <c r="I1485" s="3" t="s">
        <v>739</v>
      </c>
      <c r="J1485" s="3" t="s">
        <v>791</v>
      </c>
      <c r="K1485" s="3" t="s">
        <v>792</v>
      </c>
      <c r="L1485" s="3" t="s">
        <v>793</v>
      </c>
    </row>
    <row r="1486" spans="1:12">
      <c r="A1486" s="3">
        <v>1479</v>
      </c>
      <c r="B1486" s="3" t="s">
        <v>786</v>
      </c>
      <c r="C1486" s="3" t="s">
        <v>756</v>
      </c>
      <c r="D1486" s="3" t="s">
        <v>3851</v>
      </c>
      <c r="E1486" s="3" t="s">
        <v>757</v>
      </c>
      <c r="F1486" s="3" t="s">
        <v>3852</v>
      </c>
      <c r="G1486" s="3" t="s">
        <v>738</v>
      </c>
      <c r="H1486" s="5">
        <v>23513</v>
      </c>
      <c r="I1486" s="3" t="s">
        <v>739</v>
      </c>
      <c r="J1486" s="3" t="s">
        <v>791</v>
      </c>
      <c r="K1486" s="3" t="s">
        <v>792</v>
      </c>
      <c r="L1486" s="3" t="s">
        <v>793</v>
      </c>
    </row>
    <row r="1487" spans="1:12">
      <c r="A1487" s="3">
        <v>1480</v>
      </c>
      <c r="B1487" s="3" t="s">
        <v>786</v>
      </c>
      <c r="C1487" s="3" t="s">
        <v>756</v>
      </c>
      <c r="D1487" s="3" t="s">
        <v>3853</v>
      </c>
      <c r="E1487" s="3" t="s">
        <v>757</v>
      </c>
      <c r="F1487" s="3" t="s">
        <v>3854</v>
      </c>
      <c r="G1487" s="3" t="s">
        <v>738</v>
      </c>
      <c r="H1487" s="5">
        <v>32209</v>
      </c>
      <c r="I1487" s="3" t="s">
        <v>739</v>
      </c>
      <c r="J1487" s="3" t="s">
        <v>791</v>
      </c>
      <c r="K1487" s="3" t="s">
        <v>792</v>
      </c>
      <c r="L1487" s="3" t="s">
        <v>793</v>
      </c>
    </row>
    <row r="1488" spans="1:12">
      <c r="A1488" s="3">
        <v>1481</v>
      </c>
      <c r="B1488" s="3" t="s">
        <v>786</v>
      </c>
      <c r="C1488" s="3" t="s">
        <v>756</v>
      </c>
      <c r="D1488" s="3" t="s">
        <v>3855</v>
      </c>
      <c r="E1488" s="3" t="s">
        <v>757</v>
      </c>
      <c r="F1488" s="3" t="s">
        <v>3856</v>
      </c>
      <c r="G1488" s="3" t="s">
        <v>738</v>
      </c>
      <c r="H1488" s="5">
        <v>45665</v>
      </c>
      <c r="I1488" s="3" t="s">
        <v>739</v>
      </c>
      <c r="J1488" s="3" t="s">
        <v>791</v>
      </c>
      <c r="K1488" s="3" t="s">
        <v>792</v>
      </c>
      <c r="L1488" s="3" t="s">
        <v>793</v>
      </c>
    </row>
    <row r="1489" spans="1:12">
      <c r="A1489" s="3">
        <v>1482</v>
      </c>
      <c r="B1489" s="3" t="s">
        <v>786</v>
      </c>
      <c r="C1489" s="3" t="s">
        <v>756</v>
      </c>
      <c r="D1489" s="3" t="s">
        <v>3857</v>
      </c>
      <c r="E1489" s="3" t="s">
        <v>757</v>
      </c>
      <c r="F1489" s="3" t="s">
        <v>3858</v>
      </c>
      <c r="G1489" s="3" t="s">
        <v>738</v>
      </c>
      <c r="H1489" s="5">
        <v>57440</v>
      </c>
      <c r="I1489" s="3" t="s">
        <v>739</v>
      </c>
      <c r="J1489" s="3" t="s">
        <v>791</v>
      </c>
      <c r="K1489" s="3" t="s">
        <v>792</v>
      </c>
      <c r="L1489" s="3" t="s">
        <v>793</v>
      </c>
    </row>
    <row r="1490" spans="1:12">
      <c r="A1490" s="3">
        <v>1483</v>
      </c>
      <c r="B1490" s="3" t="s">
        <v>786</v>
      </c>
      <c r="C1490" s="3" t="s">
        <v>939</v>
      </c>
      <c r="D1490" s="3" t="s">
        <v>3859</v>
      </c>
      <c r="E1490" s="3" t="s">
        <v>941</v>
      </c>
      <c r="F1490" s="3" t="s">
        <v>3860</v>
      </c>
      <c r="G1490" s="3" t="s">
        <v>738</v>
      </c>
      <c r="H1490" s="5">
        <v>3919</v>
      </c>
      <c r="I1490" s="3" t="s">
        <v>739</v>
      </c>
      <c r="J1490" s="3" t="s">
        <v>791</v>
      </c>
      <c r="K1490" s="3" t="s">
        <v>792</v>
      </c>
      <c r="L1490" s="3" t="s">
        <v>793</v>
      </c>
    </row>
    <row r="1491" spans="1:12">
      <c r="A1491" s="3">
        <v>1484</v>
      </c>
      <c r="B1491" s="3" t="s">
        <v>786</v>
      </c>
      <c r="C1491" s="3" t="s">
        <v>939</v>
      </c>
      <c r="D1491" s="3" t="s">
        <v>3861</v>
      </c>
      <c r="E1491" s="3" t="s">
        <v>941</v>
      </c>
      <c r="F1491" s="3" t="s">
        <v>3862</v>
      </c>
      <c r="G1491" s="3" t="s">
        <v>738</v>
      </c>
      <c r="H1491" s="5">
        <v>5153</v>
      </c>
      <c r="I1491" s="3" t="s">
        <v>739</v>
      </c>
      <c r="J1491" s="3" t="s">
        <v>791</v>
      </c>
      <c r="K1491" s="3" t="s">
        <v>792</v>
      </c>
      <c r="L1491" s="3" t="s">
        <v>793</v>
      </c>
    </row>
    <row r="1492" spans="1:12">
      <c r="A1492" s="3">
        <v>1485</v>
      </c>
      <c r="B1492" s="3" t="s">
        <v>786</v>
      </c>
      <c r="C1492" s="3" t="s">
        <v>939</v>
      </c>
      <c r="D1492" s="3" t="s">
        <v>3863</v>
      </c>
      <c r="E1492" s="3" t="s">
        <v>941</v>
      </c>
      <c r="F1492" s="3" t="s">
        <v>3864</v>
      </c>
      <c r="G1492" s="3" t="s">
        <v>738</v>
      </c>
      <c r="H1492" s="5">
        <v>7503</v>
      </c>
      <c r="I1492" s="3" t="s">
        <v>739</v>
      </c>
      <c r="J1492" s="3" t="s">
        <v>791</v>
      </c>
      <c r="K1492" s="3" t="s">
        <v>792</v>
      </c>
      <c r="L1492" s="3" t="s">
        <v>793</v>
      </c>
    </row>
    <row r="1493" spans="1:12">
      <c r="A1493" s="3">
        <v>1486</v>
      </c>
      <c r="B1493" s="3" t="s">
        <v>786</v>
      </c>
      <c r="C1493" s="3" t="s">
        <v>939</v>
      </c>
      <c r="D1493" s="3" t="s">
        <v>3865</v>
      </c>
      <c r="E1493" s="3" t="s">
        <v>941</v>
      </c>
      <c r="F1493" s="3" t="s">
        <v>3866</v>
      </c>
      <c r="G1493" s="3" t="s">
        <v>738</v>
      </c>
      <c r="H1493" s="5">
        <v>9491</v>
      </c>
      <c r="I1493" s="3" t="s">
        <v>739</v>
      </c>
      <c r="J1493" s="3" t="s">
        <v>791</v>
      </c>
      <c r="K1493" s="3" t="s">
        <v>792</v>
      </c>
      <c r="L1493" s="3" t="s">
        <v>793</v>
      </c>
    </row>
    <row r="1494" spans="1:12">
      <c r="A1494" s="3">
        <v>1487</v>
      </c>
      <c r="B1494" s="3" t="s">
        <v>786</v>
      </c>
      <c r="C1494" s="3" t="s">
        <v>939</v>
      </c>
      <c r="D1494" s="3" t="s">
        <v>3867</v>
      </c>
      <c r="E1494" s="3" t="s">
        <v>941</v>
      </c>
      <c r="F1494" s="3" t="s">
        <v>3868</v>
      </c>
      <c r="G1494" s="3" t="s">
        <v>738</v>
      </c>
      <c r="H1494" s="5">
        <v>4467</v>
      </c>
      <c r="I1494" s="3" t="s">
        <v>739</v>
      </c>
      <c r="J1494" s="3" t="s">
        <v>791</v>
      </c>
      <c r="K1494" s="3" t="s">
        <v>792</v>
      </c>
      <c r="L1494" s="3" t="s">
        <v>793</v>
      </c>
    </row>
    <row r="1495" spans="1:12">
      <c r="A1495" s="3">
        <v>1488</v>
      </c>
      <c r="B1495" s="3" t="s">
        <v>786</v>
      </c>
      <c r="C1495" s="3" t="s">
        <v>939</v>
      </c>
      <c r="D1495" s="3" t="s">
        <v>3869</v>
      </c>
      <c r="E1495" s="3" t="s">
        <v>941</v>
      </c>
      <c r="F1495" s="3" t="s">
        <v>3870</v>
      </c>
      <c r="G1495" s="3" t="s">
        <v>738</v>
      </c>
      <c r="H1495" s="5">
        <v>6028</v>
      </c>
      <c r="I1495" s="3" t="s">
        <v>739</v>
      </c>
      <c r="J1495" s="3" t="s">
        <v>791</v>
      </c>
      <c r="K1495" s="3" t="s">
        <v>792</v>
      </c>
      <c r="L1495" s="3" t="s">
        <v>793</v>
      </c>
    </row>
    <row r="1496" spans="1:12">
      <c r="A1496" s="3">
        <v>1489</v>
      </c>
      <c r="B1496" s="3" t="s">
        <v>786</v>
      </c>
      <c r="C1496" s="3" t="s">
        <v>939</v>
      </c>
      <c r="D1496" s="3" t="s">
        <v>3871</v>
      </c>
      <c r="E1496" s="3" t="s">
        <v>941</v>
      </c>
      <c r="F1496" s="3" t="s">
        <v>3872</v>
      </c>
      <c r="G1496" s="3" t="s">
        <v>738</v>
      </c>
      <c r="H1496" s="5">
        <v>8670</v>
      </c>
      <c r="I1496" s="3" t="s">
        <v>739</v>
      </c>
      <c r="J1496" s="3" t="s">
        <v>791</v>
      </c>
      <c r="K1496" s="3" t="s">
        <v>792</v>
      </c>
      <c r="L1496" s="3" t="s">
        <v>793</v>
      </c>
    </row>
    <row r="1497" spans="1:12">
      <c r="A1497" s="3">
        <v>1490</v>
      </c>
      <c r="B1497" s="3" t="s">
        <v>786</v>
      </c>
      <c r="C1497" s="3" t="s">
        <v>939</v>
      </c>
      <c r="D1497" s="3" t="s">
        <v>3873</v>
      </c>
      <c r="E1497" s="3" t="s">
        <v>941</v>
      </c>
      <c r="F1497" s="3" t="s">
        <v>3874</v>
      </c>
      <c r="G1497" s="3" t="s">
        <v>738</v>
      </c>
      <c r="H1497" s="5">
        <v>11030</v>
      </c>
      <c r="I1497" s="3" t="s">
        <v>739</v>
      </c>
      <c r="J1497" s="3" t="s">
        <v>791</v>
      </c>
      <c r="K1497" s="3" t="s">
        <v>792</v>
      </c>
      <c r="L1497" s="3" t="s">
        <v>793</v>
      </c>
    </row>
    <row r="1498" spans="1:12">
      <c r="A1498" s="3">
        <v>1491</v>
      </c>
      <c r="B1498" s="3" t="s">
        <v>786</v>
      </c>
      <c r="C1498" s="3" t="s">
        <v>939</v>
      </c>
      <c r="D1498" s="3" t="s">
        <v>3875</v>
      </c>
      <c r="E1498" s="3" t="s">
        <v>941</v>
      </c>
      <c r="F1498" s="3" t="s">
        <v>3876</v>
      </c>
      <c r="G1498" s="3" t="s">
        <v>738</v>
      </c>
      <c r="H1498" s="5">
        <v>5315</v>
      </c>
      <c r="I1498" s="3" t="s">
        <v>739</v>
      </c>
      <c r="J1498" s="3" t="s">
        <v>791</v>
      </c>
      <c r="K1498" s="3" t="s">
        <v>792</v>
      </c>
      <c r="L1498" s="3" t="s">
        <v>793</v>
      </c>
    </row>
    <row r="1499" spans="1:12">
      <c r="A1499" s="3">
        <v>1492</v>
      </c>
      <c r="B1499" s="3" t="s">
        <v>786</v>
      </c>
      <c r="C1499" s="3" t="s">
        <v>939</v>
      </c>
      <c r="D1499" s="3" t="s">
        <v>3877</v>
      </c>
      <c r="E1499" s="3" t="s">
        <v>941</v>
      </c>
      <c r="F1499" s="3" t="s">
        <v>3878</v>
      </c>
      <c r="G1499" s="3" t="s">
        <v>738</v>
      </c>
      <c r="H1499" s="5">
        <v>7191</v>
      </c>
      <c r="I1499" s="3" t="s">
        <v>739</v>
      </c>
      <c r="J1499" s="3" t="s">
        <v>791</v>
      </c>
      <c r="K1499" s="3" t="s">
        <v>792</v>
      </c>
      <c r="L1499" s="3" t="s">
        <v>793</v>
      </c>
    </row>
    <row r="1500" spans="1:12">
      <c r="A1500" s="3">
        <v>1493</v>
      </c>
      <c r="B1500" s="3" t="s">
        <v>786</v>
      </c>
      <c r="C1500" s="3" t="s">
        <v>939</v>
      </c>
      <c r="D1500" s="3" t="s">
        <v>3879</v>
      </c>
      <c r="E1500" s="3" t="s">
        <v>941</v>
      </c>
      <c r="F1500" s="3" t="s">
        <v>3880</v>
      </c>
      <c r="G1500" s="3" t="s">
        <v>738</v>
      </c>
      <c r="H1500" s="5">
        <v>10321</v>
      </c>
      <c r="I1500" s="3" t="s">
        <v>739</v>
      </c>
      <c r="J1500" s="3" t="s">
        <v>791</v>
      </c>
      <c r="K1500" s="3" t="s">
        <v>792</v>
      </c>
      <c r="L1500" s="3" t="s">
        <v>793</v>
      </c>
    </row>
    <row r="1501" spans="1:12">
      <c r="A1501" s="3">
        <v>1494</v>
      </c>
      <c r="B1501" s="3" t="s">
        <v>786</v>
      </c>
      <c r="C1501" s="3" t="s">
        <v>939</v>
      </c>
      <c r="D1501" s="3" t="s">
        <v>3881</v>
      </c>
      <c r="E1501" s="3" t="s">
        <v>941</v>
      </c>
      <c r="F1501" s="3" t="s">
        <v>3882</v>
      </c>
      <c r="G1501" s="3" t="s">
        <v>738</v>
      </c>
      <c r="H1501" s="5">
        <v>13412</v>
      </c>
      <c r="I1501" s="3" t="s">
        <v>739</v>
      </c>
      <c r="J1501" s="3" t="s">
        <v>791</v>
      </c>
      <c r="K1501" s="3" t="s">
        <v>792</v>
      </c>
      <c r="L1501" s="3" t="s">
        <v>793</v>
      </c>
    </row>
    <row r="1502" spans="1:12">
      <c r="A1502" s="3">
        <v>1495</v>
      </c>
      <c r="B1502" s="3" t="s">
        <v>786</v>
      </c>
      <c r="C1502" s="3" t="s">
        <v>939</v>
      </c>
      <c r="D1502" s="3" t="s">
        <v>3883</v>
      </c>
      <c r="E1502" s="3" t="s">
        <v>941</v>
      </c>
      <c r="F1502" s="3" t="s">
        <v>3884</v>
      </c>
      <c r="G1502" s="3" t="s">
        <v>738</v>
      </c>
      <c r="H1502" s="5">
        <v>6779</v>
      </c>
      <c r="I1502" s="3" t="s">
        <v>739</v>
      </c>
      <c r="J1502" s="3" t="s">
        <v>791</v>
      </c>
      <c r="K1502" s="3" t="s">
        <v>792</v>
      </c>
      <c r="L1502" s="3" t="s">
        <v>793</v>
      </c>
    </row>
    <row r="1503" spans="1:12">
      <c r="A1503" s="3">
        <v>1496</v>
      </c>
      <c r="B1503" s="3" t="s">
        <v>786</v>
      </c>
      <c r="C1503" s="3" t="s">
        <v>939</v>
      </c>
      <c r="D1503" s="3" t="s">
        <v>3885</v>
      </c>
      <c r="E1503" s="3" t="s">
        <v>941</v>
      </c>
      <c r="F1503" s="3" t="s">
        <v>3886</v>
      </c>
      <c r="G1503" s="3" t="s">
        <v>738</v>
      </c>
      <c r="H1503" s="5">
        <v>8894</v>
      </c>
      <c r="I1503" s="3" t="s">
        <v>739</v>
      </c>
      <c r="J1503" s="3" t="s">
        <v>791</v>
      </c>
      <c r="K1503" s="3" t="s">
        <v>792</v>
      </c>
      <c r="L1503" s="3" t="s">
        <v>793</v>
      </c>
    </row>
    <row r="1504" spans="1:12">
      <c r="A1504" s="3">
        <v>1497</v>
      </c>
      <c r="B1504" s="3" t="s">
        <v>786</v>
      </c>
      <c r="C1504" s="3" t="s">
        <v>939</v>
      </c>
      <c r="D1504" s="3" t="s">
        <v>3887</v>
      </c>
      <c r="E1504" s="3" t="s">
        <v>941</v>
      </c>
      <c r="F1504" s="3" t="s">
        <v>3888</v>
      </c>
      <c r="G1504" s="3" t="s">
        <v>738</v>
      </c>
      <c r="H1504" s="5">
        <v>14066</v>
      </c>
      <c r="I1504" s="3" t="s">
        <v>739</v>
      </c>
      <c r="J1504" s="3" t="s">
        <v>791</v>
      </c>
      <c r="K1504" s="3" t="s">
        <v>792</v>
      </c>
      <c r="L1504" s="3" t="s">
        <v>793</v>
      </c>
    </row>
    <row r="1505" spans="1:12">
      <c r="A1505" s="3">
        <v>1498</v>
      </c>
      <c r="B1505" s="3" t="s">
        <v>786</v>
      </c>
      <c r="C1505" s="3" t="s">
        <v>939</v>
      </c>
      <c r="D1505" s="3" t="s">
        <v>3889</v>
      </c>
      <c r="E1505" s="3" t="s">
        <v>941</v>
      </c>
      <c r="F1505" s="3" t="s">
        <v>3890</v>
      </c>
      <c r="G1505" s="3" t="s">
        <v>738</v>
      </c>
      <c r="H1505" s="5">
        <v>8233</v>
      </c>
      <c r="I1505" s="3" t="s">
        <v>739</v>
      </c>
      <c r="J1505" s="3" t="s">
        <v>791</v>
      </c>
      <c r="K1505" s="3" t="s">
        <v>792</v>
      </c>
      <c r="L1505" s="3" t="s">
        <v>793</v>
      </c>
    </row>
    <row r="1506" spans="1:12">
      <c r="A1506" s="3">
        <v>1499</v>
      </c>
      <c r="B1506" s="3" t="s">
        <v>786</v>
      </c>
      <c r="C1506" s="3" t="s">
        <v>747</v>
      </c>
      <c r="D1506" s="3" t="s">
        <v>3891</v>
      </c>
      <c r="E1506" s="3" t="s">
        <v>812</v>
      </c>
      <c r="F1506" s="3" t="s">
        <v>3892</v>
      </c>
      <c r="G1506" s="3" t="s">
        <v>116</v>
      </c>
      <c r="H1506" s="5">
        <v>142000</v>
      </c>
      <c r="I1506" s="3" t="s">
        <v>739</v>
      </c>
      <c r="J1506" s="3" t="s">
        <v>791</v>
      </c>
      <c r="K1506" s="3" t="s">
        <v>792</v>
      </c>
      <c r="L1506" s="3" t="s">
        <v>793</v>
      </c>
    </row>
    <row r="1507" spans="1:12">
      <c r="A1507" s="3">
        <v>1500</v>
      </c>
      <c r="B1507" s="3" t="s">
        <v>786</v>
      </c>
      <c r="C1507" s="3" t="s">
        <v>747</v>
      </c>
      <c r="D1507" s="3" t="s">
        <v>3893</v>
      </c>
      <c r="E1507" s="3" t="s">
        <v>812</v>
      </c>
      <c r="F1507" s="3" t="s">
        <v>3894</v>
      </c>
      <c r="G1507" s="3" t="s">
        <v>116</v>
      </c>
      <c r="H1507" s="5">
        <v>160324</v>
      </c>
      <c r="I1507" s="3" t="s">
        <v>739</v>
      </c>
      <c r="J1507" s="3" t="s">
        <v>791</v>
      </c>
      <c r="K1507" s="3" t="s">
        <v>792</v>
      </c>
      <c r="L1507" s="3" t="s">
        <v>793</v>
      </c>
    </row>
    <row r="1508" spans="1:12">
      <c r="A1508" s="3">
        <v>1501</v>
      </c>
      <c r="B1508" s="3" t="s">
        <v>786</v>
      </c>
      <c r="C1508" s="3" t="s">
        <v>747</v>
      </c>
      <c r="D1508" s="3" t="s">
        <v>3895</v>
      </c>
      <c r="E1508" s="3" t="s">
        <v>812</v>
      </c>
      <c r="F1508" s="3" t="s">
        <v>3896</v>
      </c>
      <c r="G1508" s="3" t="s">
        <v>116</v>
      </c>
      <c r="H1508" s="5">
        <v>204135</v>
      </c>
      <c r="I1508" s="3" t="s">
        <v>739</v>
      </c>
      <c r="J1508" s="3" t="s">
        <v>791</v>
      </c>
      <c r="K1508" s="3" t="s">
        <v>792</v>
      </c>
      <c r="L1508" s="3" t="s">
        <v>793</v>
      </c>
    </row>
    <row r="1509" spans="1:12">
      <c r="A1509" s="3">
        <v>1502</v>
      </c>
      <c r="B1509" s="3" t="s">
        <v>786</v>
      </c>
      <c r="C1509" s="3" t="s">
        <v>747</v>
      </c>
      <c r="D1509" s="3" t="s">
        <v>3897</v>
      </c>
      <c r="E1509" s="3" t="s">
        <v>812</v>
      </c>
      <c r="F1509" s="3" t="s">
        <v>3898</v>
      </c>
      <c r="G1509" s="3" t="s">
        <v>116</v>
      </c>
      <c r="H1509" s="5">
        <v>220696</v>
      </c>
      <c r="I1509" s="3" t="s">
        <v>739</v>
      </c>
      <c r="J1509" s="3" t="s">
        <v>791</v>
      </c>
      <c r="K1509" s="3" t="s">
        <v>792</v>
      </c>
      <c r="L1509" s="3" t="s">
        <v>793</v>
      </c>
    </row>
    <row r="1510" spans="1:12">
      <c r="A1510" s="3">
        <v>1503</v>
      </c>
      <c r="B1510" s="3" t="s">
        <v>786</v>
      </c>
      <c r="C1510" s="3" t="s">
        <v>3899</v>
      </c>
      <c r="D1510" s="3" t="s">
        <v>3900</v>
      </c>
      <c r="E1510" s="3" t="s">
        <v>3901</v>
      </c>
      <c r="F1510" s="3" t="s">
        <v>3902</v>
      </c>
      <c r="G1510" s="3" t="s">
        <v>116</v>
      </c>
      <c r="H1510" s="5">
        <v>19965</v>
      </c>
      <c r="I1510" s="3" t="s">
        <v>739</v>
      </c>
      <c r="J1510" s="3" t="s">
        <v>791</v>
      </c>
      <c r="K1510" s="3" t="s">
        <v>792</v>
      </c>
      <c r="L1510" s="3" t="s">
        <v>793</v>
      </c>
    </row>
    <row r="1511" spans="1:12">
      <c r="A1511" s="3">
        <v>1504</v>
      </c>
      <c r="B1511" s="3" t="s">
        <v>786</v>
      </c>
      <c r="C1511" s="3" t="s">
        <v>787</v>
      </c>
      <c r="D1511" s="3" t="s">
        <v>3903</v>
      </c>
      <c r="E1511" s="3" t="s">
        <v>3904</v>
      </c>
      <c r="F1511" s="3" t="s">
        <v>3905</v>
      </c>
      <c r="G1511" s="3" t="s">
        <v>116</v>
      </c>
      <c r="H1511" s="5">
        <v>187927</v>
      </c>
      <c r="I1511" s="3" t="s">
        <v>739</v>
      </c>
      <c r="J1511" s="3" t="s">
        <v>791</v>
      </c>
      <c r="K1511" s="3" t="s">
        <v>792</v>
      </c>
      <c r="L1511" s="3" t="s">
        <v>793</v>
      </c>
    </row>
    <row r="1512" spans="1:12">
      <c r="A1512" s="3">
        <v>1505</v>
      </c>
      <c r="B1512" s="3" t="s">
        <v>786</v>
      </c>
      <c r="C1512" s="3" t="s">
        <v>787</v>
      </c>
      <c r="D1512" s="3" t="s">
        <v>3906</v>
      </c>
      <c r="E1512" s="3" t="s">
        <v>3904</v>
      </c>
      <c r="F1512" s="3" t="s">
        <v>3907</v>
      </c>
      <c r="G1512" s="3" t="s">
        <v>116</v>
      </c>
      <c r="H1512" s="5">
        <v>300681</v>
      </c>
      <c r="I1512" s="3" t="s">
        <v>739</v>
      </c>
      <c r="J1512" s="3" t="s">
        <v>791</v>
      </c>
      <c r="K1512" s="3" t="s">
        <v>792</v>
      </c>
      <c r="L1512" s="3" t="s">
        <v>793</v>
      </c>
    </row>
    <row r="1513" spans="1:12">
      <c r="A1513" s="3">
        <v>1506</v>
      </c>
      <c r="B1513" s="3" t="s">
        <v>786</v>
      </c>
      <c r="C1513" s="3" t="s">
        <v>787</v>
      </c>
      <c r="D1513" s="3" t="s">
        <v>3908</v>
      </c>
      <c r="E1513" s="3" t="s">
        <v>3904</v>
      </c>
      <c r="F1513" s="3" t="s">
        <v>3909</v>
      </c>
      <c r="G1513" s="3" t="s">
        <v>116</v>
      </c>
      <c r="H1513" s="5">
        <v>375854</v>
      </c>
      <c r="I1513" s="3" t="s">
        <v>739</v>
      </c>
      <c r="J1513" s="3" t="s">
        <v>791</v>
      </c>
      <c r="K1513" s="3" t="s">
        <v>792</v>
      </c>
      <c r="L1513" s="3" t="s">
        <v>793</v>
      </c>
    </row>
    <row r="1514" spans="1:12">
      <c r="A1514" s="3">
        <v>1507</v>
      </c>
      <c r="B1514" s="3" t="s">
        <v>786</v>
      </c>
      <c r="C1514" s="3" t="s">
        <v>1730</v>
      </c>
      <c r="D1514" s="3" t="s">
        <v>3910</v>
      </c>
      <c r="E1514" s="3" t="s">
        <v>3141</v>
      </c>
      <c r="F1514" s="3" t="s">
        <v>3911</v>
      </c>
      <c r="G1514" s="3" t="s">
        <v>738</v>
      </c>
      <c r="H1514" s="5">
        <v>9450</v>
      </c>
      <c r="I1514" s="3" t="s">
        <v>739</v>
      </c>
      <c r="J1514" s="3" t="s">
        <v>791</v>
      </c>
      <c r="K1514" s="3" t="s">
        <v>792</v>
      </c>
      <c r="L1514" s="3" t="s">
        <v>793</v>
      </c>
    </row>
    <row r="1515" spans="1:12">
      <c r="A1515" s="3">
        <v>1508</v>
      </c>
      <c r="B1515" s="3" t="s">
        <v>786</v>
      </c>
      <c r="C1515" s="3" t="s">
        <v>1730</v>
      </c>
      <c r="D1515" s="3" t="s">
        <v>3912</v>
      </c>
      <c r="E1515" s="3" t="s">
        <v>3141</v>
      </c>
      <c r="F1515" s="3" t="s">
        <v>3913</v>
      </c>
      <c r="G1515" s="3" t="s">
        <v>738</v>
      </c>
      <c r="H1515" s="5">
        <v>11450</v>
      </c>
      <c r="I1515" s="3" t="s">
        <v>739</v>
      </c>
      <c r="J1515" s="3" t="s">
        <v>791</v>
      </c>
      <c r="K1515" s="3" t="s">
        <v>792</v>
      </c>
      <c r="L1515" s="3" t="s">
        <v>793</v>
      </c>
    </row>
    <row r="1516" spans="1:12">
      <c r="A1516" s="3">
        <v>1509</v>
      </c>
      <c r="B1516" s="3" t="s">
        <v>786</v>
      </c>
      <c r="C1516" s="3" t="s">
        <v>1730</v>
      </c>
      <c r="D1516" s="3" t="s">
        <v>3914</v>
      </c>
      <c r="E1516" s="3" t="s">
        <v>3141</v>
      </c>
      <c r="F1516" s="3" t="s">
        <v>3915</v>
      </c>
      <c r="G1516" s="3" t="s">
        <v>738</v>
      </c>
      <c r="H1516" s="5">
        <v>12650</v>
      </c>
      <c r="I1516" s="3" t="s">
        <v>739</v>
      </c>
      <c r="J1516" s="3" t="s">
        <v>791</v>
      </c>
      <c r="K1516" s="3" t="s">
        <v>792</v>
      </c>
      <c r="L1516" s="3" t="s">
        <v>793</v>
      </c>
    </row>
    <row r="1517" spans="1:12">
      <c r="A1517" s="3">
        <v>1510</v>
      </c>
      <c r="B1517" s="3" t="s">
        <v>786</v>
      </c>
      <c r="C1517" s="3" t="s">
        <v>1730</v>
      </c>
      <c r="D1517" s="3" t="s">
        <v>3916</v>
      </c>
      <c r="E1517" s="3" t="s">
        <v>3141</v>
      </c>
      <c r="F1517" s="3" t="s">
        <v>3917</v>
      </c>
      <c r="G1517" s="3" t="s">
        <v>738</v>
      </c>
      <c r="H1517" s="5">
        <v>13950</v>
      </c>
      <c r="I1517" s="3" t="s">
        <v>739</v>
      </c>
      <c r="J1517" s="3" t="s">
        <v>791</v>
      </c>
      <c r="K1517" s="3" t="s">
        <v>792</v>
      </c>
      <c r="L1517" s="3" t="s">
        <v>793</v>
      </c>
    </row>
    <row r="1518" spans="1:12">
      <c r="A1518" s="3">
        <v>1511</v>
      </c>
      <c r="B1518" s="3" t="s">
        <v>786</v>
      </c>
      <c r="C1518" s="3" t="s">
        <v>1730</v>
      </c>
      <c r="D1518" s="3" t="s">
        <v>3918</v>
      </c>
      <c r="E1518" s="3" t="s">
        <v>3141</v>
      </c>
      <c r="F1518" s="3" t="s">
        <v>3919</v>
      </c>
      <c r="G1518" s="3" t="s">
        <v>738</v>
      </c>
      <c r="H1518" s="5">
        <v>14350</v>
      </c>
      <c r="I1518" s="3" t="s">
        <v>739</v>
      </c>
      <c r="J1518" s="3" t="s">
        <v>791</v>
      </c>
      <c r="K1518" s="3" t="s">
        <v>792</v>
      </c>
      <c r="L1518" s="3" t="s">
        <v>793</v>
      </c>
    </row>
    <row r="1519" spans="1:12">
      <c r="A1519" s="3">
        <v>1512</v>
      </c>
      <c r="B1519" s="3" t="s">
        <v>786</v>
      </c>
      <c r="C1519" s="3" t="s">
        <v>1730</v>
      </c>
      <c r="D1519" s="3" t="s">
        <v>3920</v>
      </c>
      <c r="E1519" s="3" t="s">
        <v>3141</v>
      </c>
      <c r="F1519" s="3" t="s">
        <v>3921</v>
      </c>
      <c r="G1519" s="3" t="s">
        <v>738</v>
      </c>
      <c r="H1519" s="5">
        <v>15650</v>
      </c>
      <c r="I1519" s="3" t="s">
        <v>739</v>
      </c>
      <c r="J1519" s="3" t="s">
        <v>791</v>
      </c>
      <c r="K1519" s="3" t="s">
        <v>792</v>
      </c>
      <c r="L1519" s="3" t="s">
        <v>793</v>
      </c>
    </row>
    <row r="1520" spans="1:12">
      <c r="A1520" s="3">
        <v>1513</v>
      </c>
      <c r="B1520" s="3" t="s">
        <v>786</v>
      </c>
      <c r="C1520" s="3" t="s">
        <v>1730</v>
      </c>
      <c r="D1520" s="3" t="s">
        <v>3922</v>
      </c>
      <c r="E1520" s="3" t="s">
        <v>3141</v>
      </c>
      <c r="F1520" s="3" t="s">
        <v>3923</v>
      </c>
      <c r="G1520" s="3" t="s">
        <v>738</v>
      </c>
      <c r="H1520" s="5">
        <v>16750</v>
      </c>
      <c r="I1520" s="3" t="s">
        <v>739</v>
      </c>
      <c r="J1520" s="3" t="s">
        <v>791</v>
      </c>
      <c r="K1520" s="3" t="s">
        <v>792</v>
      </c>
      <c r="L1520" s="3" t="s">
        <v>793</v>
      </c>
    </row>
    <row r="1521" spans="1:12">
      <c r="A1521" s="3">
        <v>1514</v>
      </c>
      <c r="B1521" s="3" t="s">
        <v>786</v>
      </c>
      <c r="C1521" s="3" t="s">
        <v>1730</v>
      </c>
      <c r="D1521" s="3" t="s">
        <v>3924</v>
      </c>
      <c r="E1521" s="3" t="s">
        <v>3141</v>
      </c>
      <c r="F1521" s="3" t="s">
        <v>3925</v>
      </c>
      <c r="G1521" s="3" t="s">
        <v>738</v>
      </c>
      <c r="H1521" s="5">
        <v>17950</v>
      </c>
      <c r="I1521" s="3" t="s">
        <v>739</v>
      </c>
      <c r="J1521" s="3" t="s">
        <v>791</v>
      </c>
      <c r="K1521" s="3" t="s">
        <v>792</v>
      </c>
      <c r="L1521" s="3" t="s">
        <v>793</v>
      </c>
    </row>
    <row r="1522" spans="1:12">
      <c r="A1522" s="3">
        <v>1515</v>
      </c>
      <c r="B1522" s="3" t="s">
        <v>786</v>
      </c>
      <c r="C1522" s="3" t="s">
        <v>1730</v>
      </c>
      <c r="D1522" s="3" t="s">
        <v>3926</v>
      </c>
      <c r="E1522" s="3" t="s">
        <v>3141</v>
      </c>
      <c r="F1522" s="3" t="s">
        <v>3927</v>
      </c>
      <c r="G1522" s="3" t="s">
        <v>738</v>
      </c>
      <c r="H1522" s="5">
        <v>18950</v>
      </c>
      <c r="I1522" s="3" t="s">
        <v>739</v>
      </c>
      <c r="J1522" s="3" t="s">
        <v>791</v>
      </c>
      <c r="K1522" s="3" t="s">
        <v>792</v>
      </c>
      <c r="L1522" s="3" t="s">
        <v>793</v>
      </c>
    </row>
    <row r="1523" spans="1:12">
      <c r="A1523" s="3">
        <v>1516</v>
      </c>
      <c r="B1523" s="3" t="s">
        <v>786</v>
      </c>
      <c r="C1523" s="3" t="s">
        <v>1730</v>
      </c>
      <c r="D1523" s="3" t="s">
        <v>3928</v>
      </c>
      <c r="E1523" s="3" t="s">
        <v>3141</v>
      </c>
      <c r="F1523" s="3" t="s">
        <v>3929</v>
      </c>
      <c r="G1523" s="3" t="s">
        <v>738</v>
      </c>
      <c r="H1523" s="5">
        <v>19900</v>
      </c>
      <c r="I1523" s="3" t="s">
        <v>739</v>
      </c>
      <c r="J1523" s="3" t="s">
        <v>791</v>
      </c>
      <c r="K1523" s="3" t="s">
        <v>792</v>
      </c>
      <c r="L1523" s="3" t="s">
        <v>793</v>
      </c>
    </row>
    <row r="1524" spans="1:12">
      <c r="A1524" s="3">
        <v>1517</v>
      </c>
      <c r="B1524" s="3" t="s">
        <v>786</v>
      </c>
      <c r="C1524" s="3" t="s">
        <v>824</v>
      </c>
      <c r="D1524" s="3" t="s">
        <v>3930</v>
      </c>
      <c r="E1524" s="3" t="s">
        <v>2897</v>
      </c>
      <c r="F1524" s="3" t="s">
        <v>3931</v>
      </c>
      <c r="G1524" s="3" t="s">
        <v>116</v>
      </c>
      <c r="H1524" s="5">
        <v>11142</v>
      </c>
      <c r="I1524" s="3" t="s">
        <v>739</v>
      </c>
      <c r="J1524" s="3" t="s">
        <v>791</v>
      </c>
      <c r="K1524" s="3" t="s">
        <v>792</v>
      </c>
      <c r="L1524" s="3" t="s">
        <v>793</v>
      </c>
    </row>
    <row r="1525" spans="1:12">
      <c r="A1525" s="3">
        <v>1518</v>
      </c>
      <c r="B1525" s="3" t="s">
        <v>786</v>
      </c>
      <c r="C1525" s="3" t="s">
        <v>824</v>
      </c>
      <c r="D1525" s="3" t="s">
        <v>3932</v>
      </c>
      <c r="E1525" s="3" t="s">
        <v>2897</v>
      </c>
      <c r="F1525" s="3" t="s">
        <v>3933</v>
      </c>
      <c r="G1525" s="3" t="s">
        <v>116</v>
      </c>
      <c r="H1525" s="5">
        <v>12555</v>
      </c>
      <c r="I1525" s="3" t="s">
        <v>739</v>
      </c>
      <c r="J1525" s="3" t="s">
        <v>791</v>
      </c>
      <c r="K1525" s="3" t="s">
        <v>792</v>
      </c>
      <c r="L1525" s="3" t="s">
        <v>793</v>
      </c>
    </row>
    <row r="1526" spans="1:12">
      <c r="A1526" s="3">
        <v>1519</v>
      </c>
      <c r="B1526" s="3" t="s">
        <v>786</v>
      </c>
      <c r="C1526" s="3" t="s">
        <v>824</v>
      </c>
      <c r="D1526" s="3" t="s">
        <v>3934</v>
      </c>
      <c r="E1526" s="3" t="s">
        <v>2897</v>
      </c>
      <c r="F1526" s="3" t="s">
        <v>3935</v>
      </c>
      <c r="G1526" s="3" t="s">
        <v>116</v>
      </c>
      <c r="H1526" s="5">
        <v>16605</v>
      </c>
      <c r="I1526" s="3" t="s">
        <v>739</v>
      </c>
      <c r="J1526" s="3" t="s">
        <v>791</v>
      </c>
      <c r="K1526" s="3" t="s">
        <v>792</v>
      </c>
      <c r="L1526" s="3" t="s">
        <v>793</v>
      </c>
    </row>
  </sheetData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Z1002"/>
  <sheetViews>
    <sheetView tabSelected="1" view="pageBreakPreview" zoomScaleNormal="100" zoomScaleSheetLayoutView="100" workbookViewId="0">
      <selection activeCell="B2" sqref="B2"/>
    </sheetView>
  </sheetViews>
  <sheetFormatPr defaultColWidth="14.42578125" defaultRowHeight="15"/>
  <cols>
    <col min="1" max="1" width="30.7109375" style="3" customWidth="1"/>
    <col min="2" max="2" width="25.7109375" style="3" customWidth="1"/>
    <col min="3" max="3" width="5.7109375" style="3" customWidth="1"/>
    <col min="4" max="4" width="9.7109375" style="3" customWidth="1"/>
    <col min="5" max="5" width="2.7109375" style="3" customWidth="1"/>
    <col min="6" max="6" width="5.7109375" style="3" customWidth="1"/>
    <col min="7" max="7" width="29.85546875" style="3" customWidth="1"/>
    <col min="8" max="8" width="22.7109375" style="3" customWidth="1"/>
    <col min="9" max="26" width="8.7109375" style="3" customWidth="1"/>
    <col min="27" max="16384" width="14.42578125" style="3"/>
  </cols>
  <sheetData>
    <row r="1" spans="1:26" ht="24.75" customHeight="1">
      <c r="A1" s="238" t="s">
        <v>2</v>
      </c>
      <c r="B1" s="239"/>
      <c r="C1" s="239"/>
      <c r="D1" s="239"/>
      <c r="E1" s="239"/>
      <c r="F1" s="239"/>
      <c r="G1" s="239"/>
      <c r="H1" s="23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1.75" customHeight="1">
      <c r="A2" s="1" t="s">
        <v>3955</v>
      </c>
      <c r="B2" s="28"/>
      <c r="C2" s="147"/>
      <c r="D2" s="28"/>
      <c r="E2" s="28"/>
      <c r="F2" s="147"/>
      <c r="G2" s="28"/>
      <c r="H2" s="37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21.75" customHeight="1" thickBot="1">
      <c r="A3" s="149" t="s">
        <v>3</v>
      </c>
      <c r="B3" s="240" t="s">
        <v>4</v>
      </c>
      <c r="C3" s="241"/>
      <c r="D3" s="241"/>
      <c r="E3" s="241"/>
      <c r="F3" s="242"/>
      <c r="G3" s="150" t="s">
        <v>5</v>
      </c>
      <c r="H3" s="151" t="s">
        <v>6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18.75" customHeight="1" thickTop="1">
      <c r="A4" s="157" t="s">
        <v>8</v>
      </c>
      <c r="B4" s="243"/>
      <c r="C4" s="236"/>
      <c r="D4" s="236"/>
      <c r="E4" s="236"/>
      <c r="F4" s="236"/>
      <c r="G4" s="158">
        <f>SUM(G5:G6)</f>
        <v>2946934</v>
      </c>
      <c r="H4" s="57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</row>
    <row r="5" spans="1:26" ht="18.75" customHeight="1">
      <c r="A5" s="160" t="s">
        <v>9</v>
      </c>
      <c r="B5" s="58"/>
      <c r="C5" s="59"/>
      <c r="D5" s="161"/>
      <c r="E5" s="161"/>
      <c r="F5" s="59"/>
      <c r="G5" s="162">
        <f>총괄표!I6</f>
        <v>2946934</v>
      </c>
      <c r="H5" s="163" t="s">
        <v>10</v>
      </c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18.75" customHeight="1">
      <c r="A6" s="164" t="s">
        <v>11</v>
      </c>
      <c r="B6" s="165"/>
      <c r="C6" s="166"/>
      <c r="D6" s="167"/>
      <c r="E6" s="167"/>
      <c r="F6" s="166"/>
      <c r="G6" s="12"/>
      <c r="H6" s="16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18.75" customHeight="1">
      <c r="A7" s="157" t="s">
        <v>12</v>
      </c>
      <c r="B7" s="243"/>
      <c r="C7" s="236"/>
      <c r="D7" s="236"/>
      <c r="E7" s="236"/>
      <c r="F7" s="236"/>
      <c r="G7" s="158">
        <f>SUM(G8:G9)</f>
        <v>29597557</v>
      </c>
      <c r="H7" s="169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</row>
    <row r="8" spans="1:26" ht="18.75" customHeight="1">
      <c r="A8" s="160" t="s">
        <v>13</v>
      </c>
      <c r="B8" s="58"/>
      <c r="C8" s="59"/>
      <c r="D8" s="161"/>
      <c r="E8" s="161"/>
      <c r="F8" s="59"/>
      <c r="G8" s="162">
        <f>총괄표!L6</f>
        <v>24851014</v>
      </c>
      <c r="H8" s="163" t="s">
        <v>10</v>
      </c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18.75" customHeight="1">
      <c r="A9" s="171" t="s">
        <v>14</v>
      </c>
      <c r="B9" s="165" t="s">
        <v>15</v>
      </c>
      <c r="C9" s="166" t="s">
        <v>16</v>
      </c>
      <c r="D9" s="172">
        <v>0.191</v>
      </c>
      <c r="E9" s="173"/>
      <c r="F9" s="173" t="s">
        <v>17</v>
      </c>
      <c r="G9" s="174">
        <f>TRUNC($G$8*D9)</f>
        <v>4746543</v>
      </c>
      <c r="H9" s="175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18.75" customHeight="1">
      <c r="A10" s="157" t="s">
        <v>18</v>
      </c>
      <c r="B10" s="244"/>
      <c r="C10" s="236"/>
      <c r="D10" s="236"/>
      <c r="E10" s="236"/>
      <c r="F10" s="236"/>
      <c r="G10" s="158">
        <f>SUM(G11:G22)</f>
        <v>5937591</v>
      </c>
      <c r="H10" s="169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</row>
    <row r="11" spans="1:26" ht="18.75" customHeight="1">
      <c r="A11" s="176" t="s">
        <v>19</v>
      </c>
      <c r="B11" s="177"/>
      <c r="C11" s="178"/>
      <c r="D11" s="179"/>
      <c r="E11" s="179"/>
      <c r="F11" s="178"/>
      <c r="G11" s="180">
        <f>총괄표!N6</f>
        <v>0</v>
      </c>
      <c r="H11" s="181" t="s">
        <v>10</v>
      </c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18.75" customHeight="1">
      <c r="A12" s="182" t="s">
        <v>20</v>
      </c>
      <c r="B12" s="183" t="s">
        <v>21</v>
      </c>
      <c r="C12" s="184" t="s">
        <v>16</v>
      </c>
      <c r="D12" s="185">
        <v>3.56E-2</v>
      </c>
      <c r="E12" s="186"/>
      <c r="F12" s="186" t="s">
        <v>17</v>
      </c>
      <c r="G12" s="187">
        <f t="shared" ref="G12:G13" si="0">TRUNC((G$7)*D12)</f>
        <v>1053673</v>
      </c>
      <c r="H12" s="18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18.75" customHeight="1">
      <c r="A13" s="182" t="s">
        <v>22</v>
      </c>
      <c r="B13" s="183" t="s">
        <v>21</v>
      </c>
      <c r="C13" s="184" t="s">
        <v>16</v>
      </c>
      <c r="D13" s="185">
        <v>1.01E-2</v>
      </c>
      <c r="E13" s="186"/>
      <c r="F13" s="186" t="s">
        <v>17</v>
      </c>
      <c r="G13" s="187">
        <f t="shared" si="0"/>
        <v>298935</v>
      </c>
      <c r="H13" s="18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18.75" customHeight="1">
      <c r="A14" s="182" t="s">
        <v>23</v>
      </c>
      <c r="B14" s="183" t="s">
        <v>24</v>
      </c>
      <c r="C14" s="184" t="s">
        <v>16</v>
      </c>
      <c r="D14" s="185">
        <v>5.5E-2</v>
      </c>
      <c r="E14" s="186"/>
      <c r="F14" s="186" t="s">
        <v>17</v>
      </c>
      <c r="G14" s="187">
        <f>TRUNC(($G$4+$G$7)*D14)</f>
        <v>1789947</v>
      </c>
      <c r="H14" s="189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18.75" customHeight="1">
      <c r="A15" s="182" t="s">
        <v>25</v>
      </c>
      <c r="B15" s="183" t="s">
        <v>26</v>
      </c>
      <c r="C15" s="184" t="s">
        <v>16</v>
      </c>
      <c r="D15" s="185">
        <v>2.07E-2</v>
      </c>
      <c r="E15" s="186"/>
      <c r="F15" s="186" t="s">
        <v>17</v>
      </c>
      <c r="G15" s="187">
        <f>TRUNC((SUM($G$4,$G$8)*D15))</f>
        <v>575417</v>
      </c>
      <c r="H15" s="189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18.75" customHeight="1">
      <c r="A16" s="182" t="s">
        <v>27</v>
      </c>
      <c r="B16" s="183" t="s">
        <v>15</v>
      </c>
      <c r="C16" s="184" t="s">
        <v>16</v>
      </c>
      <c r="D16" s="190">
        <v>3.5950000000000003E-2</v>
      </c>
      <c r="E16" s="186"/>
      <c r="F16" s="186" t="s">
        <v>17</v>
      </c>
      <c r="G16" s="187">
        <f t="shared" ref="G16:G17" si="1">TRUNC($G$8*D16)</f>
        <v>893393</v>
      </c>
      <c r="H16" s="189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18.75" customHeight="1">
      <c r="A17" s="182" t="s">
        <v>28</v>
      </c>
      <c r="B17" s="183" t="s">
        <v>15</v>
      </c>
      <c r="C17" s="184" t="s">
        <v>16</v>
      </c>
      <c r="D17" s="185">
        <v>4.7500000000000001E-2</v>
      </c>
      <c r="E17" s="186"/>
      <c r="F17" s="186" t="s">
        <v>17</v>
      </c>
      <c r="G17" s="187">
        <f t="shared" si="1"/>
        <v>1180423</v>
      </c>
      <c r="H17" s="189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18.75" customHeight="1">
      <c r="A18" s="182" t="s">
        <v>29</v>
      </c>
      <c r="B18" s="183" t="s">
        <v>30</v>
      </c>
      <c r="C18" s="184" t="s">
        <v>16</v>
      </c>
      <c r="D18" s="185">
        <v>0.13139999999999999</v>
      </c>
      <c r="E18" s="186"/>
      <c r="F18" s="186" t="s">
        <v>17</v>
      </c>
      <c r="G18" s="187">
        <f>TRUNC($G$16*D18)</f>
        <v>117391</v>
      </c>
      <c r="H18" s="189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18.75" customHeight="1">
      <c r="A19" s="182" t="s">
        <v>31</v>
      </c>
      <c r="B19" s="183" t="s">
        <v>15</v>
      </c>
      <c r="C19" s="184" t="s">
        <v>16</v>
      </c>
      <c r="D19" s="185">
        <v>2.3E-2</v>
      </c>
      <c r="E19" s="186"/>
      <c r="F19" s="186" t="s">
        <v>17</v>
      </c>
      <c r="G19" s="187"/>
      <c r="H19" s="191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18.75" customHeight="1">
      <c r="A20" s="182" t="s">
        <v>32</v>
      </c>
      <c r="B20" s="183" t="s">
        <v>21</v>
      </c>
      <c r="C20" s="184" t="s">
        <v>16</v>
      </c>
      <c r="D20" s="190">
        <v>6.0000000000000002E-5</v>
      </c>
      <c r="E20" s="186"/>
      <c r="F20" s="186" t="s">
        <v>17</v>
      </c>
      <c r="G20" s="187">
        <f t="shared" ref="G20:G21" si="2">TRUNC((G$7)*D20)</f>
        <v>1775</v>
      </c>
      <c r="H20" s="191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18.75" customHeight="1">
      <c r="A21" s="182" t="s">
        <v>33</v>
      </c>
      <c r="B21" s="183" t="s">
        <v>21</v>
      </c>
      <c r="C21" s="184" t="s">
        <v>16</v>
      </c>
      <c r="D21" s="190">
        <v>8.9999999999999998E-4</v>
      </c>
      <c r="E21" s="186"/>
      <c r="F21" s="186" t="s">
        <v>17</v>
      </c>
      <c r="G21" s="187">
        <f t="shared" si="2"/>
        <v>26637</v>
      </c>
      <c r="H21" s="192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18.75" customHeight="1" thickBot="1">
      <c r="A22" s="182" t="s">
        <v>34</v>
      </c>
      <c r="B22" s="183"/>
      <c r="C22" s="184"/>
      <c r="D22" s="186"/>
      <c r="E22" s="186"/>
      <c r="F22" s="186"/>
      <c r="G22" s="187"/>
      <c r="H22" s="192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18.75" customHeight="1" thickTop="1">
      <c r="A23" s="152" t="s">
        <v>7</v>
      </c>
      <c r="B23" s="153"/>
      <c r="C23" s="154"/>
      <c r="D23" s="155"/>
      <c r="E23" s="155"/>
      <c r="F23" s="154"/>
      <c r="G23" s="48">
        <f>G4+G7+G10</f>
        <v>38482082</v>
      </c>
      <c r="H23" s="15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18.75" customHeight="1">
      <c r="A24" s="157" t="s">
        <v>35</v>
      </c>
      <c r="B24" s="193" t="s">
        <v>36</v>
      </c>
      <c r="C24" s="54" t="s">
        <v>16</v>
      </c>
      <c r="D24" s="194">
        <v>0.08</v>
      </c>
      <c r="E24" s="56"/>
      <c r="F24" s="195" t="s">
        <v>17</v>
      </c>
      <c r="G24" s="158">
        <f>TRUNC((G23)*D24)</f>
        <v>3078566</v>
      </c>
      <c r="H24" s="57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18.75" customHeight="1">
      <c r="A25" s="157" t="s">
        <v>37</v>
      </c>
      <c r="B25" s="193" t="s">
        <v>38</v>
      </c>
      <c r="C25" s="54" t="s">
        <v>16</v>
      </c>
      <c r="D25" s="55">
        <v>0.15</v>
      </c>
      <c r="E25" s="56"/>
      <c r="F25" s="195" t="s">
        <v>17</v>
      </c>
      <c r="G25" s="158">
        <f>INT((G4+G7+G10)*D25)-L25</f>
        <v>5771692</v>
      </c>
      <c r="H25" s="57"/>
      <c r="I25" s="148"/>
      <c r="J25" s="148"/>
      <c r="K25" s="148"/>
      <c r="L25" s="148">
        <f>INT(682/1.1)</f>
        <v>620</v>
      </c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18.75" customHeight="1">
      <c r="A26" s="157" t="s">
        <v>3948</v>
      </c>
      <c r="B26" s="196"/>
      <c r="C26" s="197"/>
      <c r="D26" s="198"/>
      <c r="E26" s="198"/>
      <c r="F26" s="198"/>
      <c r="G26" s="199">
        <f>총괄표!P14</f>
        <v>-165600</v>
      </c>
      <c r="H26" s="200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s="227" customFormat="1" ht="18.75" customHeight="1">
      <c r="A27" s="157" t="s">
        <v>3950</v>
      </c>
      <c r="B27" s="196"/>
      <c r="C27" s="197"/>
      <c r="D27" s="198"/>
      <c r="E27" s="198"/>
      <c r="F27" s="198"/>
      <c r="G27" s="199">
        <f>INT(G8*13%*50%*1.4)</f>
        <v>2261442</v>
      </c>
      <c r="H27" s="200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ht="18.75" customHeight="1">
      <c r="A28" s="157" t="s">
        <v>3951</v>
      </c>
      <c r="B28" s="235" t="s">
        <v>39</v>
      </c>
      <c r="C28" s="236"/>
      <c r="D28" s="236"/>
      <c r="E28" s="236"/>
      <c r="F28" s="237"/>
      <c r="G28" s="158">
        <f>G23+G24+G25+G26+G27</f>
        <v>49428182</v>
      </c>
      <c r="H28" s="57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s="227" customFormat="1" ht="18.75" customHeight="1">
      <c r="A29" s="157" t="s">
        <v>3952</v>
      </c>
      <c r="B29" s="228"/>
      <c r="C29" s="229"/>
      <c r="D29" s="229"/>
      <c r="E29" s="229"/>
      <c r="F29" s="229"/>
      <c r="G29" s="158">
        <f>G28</f>
        <v>49428182</v>
      </c>
      <c r="H29" s="57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ht="18.75" customHeight="1">
      <c r="A30" s="157" t="s">
        <v>3953</v>
      </c>
      <c r="B30" s="193" t="s">
        <v>40</v>
      </c>
      <c r="C30" s="201" t="s">
        <v>16</v>
      </c>
      <c r="D30" s="55">
        <v>0.1</v>
      </c>
      <c r="E30" s="55"/>
      <c r="F30" s="55" t="s">
        <v>17</v>
      </c>
      <c r="G30" s="158">
        <f>TRUNC(G29)*D30</f>
        <v>4942818.2</v>
      </c>
      <c r="H30" s="57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18.75" customHeight="1">
      <c r="A31" s="157" t="s">
        <v>3954</v>
      </c>
      <c r="B31" s="193"/>
      <c r="C31" s="201"/>
      <c r="D31" s="202"/>
      <c r="E31" s="55"/>
      <c r="F31" s="55"/>
      <c r="G31" s="158">
        <f>G29+G30</f>
        <v>54371000.200000003</v>
      </c>
      <c r="H31" s="57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18.75" customHeight="1" thickBot="1">
      <c r="A32" s="211" t="s">
        <v>41</v>
      </c>
      <c r="B32" s="212"/>
      <c r="C32" s="213"/>
      <c r="D32" s="214"/>
      <c r="E32" s="214"/>
      <c r="F32" s="214"/>
      <c r="G32" s="215">
        <f>G31</f>
        <v>54371000.200000003</v>
      </c>
      <c r="H32" s="216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22.5" customHeight="1">
      <c r="A33" s="137"/>
      <c r="B33" s="137"/>
      <c r="C33" s="136"/>
      <c r="D33" s="137"/>
      <c r="E33" s="137"/>
      <c r="F33" s="136"/>
      <c r="G33" s="203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ht="22.5" customHeight="1">
      <c r="A34" s="137"/>
      <c r="B34" s="137"/>
      <c r="C34" s="136"/>
      <c r="D34" s="137"/>
      <c r="E34" s="137"/>
      <c r="F34" s="136"/>
      <c r="G34" s="137"/>
      <c r="H34" s="137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22.5" customHeight="1">
      <c r="A35" s="137"/>
      <c r="B35" s="137"/>
      <c r="C35" s="136"/>
      <c r="D35" s="137"/>
      <c r="E35" s="137"/>
      <c r="F35" s="136"/>
      <c r="G35" s="137"/>
      <c r="H35" s="137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22.5" customHeight="1">
      <c r="A36" s="137"/>
      <c r="B36" s="137"/>
      <c r="C36" s="136"/>
      <c r="D36" s="137"/>
      <c r="E36" s="137"/>
      <c r="F36" s="136"/>
      <c r="G36" s="137"/>
      <c r="H36" s="137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22.5" customHeight="1">
      <c r="A37" s="137"/>
      <c r="B37" s="137"/>
      <c r="C37" s="136"/>
      <c r="D37" s="137"/>
      <c r="E37" s="137"/>
      <c r="F37" s="136"/>
      <c r="G37" s="137"/>
      <c r="H37" s="137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22.5" customHeight="1">
      <c r="A38" s="137"/>
      <c r="B38" s="137"/>
      <c r="C38" s="136"/>
      <c r="D38" s="137"/>
      <c r="E38" s="137"/>
      <c r="F38" s="136"/>
      <c r="G38" s="137"/>
      <c r="H38" s="137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22.5" customHeight="1">
      <c r="A39" s="137"/>
      <c r="B39" s="137"/>
      <c r="C39" s="136"/>
      <c r="D39" s="137"/>
      <c r="E39" s="137"/>
      <c r="F39" s="136"/>
      <c r="G39" s="137"/>
      <c r="H39" s="137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22.5" customHeight="1">
      <c r="A40" s="137"/>
      <c r="B40" s="137"/>
      <c r="C40" s="136"/>
      <c r="D40" s="137"/>
      <c r="E40" s="137"/>
      <c r="F40" s="136"/>
      <c r="G40" s="137"/>
      <c r="H40" s="137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22.5" customHeight="1">
      <c r="A41" s="137"/>
      <c r="B41" s="137"/>
      <c r="C41" s="136"/>
      <c r="D41" s="137"/>
      <c r="E41" s="137"/>
      <c r="F41" s="136"/>
      <c r="G41" s="137"/>
      <c r="H41" s="137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22.5" customHeight="1">
      <c r="A42" s="137"/>
      <c r="B42" s="137"/>
      <c r="C42" s="136"/>
      <c r="D42" s="137"/>
      <c r="E42" s="137"/>
      <c r="F42" s="136"/>
      <c r="G42" s="137"/>
      <c r="H42" s="137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22.5" customHeight="1">
      <c r="A43" s="137"/>
      <c r="B43" s="137"/>
      <c r="C43" s="136"/>
      <c r="D43" s="137"/>
      <c r="E43" s="137"/>
      <c r="F43" s="136"/>
      <c r="G43" s="137"/>
      <c r="H43" s="137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22.5" customHeight="1">
      <c r="A44" s="137"/>
      <c r="B44" s="137"/>
      <c r="C44" s="136"/>
      <c r="D44" s="137"/>
      <c r="E44" s="137"/>
      <c r="F44" s="136"/>
      <c r="G44" s="137"/>
      <c r="H44" s="137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ht="22.5" customHeight="1">
      <c r="A45" s="137"/>
      <c r="B45" s="137"/>
      <c r="C45" s="136"/>
      <c r="D45" s="137"/>
      <c r="E45" s="137"/>
      <c r="F45" s="136"/>
      <c r="G45" s="137"/>
      <c r="H45" s="137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22.5" customHeight="1">
      <c r="A46" s="137"/>
      <c r="B46" s="137"/>
      <c r="C46" s="136"/>
      <c r="D46" s="137"/>
      <c r="E46" s="137"/>
      <c r="F46" s="136"/>
      <c r="G46" s="137"/>
      <c r="H46" s="137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22.5" customHeight="1">
      <c r="A47" s="137"/>
      <c r="B47" s="137"/>
      <c r="C47" s="136"/>
      <c r="D47" s="137"/>
      <c r="E47" s="137"/>
      <c r="F47" s="136"/>
      <c r="G47" s="137"/>
      <c r="H47" s="137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22.5" customHeight="1">
      <c r="A48" s="137"/>
      <c r="B48" s="137"/>
      <c r="C48" s="136"/>
      <c r="D48" s="137"/>
      <c r="E48" s="137"/>
      <c r="F48" s="136"/>
      <c r="G48" s="137"/>
      <c r="H48" s="137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22.5" customHeight="1">
      <c r="A49" s="137"/>
      <c r="B49" s="137"/>
      <c r="C49" s="136"/>
      <c r="D49" s="137"/>
      <c r="E49" s="137"/>
      <c r="F49" s="136"/>
      <c r="G49" s="137"/>
      <c r="H49" s="137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22.5" customHeight="1">
      <c r="A50" s="137"/>
      <c r="B50" s="137"/>
      <c r="C50" s="136"/>
      <c r="D50" s="137"/>
      <c r="E50" s="137"/>
      <c r="F50" s="136"/>
      <c r="G50" s="137"/>
      <c r="H50" s="137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26" ht="22.5" customHeight="1">
      <c r="A51" s="137"/>
      <c r="B51" s="137"/>
      <c r="C51" s="136"/>
      <c r="D51" s="137"/>
      <c r="E51" s="137"/>
      <c r="F51" s="136"/>
      <c r="G51" s="137"/>
      <c r="H51" s="137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26" ht="22.5" customHeight="1">
      <c r="A52" s="137"/>
      <c r="B52" s="137"/>
      <c r="C52" s="136"/>
      <c r="D52" s="137"/>
      <c r="E52" s="137"/>
      <c r="F52" s="136"/>
      <c r="G52" s="137"/>
      <c r="H52" s="137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26" ht="22.5" customHeight="1">
      <c r="A53" s="137"/>
      <c r="B53" s="137"/>
      <c r="C53" s="136"/>
      <c r="D53" s="137"/>
      <c r="E53" s="137"/>
      <c r="F53" s="136"/>
      <c r="G53" s="137"/>
      <c r="H53" s="137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26" ht="22.5" customHeight="1">
      <c r="A54" s="137"/>
      <c r="B54" s="137"/>
      <c r="C54" s="136"/>
      <c r="D54" s="137"/>
      <c r="E54" s="137"/>
      <c r="F54" s="136"/>
      <c r="G54" s="137"/>
      <c r="H54" s="137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</row>
    <row r="55" spans="1:26" ht="22.5" customHeight="1">
      <c r="A55" s="137"/>
      <c r="B55" s="137"/>
      <c r="C55" s="136"/>
      <c r="D55" s="137"/>
      <c r="E55" s="137"/>
      <c r="F55" s="136"/>
      <c r="G55" s="137"/>
      <c r="H55" s="137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</row>
    <row r="56" spans="1:26" ht="22.5" customHeight="1">
      <c r="A56" s="137"/>
      <c r="B56" s="137"/>
      <c r="C56" s="136"/>
      <c r="D56" s="137"/>
      <c r="E56" s="137"/>
      <c r="F56" s="136"/>
      <c r="G56" s="137"/>
      <c r="H56" s="137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</row>
    <row r="57" spans="1:26" ht="22.5" customHeight="1">
      <c r="A57" s="137"/>
      <c r="B57" s="137"/>
      <c r="C57" s="136"/>
      <c r="D57" s="137"/>
      <c r="E57" s="137"/>
      <c r="F57" s="136"/>
      <c r="G57" s="137"/>
      <c r="H57" s="137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</row>
    <row r="58" spans="1:26" ht="22.5" customHeight="1">
      <c r="A58" s="137"/>
      <c r="B58" s="137"/>
      <c r="C58" s="136"/>
      <c r="D58" s="137"/>
      <c r="E58" s="137"/>
      <c r="F58" s="136"/>
      <c r="G58" s="137"/>
      <c r="H58" s="137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</row>
    <row r="59" spans="1:26" ht="22.5" customHeight="1">
      <c r="A59" s="137"/>
      <c r="B59" s="137"/>
      <c r="C59" s="136"/>
      <c r="D59" s="137"/>
      <c r="E59" s="137"/>
      <c r="F59" s="136"/>
      <c r="G59" s="137"/>
      <c r="H59" s="137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</row>
    <row r="60" spans="1:26" ht="22.5" customHeight="1">
      <c r="A60" s="137"/>
      <c r="B60" s="137"/>
      <c r="C60" s="136"/>
      <c r="D60" s="137"/>
      <c r="E60" s="137"/>
      <c r="F60" s="136"/>
      <c r="G60" s="137"/>
      <c r="H60" s="137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22.5" customHeight="1">
      <c r="A61" s="137"/>
      <c r="B61" s="137"/>
      <c r="C61" s="136"/>
      <c r="D61" s="137"/>
      <c r="E61" s="137"/>
      <c r="F61" s="136"/>
      <c r="G61" s="137"/>
      <c r="H61" s="137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ht="22.5" customHeight="1">
      <c r="A62" s="137"/>
      <c r="B62" s="137"/>
      <c r="C62" s="136"/>
      <c r="D62" s="137"/>
      <c r="E62" s="137"/>
      <c r="F62" s="136"/>
      <c r="G62" s="137"/>
      <c r="H62" s="137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</row>
    <row r="63" spans="1:26" ht="22.5" customHeight="1">
      <c r="A63" s="137"/>
      <c r="B63" s="137"/>
      <c r="C63" s="136"/>
      <c r="D63" s="137"/>
      <c r="E63" s="137"/>
      <c r="F63" s="136"/>
      <c r="G63" s="137"/>
      <c r="H63" s="137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22.5" customHeight="1">
      <c r="A64" s="137"/>
      <c r="B64" s="137"/>
      <c r="C64" s="136"/>
      <c r="D64" s="137"/>
      <c r="E64" s="137"/>
      <c r="F64" s="136"/>
      <c r="G64" s="137"/>
      <c r="H64" s="137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22.5" customHeight="1">
      <c r="A65" s="137"/>
      <c r="B65" s="137"/>
      <c r="C65" s="136"/>
      <c r="D65" s="137"/>
      <c r="E65" s="137"/>
      <c r="F65" s="136"/>
      <c r="G65" s="137"/>
      <c r="H65" s="137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</row>
    <row r="66" spans="1:26" ht="22.5" customHeight="1">
      <c r="A66" s="137"/>
      <c r="B66" s="137"/>
      <c r="C66" s="136"/>
      <c r="D66" s="137"/>
      <c r="E66" s="137"/>
      <c r="F66" s="136"/>
      <c r="G66" s="137"/>
      <c r="H66" s="137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</row>
    <row r="67" spans="1:26" ht="22.5" customHeight="1">
      <c r="A67" s="137"/>
      <c r="B67" s="137"/>
      <c r="C67" s="136"/>
      <c r="D67" s="137"/>
      <c r="E67" s="137"/>
      <c r="F67" s="136"/>
      <c r="G67" s="137"/>
      <c r="H67" s="137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</row>
    <row r="68" spans="1:26" ht="22.5" customHeight="1">
      <c r="A68" s="137"/>
      <c r="B68" s="137"/>
      <c r="C68" s="136"/>
      <c r="D68" s="137"/>
      <c r="E68" s="137"/>
      <c r="F68" s="136"/>
      <c r="G68" s="137"/>
      <c r="H68" s="137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</row>
    <row r="69" spans="1:26" ht="22.5" customHeight="1">
      <c r="A69" s="137"/>
      <c r="B69" s="137"/>
      <c r="C69" s="136"/>
      <c r="D69" s="137"/>
      <c r="E69" s="137"/>
      <c r="F69" s="136"/>
      <c r="G69" s="137"/>
      <c r="H69" s="137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</row>
    <row r="70" spans="1:26" ht="22.5" customHeight="1">
      <c r="A70" s="137"/>
      <c r="B70" s="137"/>
      <c r="C70" s="136"/>
      <c r="D70" s="137"/>
      <c r="E70" s="137"/>
      <c r="F70" s="136"/>
      <c r="G70" s="137"/>
      <c r="H70" s="137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</row>
    <row r="71" spans="1:26" ht="22.5" customHeight="1">
      <c r="A71" s="137"/>
      <c r="B71" s="137"/>
      <c r="C71" s="136"/>
      <c r="D71" s="137"/>
      <c r="E71" s="137"/>
      <c r="F71" s="136"/>
      <c r="G71" s="137"/>
      <c r="H71" s="137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ht="22.5" customHeight="1">
      <c r="A72" s="137"/>
      <c r="B72" s="137"/>
      <c r="C72" s="136"/>
      <c r="D72" s="137"/>
      <c r="E72" s="137"/>
      <c r="F72" s="136"/>
      <c r="G72" s="137"/>
      <c r="H72" s="137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</row>
    <row r="73" spans="1:26" ht="22.5" customHeight="1">
      <c r="A73" s="137"/>
      <c r="B73" s="137"/>
      <c r="C73" s="136"/>
      <c r="D73" s="137"/>
      <c r="E73" s="137"/>
      <c r="F73" s="136"/>
      <c r="G73" s="137"/>
      <c r="H73" s="137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</row>
    <row r="74" spans="1:26" ht="22.5" customHeight="1">
      <c r="A74" s="137"/>
      <c r="B74" s="137"/>
      <c r="C74" s="136"/>
      <c r="D74" s="137"/>
      <c r="E74" s="137"/>
      <c r="F74" s="136"/>
      <c r="G74" s="137"/>
      <c r="H74" s="137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</row>
    <row r="75" spans="1:26" ht="22.5" customHeight="1">
      <c r="A75" s="137"/>
      <c r="B75" s="137"/>
      <c r="C75" s="136"/>
      <c r="D75" s="137"/>
      <c r="E75" s="137"/>
      <c r="F75" s="136"/>
      <c r="G75" s="137"/>
      <c r="H75" s="137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</row>
    <row r="76" spans="1:26" ht="22.5" customHeight="1">
      <c r="A76" s="137"/>
      <c r="B76" s="137"/>
      <c r="C76" s="136"/>
      <c r="D76" s="137"/>
      <c r="E76" s="137"/>
      <c r="F76" s="136"/>
      <c r="G76" s="137"/>
      <c r="H76" s="137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</row>
    <row r="77" spans="1:26" ht="22.5" customHeight="1">
      <c r="A77" s="137"/>
      <c r="B77" s="137"/>
      <c r="C77" s="136"/>
      <c r="D77" s="137"/>
      <c r="E77" s="137"/>
      <c r="F77" s="136"/>
      <c r="G77" s="137"/>
      <c r="H77" s="137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</row>
    <row r="78" spans="1:26" ht="22.5" customHeight="1">
      <c r="A78" s="137"/>
      <c r="B78" s="137"/>
      <c r="C78" s="136"/>
      <c r="D78" s="137"/>
      <c r="E78" s="137"/>
      <c r="F78" s="136"/>
      <c r="G78" s="137"/>
      <c r="H78" s="137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</row>
    <row r="79" spans="1:26" ht="22.5" customHeight="1">
      <c r="A79" s="137"/>
      <c r="B79" s="137"/>
      <c r="C79" s="136"/>
      <c r="D79" s="137"/>
      <c r="E79" s="137"/>
      <c r="F79" s="136"/>
      <c r="G79" s="137"/>
      <c r="H79" s="137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</row>
    <row r="80" spans="1:26" ht="22.5" customHeight="1">
      <c r="A80" s="137"/>
      <c r="B80" s="137"/>
      <c r="C80" s="136"/>
      <c r="D80" s="137"/>
      <c r="E80" s="137"/>
      <c r="F80" s="136"/>
      <c r="G80" s="137"/>
      <c r="H80" s="137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</row>
    <row r="81" spans="1:26" ht="22.5" customHeight="1">
      <c r="A81" s="137"/>
      <c r="B81" s="137"/>
      <c r="C81" s="136"/>
      <c r="D81" s="137"/>
      <c r="E81" s="137"/>
      <c r="F81" s="136"/>
      <c r="G81" s="137"/>
      <c r="H81" s="137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</row>
    <row r="82" spans="1:26" ht="22.5" customHeight="1">
      <c r="A82" s="137"/>
      <c r="B82" s="137"/>
      <c r="C82" s="136"/>
      <c r="D82" s="137"/>
      <c r="E82" s="137"/>
      <c r="F82" s="136"/>
      <c r="G82" s="137"/>
      <c r="H82" s="137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</row>
    <row r="83" spans="1:26" ht="22.5" customHeight="1">
      <c r="A83" s="137"/>
      <c r="B83" s="137"/>
      <c r="C83" s="136"/>
      <c r="D83" s="137"/>
      <c r="E83" s="137"/>
      <c r="F83" s="136"/>
      <c r="G83" s="137"/>
      <c r="H83" s="137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</row>
    <row r="84" spans="1:26" ht="22.5" customHeight="1">
      <c r="A84" s="137"/>
      <c r="B84" s="137"/>
      <c r="C84" s="136"/>
      <c r="D84" s="137"/>
      <c r="E84" s="137"/>
      <c r="F84" s="136"/>
      <c r="G84" s="137"/>
      <c r="H84" s="137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</row>
    <row r="85" spans="1:26" ht="22.5" customHeight="1">
      <c r="A85" s="137"/>
      <c r="B85" s="137"/>
      <c r="C85" s="136"/>
      <c r="D85" s="137"/>
      <c r="E85" s="137"/>
      <c r="F85" s="136"/>
      <c r="G85" s="137"/>
      <c r="H85" s="137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</row>
    <row r="86" spans="1:26" ht="22.5" customHeight="1">
      <c r="A86" s="137"/>
      <c r="B86" s="137"/>
      <c r="C86" s="136"/>
      <c r="D86" s="137"/>
      <c r="E86" s="137"/>
      <c r="F86" s="136"/>
      <c r="G86" s="137"/>
      <c r="H86" s="137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</row>
    <row r="87" spans="1:26" ht="22.5" customHeight="1">
      <c r="A87" s="137"/>
      <c r="B87" s="137"/>
      <c r="C87" s="136"/>
      <c r="D87" s="137"/>
      <c r="E87" s="137"/>
      <c r="F87" s="136"/>
      <c r="G87" s="137"/>
      <c r="H87" s="137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</row>
    <row r="88" spans="1:26" ht="22.5" customHeight="1">
      <c r="A88" s="137"/>
      <c r="B88" s="137"/>
      <c r="C88" s="136"/>
      <c r="D88" s="137"/>
      <c r="E88" s="137"/>
      <c r="F88" s="136"/>
      <c r="G88" s="137"/>
      <c r="H88" s="137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</row>
    <row r="89" spans="1:26" ht="22.5" customHeight="1">
      <c r="A89" s="137"/>
      <c r="B89" s="137"/>
      <c r="C89" s="136"/>
      <c r="D89" s="137"/>
      <c r="E89" s="137"/>
      <c r="F89" s="136"/>
      <c r="G89" s="137"/>
      <c r="H89" s="137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</row>
    <row r="90" spans="1:26" ht="22.5" customHeight="1">
      <c r="A90" s="137"/>
      <c r="B90" s="137"/>
      <c r="C90" s="136"/>
      <c r="D90" s="137"/>
      <c r="E90" s="137"/>
      <c r="F90" s="136"/>
      <c r="G90" s="137"/>
      <c r="H90" s="137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</row>
    <row r="91" spans="1:26" ht="22.5" customHeight="1">
      <c r="A91" s="137"/>
      <c r="B91" s="137"/>
      <c r="C91" s="136"/>
      <c r="D91" s="137"/>
      <c r="E91" s="137"/>
      <c r="F91" s="136"/>
      <c r="G91" s="137"/>
      <c r="H91" s="137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</row>
    <row r="92" spans="1:26" ht="22.5" customHeight="1">
      <c r="A92" s="137"/>
      <c r="B92" s="137"/>
      <c r="C92" s="136"/>
      <c r="D92" s="137"/>
      <c r="E92" s="137"/>
      <c r="F92" s="136"/>
      <c r="G92" s="137"/>
      <c r="H92" s="137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</row>
    <row r="93" spans="1:26" ht="22.5" customHeight="1">
      <c r="A93" s="137"/>
      <c r="B93" s="137"/>
      <c r="C93" s="136"/>
      <c r="D93" s="137"/>
      <c r="E93" s="137"/>
      <c r="F93" s="136"/>
      <c r="G93" s="137"/>
      <c r="H93" s="137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</row>
    <row r="94" spans="1:26" ht="22.5" customHeight="1">
      <c r="A94" s="137"/>
      <c r="B94" s="137"/>
      <c r="C94" s="136"/>
      <c r="D94" s="137"/>
      <c r="E94" s="137"/>
      <c r="F94" s="136"/>
      <c r="G94" s="137"/>
      <c r="H94" s="137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</row>
    <row r="95" spans="1:26" ht="22.5" customHeight="1">
      <c r="A95" s="137"/>
      <c r="B95" s="137"/>
      <c r="C95" s="136"/>
      <c r="D95" s="137"/>
      <c r="E95" s="137"/>
      <c r="F95" s="136"/>
      <c r="G95" s="137"/>
      <c r="H95" s="137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</row>
    <row r="96" spans="1:26" ht="22.5" customHeight="1">
      <c r="A96" s="137"/>
      <c r="B96" s="137"/>
      <c r="C96" s="136"/>
      <c r="D96" s="137"/>
      <c r="E96" s="137"/>
      <c r="F96" s="136"/>
      <c r="G96" s="137"/>
      <c r="H96" s="137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</row>
    <row r="97" spans="1:26" ht="22.5" customHeight="1">
      <c r="A97" s="137"/>
      <c r="B97" s="137"/>
      <c r="C97" s="136"/>
      <c r="D97" s="137"/>
      <c r="E97" s="137"/>
      <c r="F97" s="136"/>
      <c r="G97" s="137"/>
      <c r="H97" s="137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</row>
    <row r="98" spans="1:26" ht="22.5" customHeight="1">
      <c r="A98" s="137"/>
      <c r="B98" s="137"/>
      <c r="C98" s="136"/>
      <c r="D98" s="137"/>
      <c r="E98" s="137"/>
      <c r="F98" s="136"/>
      <c r="G98" s="137"/>
      <c r="H98" s="137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</row>
    <row r="99" spans="1:26" ht="22.5" customHeight="1">
      <c r="A99" s="137"/>
      <c r="B99" s="137"/>
      <c r="C99" s="136"/>
      <c r="D99" s="137"/>
      <c r="E99" s="137"/>
      <c r="F99" s="136"/>
      <c r="G99" s="137"/>
      <c r="H99" s="137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</row>
    <row r="100" spans="1:26" ht="22.5" customHeight="1">
      <c r="A100" s="137"/>
      <c r="B100" s="137"/>
      <c r="C100" s="136"/>
      <c r="D100" s="137"/>
      <c r="E100" s="137"/>
      <c r="F100" s="136"/>
      <c r="G100" s="137"/>
      <c r="H100" s="137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</row>
    <row r="101" spans="1:26" ht="22.5" customHeight="1">
      <c r="A101" s="137"/>
      <c r="B101" s="137"/>
      <c r="C101" s="136"/>
      <c r="D101" s="137"/>
      <c r="E101" s="137"/>
      <c r="F101" s="136"/>
      <c r="G101" s="137"/>
      <c r="H101" s="137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</row>
    <row r="102" spans="1:26" ht="22.5" customHeight="1">
      <c r="A102" s="137"/>
      <c r="B102" s="137"/>
      <c r="C102" s="136"/>
      <c r="D102" s="137"/>
      <c r="E102" s="137"/>
      <c r="F102" s="136"/>
      <c r="G102" s="137"/>
      <c r="H102" s="137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</row>
    <row r="103" spans="1:26" ht="22.5" customHeight="1">
      <c r="A103" s="137"/>
      <c r="B103" s="137"/>
      <c r="C103" s="136"/>
      <c r="D103" s="137"/>
      <c r="E103" s="137"/>
      <c r="F103" s="136"/>
      <c r="G103" s="137"/>
      <c r="H103" s="137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</row>
    <row r="104" spans="1:26" ht="22.5" customHeight="1">
      <c r="A104" s="137"/>
      <c r="B104" s="137"/>
      <c r="C104" s="136"/>
      <c r="D104" s="137"/>
      <c r="E104" s="137"/>
      <c r="F104" s="136"/>
      <c r="G104" s="137"/>
      <c r="H104" s="137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</row>
    <row r="105" spans="1:26" ht="22.5" customHeight="1">
      <c r="A105" s="137"/>
      <c r="B105" s="137"/>
      <c r="C105" s="136"/>
      <c r="D105" s="137"/>
      <c r="E105" s="137"/>
      <c r="F105" s="136"/>
      <c r="G105" s="137"/>
      <c r="H105" s="13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</row>
    <row r="106" spans="1:26" ht="22.5" customHeight="1">
      <c r="A106" s="137"/>
      <c r="B106" s="137"/>
      <c r="C106" s="136"/>
      <c r="D106" s="137"/>
      <c r="E106" s="137"/>
      <c r="F106" s="136"/>
      <c r="G106" s="137"/>
      <c r="H106" s="137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</row>
    <row r="107" spans="1:26" ht="22.5" customHeight="1">
      <c r="A107" s="137"/>
      <c r="B107" s="137"/>
      <c r="C107" s="136"/>
      <c r="D107" s="137"/>
      <c r="E107" s="137"/>
      <c r="F107" s="136"/>
      <c r="G107" s="137"/>
      <c r="H107" s="137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</row>
    <row r="108" spans="1:26" ht="22.5" customHeight="1">
      <c r="A108" s="137"/>
      <c r="B108" s="137"/>
      <c r="C108" s="136"/>
      <c r="D108" s="137"/>
      <c r="E108" s="137"/>
      <c r="F108" s="136"/>
      <c r="G108" s="137"/>
      <c r="H108" s="137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</row>
    <row r="109" spans="1:26" ht="22.5" customHeight="1">
      <c r="A109" s="137"/>
      <c r="B109" s="137"/>
      <c r="C109" s="136"/>
      <c r="D109" s="137"/>
      <c r="E109" s="137"/>
      <c r="F109" s="136"/>
      <c r="G109" s="137"/>
      <c r="H109" s="137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</row>
    <row r="110" spans="1:26" ht="22.5" customHeight="1">
      <c r="A110" s="137"/>
      <c r="B110" s="137"/>
      <c r="C110" s="136"/>
      <c r="D110" s="137"/>
      <c r="E110" s="137"/>
      <c r="F110" s="136"/>
      <c r="G110" s="137"/>
      <c r="H110" s="137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</row>
    <row r="111" spans="1:26" ht="22.5" customHeight="1">
      <c r="A111" s="137"/>
      <c r="B111" s="137"/>
      <c r="C111" s="136"/>
      <c r="D111" s="137"/>
      <c r="E111" s="137"/>
      <c r="F111" s="136"/>
      <c r="G111" s="137"/>
      <c r="H111" s="137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</row>
    <row r="112" spans="1:26" ht="22.5" customHeight="1">
      <c r="A112" s="137"/>
      <c r="B112" s="137"/>
      <c r="C112" s="136"/>
      <c r="D112" s="137"/>
      <c r="E112" s="137"/>
      <c r="F112" s="136"/>
      <c r="G112" s="137"/>
      <c r="H112" s="137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</row>
    <row r="113" spans="1:26" ht="22.5" customHeight="1">
      <c r="A113" s="137"/>
      <c r="B113" s="137"/>
      <c r="C113" s="136"/>
      <c r="D113" s="137"/>
      <c r="E113" s="137"/>
      <c r="F113" s="136"/>
      <c r="G113" s="137"/>
      <c r="H113" s="137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</row>
    <row r="114" spans="1:26" ht="22.5" customHeight="1">
      <c r="A114" s="137"/>
      <c r="B114" s="137"/>
      <c r="C114" s="136"/>
      <c r="D114" s="137"/>
      <c r="E114" s="137"/>
      <c r="F114" s="136"/>
      <c r="G114" s="137"/>
      <c r="H114" s="137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</row>
    <row r="115" spans="1:26" ht="22.5" customHeight="1">
      <c r="A115" s="137"/>
      <c r="B115" s="137"/>
      <c r="C115" s="136"/>
      <c r="D115" s="137"/>
      <c r="E115" s="137"/>
      <c r="F115" s="136"/>
      <c r="G115" s="137"/>
      <c r="H115" s="137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</row>
    <row r="116" spans="1:26" ht="22.5" customHeight="1">
      <c r="A116" s="137"/>
      <c r="B116" s="137"/>
      <c r="C116" s="136"/>
      <c r="D116" s="137"/>
      <c r="E116" s="137"/>
      <c r="F116" s="136"/>
      <c r="G116" s="137"/>
      <c r="H116" s="137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</row>
    <row r="117" spans="1:26" ht="22.5" customHeight="1">
      <c r="A117" s="137"/>
      <c r="B117" s="137"/>
      <c r="C117" s="136"/>
      <c r="D117" s="137"/>
      <c r="E117" s="137"/>
      <c r="F117" s="136"/>
      <c r="G117" s="137"/>
      <c r="H117" s="137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</row>
    <row r="118" spans="1:26" ht="22.5" customHeight="1">
      <c r="A118" s="137"/>
      <c r="B118" s="137"/>
      <c r="C118" s="136"/>
      <c r="D118" s="137"/>
      <c r="E118" s="137"/>
      <c r="F118" s="136"/>
      <c r="G118" s="137"/>
      <c r="H118" s="137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</row>
    <row r="119" spans="1:26" ht="22.5" customHeight="1">
      <c r="A119" s="137"/>
      <c r="B119" s="137"/>
      <c r="C119" s="136"/>
      <c r="D119" s="137"/>
      <c r="E119" s="137"/>
      <c r="F119" s="136"/>
      <c r="G119" s="137"/>
      <c r="H119" s="137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</row>
    <row r="120" spans="1:26" ht="22.5" customHeight="1">
      <c r="A120" s="137"/>
      <c r="B120" s="137"/>
      <c r="C120" s="136"/>
      <c r="D120" s="137"/>
      <c r="E120" s="137"/>
      <c r="F120" s="136"/>
      <c r="G120" s="137"/>
      <c r="H120" s="137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</row>
    <row r="121" spans="1:26" ht="22.5" customHeight="1">
      <c r="A121" s="137"/>
      <c r="B121" s="137"/>
      <c r="C121" s="136"/>
      <c r="D121" s="137"/>
      <c r="E121" s="137"/>
      <c r="F121" s="136"/>
      <c r="G121" s="137"/>
      <c r="H121" s="137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22.5" customHeight="1">
      <c r="A122" s="137"/>
      <c r="B122" s="137"/>
      <c r="C122" s="136"/>
      <c r="D122" s="137"/>
      <c r="E122" s="137"/>
      <c r="F122" s="136"/>
      <c r="G122" s="137"/>
      <c r="H122" s="137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</row>
    <row r="123" spans="1:26" ht="22.5" customHeight="1">
      <c r="A123" s="137"/>
      <c r="B123" s="137"/>
      <c r="C123" s="136"/>
      <c r="D123" s="137"/>
      <c r="E123" s="137"/>
      <c r="F123" s="136"/>
      <c r="G123" s="137"/>
      <c r="H123" s="137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ht="22.5" customHeight="1">
      <c r="A124" s="137"/>
      <c r="B124" s="137"/>
      <c r="C124" s="136"/>
      <c r="D124" s="137"/>
      <c r="E124" s="137"/>
      <c r="F124" s="136"/>
      <c r="G124" s="137"/>
      <c r="H124" s="137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ht="22.5" customHeight="1">
      <c r="A125" s="137"/>
      <c r="B125" s="137"/>
      <c r="C125" s="136"/>
      <c r="D125" s="137"/>
      <c r="E125" s="137"/>
      <c r="F125" s="136"/>
      <c r="G125" s="137"/>
      <c r="H125" s="137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  <row r="126" spans="1:26" ht="22.5" customHeight="1">
      <c r="A126" s="137"/>
      <c r="B126" s="137"/>
      <c r="C126" s="136"/>
      <c r="D126" s="137"/>
      <c r="E126" s="137"/>
      <c r="F126" s="136"/>
      <c r="G126" s="137"/>
      <c r="H126" s="137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</row>
    <row r="127" spans="1:26" ht="22.5" customHeight="1">
      <c r="A127" s="137"/>
      <c r="B127" s="137"/>
      <c r="C127" s="136"/>
      <c r="D127" s="137"/>
      <c r="E127" s="137"/>
      <c r="F127" s="136"/>
      <c r="G127" s="137"/>
      <c r="H127" s="137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</row>
    <row r="128" spans="1:26" ht="22.5" customHeight="1">
      <c r="A128" s="137"/>
      <c r="B128" s="137"/>
      <c r="C128" s="136"/>
      <c r="D128" s="137"/>
      <c r="E128" s="137"/>
      <c r="F128" s="136"/>
      <c r="G128" s="137"/>
      <c r="H128" s="137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</row>
    <row r="129" spans="1:26" ht="22.5" customHeight="1">
      <c r="A129" s="137"/>
      <c r="B129" s="137"/>
      <c r="C129" s="136"/>
      <c r="D129" s="137"/>
      <c r="E129" s="137"/>
      <c r="F129" s="136"/>
      <c r="G129" s="137"/>
      <c r="H129" s="137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</row>
    <row r="130" spans="1:26" ht="22.5" customHeight="1">
      <c r="A130" s="137"/>
      <c r="B130" s="137"/>
      <c r="C130" s="136"/>
      <c r="D130" s="137"/>
      <c r="E130" s="137"/>
      <c r="F130" s="136"/>
      <c r="G130" s="137"/>
      <c r="H130" s="137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</row>
    <row r="131" spans="1:26" ht="22.5" customHeight="1">
      <c r="A131" s="137"/>
      <c r="B131" s="137"/>
      <c r="C131" s="136"/>
      <c r="D131" s="137"/>
      <c r="E131" s="137"/>
      <c r="F131" s="136"/>
      <c r="G131" s="137"/>
      <c r="H131" s="137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</row>
    <row r="132" spans="1:26" ht="22.5" customHeight="1">
      <c r="A132" s="137"/>
      <c r="B132" s="137"/>
      <c r="C132" s="136"/>
      <c r="D132" s="137"/>
      <c r="E132" s="137"/>
      <c r="F132" s="136"/>
      <c r="G132" s="137"/>
      <c r="H132" s="137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</row>
    <row r="133" spans="1:26" ht="22.5" customHeight="1">
      <c r="A133" s="137"/>
      <c r="B133" s="137"/>
      <c r="C133" s="136"/>
      <c r="D133" s="137"/>
      <c r="E133" s="137"/>
      <c r="F133" s="136"/>
      <c r="G133" s="137"/>
      <c r="H133" s="137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</row>
    <row r="134" spans="1:26" ht="22.5" customHeight="1">
      <c r="A134" s="137"/>
      <c r="B134" s="137"/>
      <c r="C134" s="136"/>
      <c r="D134" s="137"/>
      <c r="E134" s="137"/>
      <c r="F134" s="136"/>
      <c r="G134" s="137"/>
      <c r="H134" s="137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</row>
    <row r="135" spans="1:26" ht="22.5" customHeight="1">
      <c r="A135" s="137"/>
      <c r="B135" s="137"/>
      <c r="C135" s="136"/>
      <c r="D135" s="137"/>
      <c r="E135" s="137"/>
      <c r="F135" s="136"/>
      <c r="G135" s="137"/>
      <c r="H135" s="137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22.5" customHeight="1">
      <c r="A136" s="137"/>
      <c r="B136" s="137"/>
      <c r="C136" s="136"/>
      <c r="D136" s="137"/>
      <c r="E136" s="137"/>
      <c r="F136" s="136"/>
      <c r="G136" s="137"/>
      <c r="H136" s="137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22.5" customHeight="1">
      <c r="A137" s="137"/>
      <c r="B137" s="137"/>
      <c r="C137" s="136"/>
      <c r="D137" s="137"/>
      <c r="E137" s="137"/>
      <c r="F137" s="136"/>
      <c r="G137" s="137"/>
      <c r="H137" s="137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</row>
    <row r="138" spans="1:26" ht="22.5" customHeight="1">
      <c r="A138" s="137"/>
      <c r="B138" s="137"/>
      <c r="C138" s="136"/>
      <c r="D138" s="137"/>
      <c r="E138" s="137"/>
      <c r="F138" s="136"/>
      <c r="G138" s="137"/>
      <c r="H138" s="137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</row>
    <row r="139" spans="1:26" ht="22.5" customHeight="1">
      <c r="A139" s="137"/>
      <c r="B139" s="137"/>
      <c r="C139" s="136"/>
      <c r="D139" s="137"/>
      <c r="E139" s="137"/>
      <c r="F139" s="136"/>
      <c r="G139" s="137"/>
      <c r="H139" s="137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</row>
    <row r="140" spans="1:26" ht="22.5" customHeight="1">
      <c r="A140" s="137"/>
      <c r="B140" s="137"/>
      <c r="C140" s="136"/>
      <c r="D140" s="137"/>
      <c r="E140" s="137"/>
      <c r="F140" s="136"/>
      <c r="G140" s="137"/>
      <c r="H140" s="137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</row>
    <row r="141" spans="1:26" ht="22.5" customHeight="1">
      <c r="A141" s="137"/>
      <c r="B141" s="137"/>
      <c r="C141" s="136"/>
      <c r="D141" s="137"/>
      <c r="E141" s="137"/>
      <c r="F141" s="136"/>
      <c r="G141" s="137"/>
      <c r="H141" s="137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</row>
    <row r="142" spans="1:26" ht="22.5" customHeight="1">
      <c r="A142" s="137"/>
      <c r="B142" s="137"/>
      <c r="C142" s="136"/>
      <c r="D142" s="137"/>
      <c r="E142" s="137"/>
      <c r="F142" s="136"/>
      <c r="G142" s="137"/>
      <c r="H142" s="137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</row>
    <row r="143" spans="1:26" ht="22.5" customHeight="1">
      <c r="A143" s="137"/>
      <c r="B143" s="137"/>
      <c r="C143" s="136"/>
      <c r="D143" s="137"/>
      <c r="E143" s="137"/>
      <c r="F143" s="136"/>
      <c r="G143" s="137"/>
      <c r="H143" s="137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</row>
    <row r="144" spans="1:26" ht="22.5" customHeight="1">
      <c r="A144" s="137"/>
      <c r="B144" s="137"/>
      <c r="C144" s="136"/>
      <c r="D144" s="137"/>
      <c r="E144" s="137"/>
      <c r="F144" s="136"/>
      <c r="G144" s="137"/>
      <c r="H144" s="137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</row>
    <row r="145" spans="1:26" ht="22.5" customHeight="1">
      <c r="A145" s="137"/>
      <c r="B145" s="137"/>
      <c r="C145" s="136"/>
      <c r="D145" s="137"/>
      <c r="E145" s="137"/>
      <c r="F145" s="136"/>
      <c r="G145" s="137"/>
      <c r="H145" s="137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</row>
    <row r="146" spans="1:26" ht="22.5" customHeight="1">
      <c r="A146" s="137"/>
      <c r="B146" s="137"/>
      <c r="C146" s="136"/>
      <c r="D146" s="137"/>
      <c r="E146" s="137"/>
      <c r="F146" s="136"/>
      <c r="G146" s="137"/>
      <c r="H146" s="137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</row>
    <row r="147" spans="1:26" ht="22.5" customHeight="1">
      <c r="A147" s="137"/>
      <c r="B147" s="137"/>
      <c r="C147" s="136"/>
      <c r="D147" s="137"/>
      <c r="E147" s="137"/>
      <c r="F147" s="136"/>
      <c r="G147" s="137"/>
      <c r="H147" s="137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</row>
    <row r="148" spans="1:26" ht="22.5" customHeight="1">
      <c r="A148" s="137"/>
      <c r="B148" s="137"/>
      <c r="C148" s="136"/>
      <c r="D148" s="137"/>
      <c r="E148" s="137"/>
      <c r="F148" s="136"/>
      <c r="G148" s="137"/>
      <c r="H148" s="137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</row>
    <row r="149" spans="1:26" ht="22.5" customHeight="1">
      <c r="A149" s="137"/>
      <c r="B149" s="137"/>
      <c r="C149" s="136"/>
      <c r="D149" s="137"/>
      <c r="E149" s="137"/>
      <c r="F149" s="136"/>
      <c r="G149" s="137"/>
      <c r="H149" s="137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</row>
    <row r="150" spans="1:26" ht="22.5" customHeight="1">
      <c r="A150" s="137"/>
      <c r="B150" s="137"/>
      <c r="C150" s="136"/>
      <c r="D150" s="137"/>
      <c r="E150" s="137"/>
      <c r="F150" s="136"/>
      <c r="G150" s="137"/>
      <c r="H150" s="137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</row>
    <row r="151" spans="1:26" ht="22.5" customHeight="1">
      <c r="A151" s="137"/>
      <c r="B151" s="137"/>
      <c r="C151" s="136"/>
      <c r="D151" s="137"/>
      <c r="E151" s="137"/>
      <c r="F151" s="136"/>
      <c r="G151" s="137"/>
      <c r="H151" s="137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</row>
    <row r="152" spans="1:26" ht="22.5" customHeight="1">
      <c r="A152" s="137"/>
      <c r="B152" s="137"/>
      <c r="C152" s="136"/>
      <c r="D152" s="137"/>
      <c r="E152" s="137"/>
      <c r="F152" s="136"/>
      <c r="G152" s="137"/>
      <c r="H152" s="137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</row>
    <row r="153" spans="1:26" ht="22.5" customHeight="1">
      <c r="A153" s="137"/>
      <c r="B153" s="137"/>
      <c r="C153" s="136"/>
      <c r="D153" s="137"/>
      <c r="E153" s="137"/>
      <c r="F153" s="136"/>
      <c r="G153" s="137"/>
      <c r="H153" s="137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</row>
    <row r="154" spans="1:26" ht="22.5" customHeight="1">
      <c r="A154" s="137"/>
      <c r="B154" s="137"/>
      <c r="C154" s="136"/>
      <c r="D154" s="137"/>
      <c r="E154" s="137"/>
      <c r="F154" s="136"/>
      <c r="G154" s="137"/>
      <c r="H154" s="137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</row>
    <row r="155" spans="1:26" ht="22.5" customHeight="1">
      <c r="A155" s="137"/>
      <c r="B155" s="137"/>
      <c r="C155" s="136"/>
      <c r="D155" s="137"/>
      <c r="E155" s="137"/>
      <c r="F155" s="136"/>
      <c r="G155" s="137"/>
      <c r="H155" s="137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</row>
    <row r="156" spans="1:26" ht="22.5" customHeight="1">
      <c r="A156" s="137"/>
      <c r="B156" s="137"/>
      <c r="C156" s="136"/>
      <c r="D156" s="137"/>
      <c r="E156" s="137"/>
      <c r="F156" s="136"/>
      <c r="G156" s="137"/>
      <c r="H156" s="137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</row>
    <row r="157" spans="1:26" ht="22.5" customHeight="1">
      <c r="A157" s="137"/>
      <c r="B157" s="137"/>
      <c r="C157" s="136"/>
      <c r="D157" s="137"/>
      <c r="E157" s="137"/>
      <c r="F157" s="136"/>
      <c r="G157" s="137"/>
      <c r="H157" s="137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</row>
    <row r="158" spans="1:26" ht="22.5" customHeight="1">
      <c r="A158" s="137"/>
      <c r="B158" s="137"/>
      <c r="C158" s="136"/>
      <c r="D158" s="137"/>
      <c r="E158" s="137"/>
      <c r="F158" s="136"/>
      <c r="G158" s="137"/>
      <c r="H158" s="137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</row>
    <row r="159" spans="1:26" ht="22.5" customHeight="1">
      <c r="A159" s="137"/>
      <c r="B159" s="137"/>
      <c r="C159" s="136"/>
      <c r="D159" s="137"/>
      <c r="E159" s="137"/>
      <c r="F159" s="136"/>
      <c r="G159" s="137"/>
      <c r="H159" s="137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</row>
    <row r="160" spans="1:26" ht="22.5" customHeight="1">
      <c r="A160" s="137"/>
      <c r="B160" s="137"/>
      <c r="C160" s="136"/>
      <c r="D160" s="137"/>
      <c r="E160" s="137"/>
      <c r="F160" s="136"/>
      <c r="G160" s="137"/>
      <c r="H160" s="137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</row>
    <row r="161" spans="1:26" ht="22.5" customHeight="1">
      <c r="A161" s="137"/>
      <c r="B161" s="137"/>
      <c r="C161" s="136"/>
      <c r="D161" s="137"/>
      <c r="E161" s="137"/>
      <c r="F161" s="136"/>
      <c r="G161" s="137"/>
      <c r="H161" s="137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</row>
    <row r="162" spans="1:26" ht="22.5" customHeight="1">
      <c r="A162" s="137"/>
      <c r="B162" s="137"/>
      <c r="C162" s="136"/>
      <c r="D162" s="137"/>
      <c r="E162" s="137"/>
      <c r="F162" s="136"/>
      <c r="G162" s="137"/>
      <c r="H162" s="137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</row>
    <row r="163" spans="1:26" ht="22.5" customHeight="1">
      <c r="A163" s="137"/>
      <c r="B163" s="137"/>
      <c r="C163" s="136"/>
      <c r="D163" s="137"/>
      <c r="E163" s="137"/>
      <c r="F163" s="136"/>
      <c r="G163" s="137"/>
      <c r="H163" s="137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</row>
    <row r="164" spans="1:26" ht="22.5" customHeight="1">
      <c r="A164" s="137"/>
      <c r="B164" s="137"/>
      <c r="C164" s="136"/>
      <c r="D164" s="137"/>
      <c r="E164" s="137"/>
      <c r="F164" s="136"/>
      <c r="G164" s="137"/>
      <c r="H164" s="137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</row>
    <row r="165" spans="1:26" ht="22.5" customHeight="1">
      <c r="A165" s="137"/>
      <c r="B165" s="137"/>
      <c r="C165" s="136"/>
      <c r="D165" s="137"/>
      <c r="E165" s="137"/>
      <c r="F165" s="136"/>
      <c r="G165" s="137"/>
      <c r="H165" s="137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</row>
    <row r="166" spans="1:26" ht="22.5" customHeight="1">
      <c r="A166" s="137"/>
      <c r="B166" s="137"/>
      <c r="C166" s="136"/>
      <c r="D166" s="137"/>
      <c r="E166" s="137"/>
      <c r="F166" s="136"/>
      <c r="G166" s="137"/>
      <c r="H166" s="137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</row>
    <row r="167" spans="1:26" ht="22.5" customHeight="1">
      <c r="A167" s="137"/>
      <c r="B167" s="137"/>
      <c r="C167" s="136"/>
      <c r="D167" s="137"/>
      <c r="E167" s="137"/>
      <c r="F167" s="136"/>
      <c r="G167" s="137"/>
      <c r="H167" s="137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</row>
    <row r="168" spans="1:26" ht="22.5" customHeight="1">
      <c r="A168" s="137"/>
      <c r="B168" s="137"/>
      <c r="C168" s="136"/>
      <c r="D168" s="137"/>
      <c r="E168" s="137"/>
      <c r="F168" s="136"/>
      <c r="G168" s="137"/>
      <c r="H168" s="137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</row>
    <row r="169" spans="1:26" ht="22.5" customHeight="1">
      <c r="A169" s="137"/>
      <c r="B169" s="137"/>
      <c r="C169" s="136"/>
      <c r="D169" s="137"/>
      <c r="E169" s="137"/>
      <c r="F169" s="136"/>
      <c r="G169" s="137"/>
      <c r="H169" s="137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</row>
    <row r="170" spans="1:26" ht="22.5" customHeight="1">
      <c r="A170" s="137"/>
      <c r="B170" s="137"/>
      <c r="C170" s="136"/>
      <c r="D170" s="137"/>
      <c r="E170" s="137"/>
      <c r="F170" s="136"/>
      <c r="G170" s="137"/>
      <c r="H170" s="137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</row>
    <row r="171" spans="1:26" ht="22.5" customHeight="1">
      <c r="A171" s="137"/>
      <c r="B171" s="137"/>
      <c r="C171" s="136"/>
      <c r="D171" s="137"/>
      <c r="E171" s="137"/>
      <c r="F171" s="136"/>
      <c r="G171" s="137"/>
      <c r="H171" s="137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</row>
    <row r="172" spans="1:26" ht="22.5" customHeight="1">
      <c r="A172" s="137"/>
      <c r="B172" s="137"/>
      <c r="C172" s="136"/>
      <c r="D172" s="137"/>
      <c r="E172" s="137"/>
      <c r="F172" s="136"/>
      <c r="G172" s="137"/>
      <c r="H172" s="137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</row>
    <row r="173" spans="1:26" ht="22.5" customHeight="1">
      <c r="A173" s="137"/>
      <c r="B173" s="137"/>
      <c r="C173" s="136"/>
      <c r="D173" s="137"/>
      <c r="E173" s="137"/>
      <c r="F173" s="136"/>
      <c r="G173" s="137"/>
      <c r="H173" s="137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</row>
    <row r="174" spans="1:26" ht="22.5" customHeight="1">
      <c r="A174" s="137"/>
      <c r="B174" s="137"/>
      <c r="C174" s="136"/>
      <c r="D174" s="137"/>
      <c r="E174" s="137"/>
      <c r="F174" s="136"/>
      <c r="G174" s="137"/>
      <c r="H174" s="137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</row>
    <row r="175" spans="1:26" ht="22.5" customHeight="1">
      <c r="A175" s="137"/>
      <c r="B175" s="137"/>
      <c r="C175" s="136"/>
      <c r="D175" s="137"/>
      <c r="E175" s="137"/>
      <c r="F175" s="136"/>
      <c r="G175" s="137"/>
      <c r="H175" s="137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</row>
    <row r="176" spans="1:26" ht="22.5" customHeight="1">
      <c r="A176" s="137"/>
      <c r="B176" s="137"/>
      <c r="C176" s="136"/>
      <c r="D176" s="137"/>
      <c r="E176" s="137"/>
      <c r="F176" s="136"/>
      <c r="G176" s="137"/>
      <c r="H176" s="137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</row>
    <row r="177" spans="1:26" ht="22.5" customHeight="1">
      <c r="A177" s="137"/>
      <c r="B177" s="137"/>
      <c r="C177" s="136"/>
      <c r="D177" s="137"/>
      <c r="E177" s="137"/>
      <c r="F177" s="136"/>
      <c r="G177" s="137"/>
      <c r="H177" s="137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</row>
    <row r="178" spans="1:26" ht="22.5" customHeight="1">
      <c r="A178" s="137"/>
      <c r="B178" s="137"/>
      <c r="C178" s="136"/>
      <c r="D178" s="137"/>
      <c r="E178" s="137"/>
      <c r="F178" s="136"/>
      <c r="G178" s="137"/>
      <c r="H178" s="137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</row>
    <row r="179" spans="1:26" ht="22.5" customHeight="1">
      <c r="A179" s="137"/>
      <c r="B179" s="137"/>
      <c r="C179" s="136"/>
      <c r="D179" s="137"/>
      <c r="E179" s="137"/>
      <c r="F179" s="136"/>
      <c r="G179" s="137"/>
      <c r="H179" s="137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</row>
    <row r="180" spans="1:26" ht="22.5" customHeight="1">
      <c r="A180" s="137"/>
      <c r="B180" s="137"/>
      <c r="C180" s="136"/>
      <c r="D180" s="137"/>
      <c r="E180" s="137"/>
      <c r="F180" s="136"/>
      <c r="G180" s="137"/>
      <c r="H180" s="137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</row>
    <row r="181" spans="1:26" ht="22.5" customHeight="1">
      <c r="A181" s="137"/>
      <c r="B181" s="137"/>
      <c r="C181" s="136"/>
      <c r="D181" s="137"/>
      <c r="E181" s="137"/>
      <c r="F181" s="136"/>
      <c r="G181" s="137"/>
      <c r="H181" s="137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</row>
    <row r="182" spans="1:26" ht="22.5" customHeight="1">
      <c r="A182" s="137"/>
      <c r="B182" s="137"/>
      <c r="C182" s="136"/>
      <c r="D182" s="137"/>
      <c r="E182" s="137"/>
      <c r="F182" s="136"/>
      <c r="G182" s="137"/>
      <c r="H182" s="137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</row>
    <row r="183" spans="1:26" ht="22.5" customHeight="1">
      <c r="A183" s="137"/>
      <c r="B183" s="137"/>
      <c r="C183" s="136"/>
      <c r="D183" s="137"/>
      <c r="E183" s="137"/>
      <c r="F183" s="136"/>
      <c r="G183" s="137"/>
      <c r="H183" s="137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</row>
    <row r="184" spans="1:26" ht="22.5" customHeight="1">
      <c r="A184" s="137"/>
      <c r="B184" s="137"/>
      <c r="C184" s="136"/>
      <c r="D184" s="137"/>
      <c r="E184" s="137"/>
      <c r="F184" s="136"/>
      <c r="G184" s="137"/>
      <c r="H184" s="137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</row>
    <row r="185" spans="1:26" ht="22.5" customHeight="1">
      <c r="A185" s="137"/>
      <c r="B185" s="137"/>
      <c r="C185" s="136"/>
      <c r="D185" s="137"/>
      <c r="E185" s="137"/>
      <c r="F185" s="136"/>
      <c r="G185" s="137"/>
      <c r="H185" s="137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</row>
    <row r="186" spans="1:26" ht="22.5" customHeight="1">
      <c r="A186" s="137"/>
      <c r="B186" s="137"/>
      <c r="C186" s="136"/>
      <c r="D186" s="137"/>
      <c r="E186" s="137"/>
      <c r="F186" s="136"/>
      <c r="G186" s="137"/>
      <c r="H186" s="137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</row>
    <row r="187" spans="1:26" ht="22.5" customHeight="1">
      <c r="A187" s="137"/>
      <c r="B187" s="137"/>
      <c r="C187" s="136"/>
      <c r="D187" s="137"/>
      <c r="E187" s="137"/>
      <c r="F187" s="136"/>
      <c r="G187" s="137"/>
      <c r="H187" s="137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</row>
    <row r="188" spans="1:26" ht="22.5" customHeight="1">
      <c r="A188" s="137"/>
      <c r="B188" s="137"/>
      <c r="C188" s="136"/>
      <c r="D188" s="137"/>
      <c r="E188" s="137"/>
      <c r="F188" s="136"/>
      <c r="G188" s="137"/>
      <c r="H188" s="137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</row>
    <row r="189" spans="1:26" ht="22.5" customHeight="1">
      <c r="A189" s="137"/>
      <c r="B189" s="137"/>
      <c r="C189" s="136"/>
      <c r="D189" s="137"/>
      <c r="E189" s="137"/>
      <c r="F189" s="136"/>
      <c r="G189" s="137"/>
      <c r="H189" s="137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</row>
    <row r="190" spans="1:26" ht="22.5" customHeight="1">
      <c r="A190" s="137"/>
      <c r="B190" s="137"/>
      <c r="C190" s="136"/>
      <c r="D190" s="137"/>
      <c r="E190" s="137"/>
      <c r="F190" s="136"/>
      <c r="G190" s="137"/>
      <c r="H190" s="137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</row>
    <row r="191" spans="1:26" ht="22.5" customHeight="1">
      <c r="A191" s="137"/>
      <c r="B191" s="137"/>
      <c r="C191" s="136"/>
      <c r="D191" s="137"/>
      <c r="E191" s="137"/>
      <c r="F191" s="136"/>
      <c r="G191" s="137"/>
      <c r="H191" s="137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</row>
    <row r="192" spans="1:26" ht="22.5" customHeight="1">
      <c r="A192" s="137"/>
      <c r="B192" s="137"/>
      <c r="C192" s="136"/>
      <c r="D192" s="137"/>
      <c r="E192" s="137"/>
      <c r="F192" s="136"/>
      <c r="G192" s="137"/>
      <c r="H192" s="137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</row>
    <row r="193" spans="1:26" ht="22.5" customHeight="1">
      <c r="A193" s="137"/>
      <c r="B193" s="137"/>
      <c r="C193" s="136"/>
      <c r="D193" s="137"/>
      <c r="E193" s="137"/>
      <c r="F193" s="136"/>
      <c r="G193" s="137"/>
      <c r="H193" s="137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</row>
    <row r="194" spans="1:26" ht="22.5" customHeight="1">
      <c r="A194" s="137"/>
      <c r="B194" s="137"/>
      <c r="C194" s="136"/>
      <c r="D194" s="137"/>
      <c r="E194" s="137"/>
      <c r="F194" s="136"/>
      <c r="G194" s="137"/>
      <c r="H194" s="137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</row>
    <row r="195" spans="1:26" ht="22.5" customHeight="1">
      <c r="A195" s="137"/>
      <c r="B195" s="137"/>
      <c r="C195" s="136"/>
      <c r="D195" s="137"/>
      <c r="E195" s="137"/>
      <c r="F195" s="136"/>
      <c r="G195" s="137"/>
      <c r="H195" s="137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</row>
    <row r="196" spans="1:26" ht="22.5" customHeight="1">
      <c r="A196" s="137"/>
      <c r="B196" s="137"/>
      <c r="C196" s="136"/>
      <c r="D196" s="137"/>
      <c r="E196" s="137"/>
      <c r="F196" s="136"/>
      <c r="G196" s="137"/>
      <c r="H196" s="137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</row>
    <row r="197" spans="1:26" ht="22.5" customHeight="1">
      <c r="A197" s="137"/>
      <c r="B197" s="137"/>
      <c r="C197" s="136"/>
      <c r="D197" s="137"/>
      <c r="E197" s="137"/>
      <c r="F197" s="136"/>
      <c r="G197" s="137"/>
      <c r="H197" s="137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</row>
    <row r="198" spans="1:26" ht="22.5" customHeight="1">
      <c r="A198" s="137"/>
      <c r="B198" s="137"/>
      <c r="C198" s="136"/>
      <c r="D198" s="137"/>
      <c r="E198" s="137"/>
      <c r="F198" s="136"/>
      <c r="G198" s="137"/>
      <c r="H198" s="137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</row>
    <row r="199" spans="1:26" ht="22.5" customHeight="1">
      <c r="A199" s="137"/>
      <c r="B199" s="137"/>
      <c r="C199" s="136"/>
      <c r="D199" s="137"/>
      <c r="E199" s="137"/>
      <c r="F199" s="136"/>
      <c r="G199" s="137"/>
      <c r="H199" s="137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</row>
    <row r="200" spans="1:26" ht="22.5" customHeight="1">
      <c r="A200" s="137"/>
      <c r="B200" s="137"/>
      <c r="C200" s="136"/>
      <c r="D200" s="137"/>
      <c r="E200" s="137"/>
      <c r="F200" s="136"/>
      <c r="G200" s="137"/>
      <c r="H200" s="137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</row>
    <row r="201" spans="1:26" ht="22.5" customHeight="1">
      <c r="A201" s="137"/>
      <c r="B201" s="137"/>
      <c r="C201" s="136"/>
      <c r="D201" s="137"/>
      <c r="E201" s="137"/>
      <c r="F201" s="136"/>
      <c r="G201" s="137"/>
      <c r="H201" s="137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</row>
    <row r="202" spans="1:26" ht="22.5" customHeight="1">
      <c r="A202" s="137"/>
      <c r="B202" s="137"/>
      <c r="C202" s="136"/>
      <c r="D202" s="137"/>
      <c r="E202" s="137"/>
      <c r="F202" s="136"/>
      <c r="G202" s="137"/>
      <c r="H202" s="137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</row>
    <row r="203" spans="1:26" ht="22.5" customHeight="1">
      <c r="A203" s="137"/>
      <c r="B203" s="137"/>
      <c r="C203" s="136"/>
      <c r="D203" s="137"/>
      <c r="E203" s="137"/>
      <c r="F203" s="136"/>
      <c r="G203" s="137"/>
      <c r="H203" s="137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</row>
    <row r="204" spans="1:26" ht="22.5" customHeight="1">
      <c r="A204" s="137"/>
      <c r="B204" s="137"/>
      <c r="C204" s="136"/>
      <c r="D204" s="137"/>
      <c r="E204" s="137"/>
      <c r="F204" s="136"/>
      <c r="G204" s="137"/>
      <c r="H204" s="137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</row>
    <row r="205" spans="1:26" ht="22.5" customHeight="1">
      <c r="A205" s="137"/>
      <c r="B205" s="137"/>
      <c r="C205" s="136"/>
      <c r="D205" s="137"/>
      <c r="E205" s="137"/>
      <c r="F205" s="136"/>
      <c r="G205" s="137"/>
      <c r="H205" s="137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</row>
    <row r="206" spans="1:26" ht="22.5" customHeight="1">
      <c r="A206" s="137"/>
      <c r="B206" s="137"/>
      <c r="C206" s="136"/>
      <c r="D206" s="137"/>
      <c r="E206" s="137"/>
      <c r="F206" s="136"/>
      <c r="G206" s="137"/>
      <c r="H206" s="137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</row>
    <row r="207" spans="1:26" ht="22.5" customHeight="1">
      <c r="A207" s="137"/>
      <c r="B207" s="137"/>
      <c r="C207" s="136"/>
      <c r="D207" s="137"/>
      <c r="E207" s="137"/>
      <c r="F207" s="136"/>
      <c r="G207" s="137"/>
      <c r="H207" s="137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</row>
    <row r="208" spans="1:26" ht="22.5" customHeight="1">
      <c r="A208" s="137"/>
      <c r="B208" s="137"/>
      <c r="C208" s="136"/>
      <c r="D208" s="137"/>
      <c r="E208" s="137"/>
      <c r="F208" s="136"/>
      <c r="G208" s="137"/>
      <c r="H208" s="137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</row>
    <row r="209" spans="1:26" ht="22.5" customHeight="1">
      <c r="A209" s="137"/>
      <c r="B209" s="137"/>
      <c r="C209" s="136"/>
      <c r="D209" s="137"/>
      <c r="E209" s="137"/>
      <c r="F209" s="136"/>
      <c r="G209" s="137"/>
      <c r="H209" s="137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</row>
    <row r="210" spans="1:26" ht="22.5" customHeight="1">
      <c r="A210" s="137"/>
      <c r="B210" s="137"/>
      <c r="C210" s="136"/>
      <c r="D210" s="137"/>
      <c r="E210" s="137"/>
      <c r="F210" s="136"/>
      <c r="G210" s="137"/>
      <c r="H210" s="137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</row>
    <row r="211" spans="1:26" ht="22.5" customHeight="1">
      <c r="A211" s="137"/>
      <c r="B211" s="137"/>
      <c r="C211" s="136"/>
      <c r="D211" s="137"/>
      <c r="E211" s="137"/>
      <c r="F211" s="136"/>
      <c r="G211" s="137"/>
      <c r="H211" s="137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</row>
    <row r="212" spans="1:26" ht="22.5" customHeight="1">
      <c r="A212" s="137"/>
      <c r="B212" s="137"/>
      <c r="C212" s="136"/>
      <c r="D212" s="137"/>
      <c r="E212" s="137"/>
      <c r="F212" s="136"/>
      <c r="G212" s="137"/>
      <c r="H212" s="137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</row>
    <row r="213" spans="1:26" ht="22.5" customHeight="1">
      <c r="A213" s="137"/>
      <c r="B213" s="137"/>
      <c r="C213" s="136"/>
      <c r="D213" s="137"/>
      <c r="E213" s="137"/>
      <c r="F213" s="136"/>
      <c r="G213" s="137"/>
      <c r="H213" s="137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</row>
    <row r="214" spans="1:26" ht="22.5" customHeight="1">
      <c r="A214" s="137"/>
      <c r="B214" s="137"/>
      <c r="C214" s="136"/>
      <c r="D214" s="137"/>
      <c r="E214" s="137"/>
      <c r="F214" s="136"/>
      <c r="G214" s="137"/>
      <c r="H214" s="137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</row>
    <row r="215" spans="1:26" ht="22.5" customHeight="1">
      <c r="A215" s="137"/>
      <c r="B215" s="137"/>
      <c r="C215" s="136"/>
      <c r="D215" s="137"/>
      <c r="E215" s="137"/>
      <c r="F215" s="136"/>
      <c r="G215" s="137"/>
      <c r="H215" s="137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</row>
    <row r="216" spans="1:26" ht="22.5" customHeight="1">
      <c r="A216" s="137"/>
      <c r="B216" s="137"/>
      <c r="C216" s="136"/>
      <c r="D216" s="137"/>
      <c r="E216" s="137"/>
      <c r="F216" s="136"/>
      <c r="G216" s="137"/>
      <c r="H216" s="137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</row>
    <row r="217" spans="1:26" ht="22.5" customHeight="1">
      <c r="A217" s="137"/>
      <c r="B217" s="137"/>
      <c r="C217" s="136"/>
      <c r="D217" s="137"/>
      <c r="E217" s="137"/>
      <c r="F217" s="136"/>
      <c r="G217" s="137"/>
      <c r="H217" s="137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</row>
    <row r="218" spans="1:26" ht="22.5" customHeight="1">
      <c r="A218" s="137"/>
      <c r="B218" s="137"/>
      <c r="C218" s="136"/>
      <c r="D218" s="137"/>
      <c r="E218" s="137"/>
      <c r="F218" s="136"/>
      <c r="G218" s="137"/>
      <c r="H218" s="137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</row>
    <row r="219" spans="1:26" ht="22.5" customHeight="1">
      <c r="A219" s="137"/>
      <c r="B219" s="137"/>
      <c r="C219" s="136"/>
      <c r="D219" s="137"/>
      <c r="E219" s="137"/>
      <c r="F219" s="136"/>
      <c r="G219" s="137"/>
      <c r="H219" s="137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</row>
    <row r="220" spans="1:26" ht="22.5" customHeight="1">
      <c r="A220" s="137"/>
      <c r="B220" s="137"/>
      <c r="C220" s="136"/>
      <c r="D220" s="137"/>
      <c r="E220" s="137"/>
      <c r="F220" s="136"/>
      <c r="G220" s="137"/>
      <c r="H220" s="137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</row>
    <row r="221" spans="1:26" ht="22.5" customHeight="1">
      <c r="A221" s="137"/>
      <c r="B221" s="137"/>
      <c r="C221" s="136"/>
      <c r="D221" s="137"/>
      <c r="E221" s="137"/>
      <c r="F221" s="136"/>
      <c r="G221" s="137"/>
      <c r="H221" s="137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</row>
    <row r="222" spans="1:26" ht="22.5" customHeight="1">
      <c r="A222" s="137"/>
      <c r="B222" s="137"/>
      <c r="C222" s="136"/>
      <c r="D222" s="137"/>
      <c r="E222" s="137"/>
      <c r="F222" s="136"/>
      <c r="G222" s="137"/>
      <c r="H222" s="137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</row>
    <row r="223" spans="1:26" ht="22.5" customHeight="1">
      <c r="A223" s="137"/>
      <c r="B223" s="137"/>
      <c r="C223" s="136"/>
      <c r="D223" s="137"/>
      <c r="E223" s="137"/>
      <c r="F223" s="136"/>
      <c r="G223" s="137"/>
      <c r="H223" s="137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</row>
    <row r="224" spans="1:26" ht="22.5" customHeight="1">
      <c r="A224" s="137"/>
      <c r="B224" s="137"/>
      <c r="C224" s="136"/>
      <c r="D224" s="137"/>
      <c r="E224" s="137"/>
      <c r="F224" s="136"/>
      <c r="G224" s="137"/>
      <c r="H224" s="137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</row>
    <row r="225" spans="1:26" ht="22.5" customHeight="1">
      <c r="A225" s="137"/>
      <c r="B225" s="137"/>
      <c r="C225" s="136"/>
      <c r="D225" s="137"/>
      <c r="E225" s="137"/>
      <c r="F225" s="136"/>
      <c r="G225" s="137"/>
      <c r="H225" s="137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</row>
    <row r="226" spans="1:26" ht="22.5" customHeight="1">
      <c r="A226" s="137"/>
      <c r="B226" s="137"/>
      <c r="C226" s="136"/>
      <c r="D226" s="137"/>
      <c r="E226" s="137"/>
      <c r="F226" s="136"/>
      <c r="G226" s="137"/>
      <c r="H226" s="137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</row>
    <row r="227" spans="1:26" ht="22.5" customHeight="1">
      <c r="A227" s="137"/>
      <c r="B227" s="137"/>
      <c r="C227" s="136"/>
      <c r="D227" s="137"/>
      <c r="E227" s="137"/>
      <c r="F227" s="136"/>
      <c r="G227" s="137"/>
      <c r="H227" s="137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</row>
    <row r="228" spans="1:26" ht="22.5" customHeight="1">
      <c r="A228" s="137"/>
      <c r="B228" s="137"/>
      <c r="C228" s="136"/>
      <c r="D228" s="137"/>
      <c r="E228" s="137"/>
      <c r="F228" s="136"/>
      <c r="G228" s="137"/>
      <c r="H228" s="137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</row>
    <row r="229" spans="1:26" ht="22.5" customHeight="1">
      <c r="A229" s="137"/>
      <c r="B229" s="137"/>
      <c r="C229" s="136"/>
      <c r="D229" s="137"/>
      <c r="E229" s="137"/>
      <c r="F229" s="136"/>
      <c r="G229" s="137"/>
      <c r="H229" s="137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</row>
    <row r="230" spans="1:26" ht="22.5" customHeight="1">
      <c r="A230" s="137"/>
      <c r="B230" s="137"/>
      <c r="C230" s="136"/>
      <c r="D230" s="137"/>
      <c r="E230" s="137"/>
      <c r="F230" s="136"/>
      <c r="G230" s="137"/>
      <c r="H230" s="137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</row>
    <row r="231" spans="1:26" ht="22.5" customHeight="1">
      <c r="A231" s="137"/>
      <c r="B231" s="137"/>
      <c r="C231" s="136"/>
      <c r="D231" s="137"/>
      <c r="E231" s="137"/>
      <c r="F231" s="136"/>
      <c r="G231" s="137"/>
      <c r="H231" s="137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</row>
    <row r="232" spans="1:26" ht="22.5" customHeight="1">
      <c r="A232" s="137"/>
      <c r="B232" s="137"/>
      <c r="C232" s="136"/>
      <c r="D232" s="137"/>
      <c r="E232" s="137"/>
      <c r="F232" s="136"/>
      <c r="G232" s="137"/>
      <c r="H232" s="137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</row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B28:F28"/>
    <mergeCell ref="A1:H1"/>
    <mergeCell ref="B3:F3"/>
    <mergeCell ref="B4:F4"/>
    <mergeCell ref="B7:F7"/>
    <mergeCell ref="B10:F10"/>
  </mergeCells>
  <phoneticPr fontId="27" type="noConversion"/>
  <pageMargins left="0.7" right="0.7" top="0.75" bottom="0.75" header="0.3" footer="0.3"/>
  <pageSetup paperSize="9" scale="87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42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0"/>
  <sheetViews>
    <sheetView topLeftCell="D1" workbookViewId="0">
      <selection activeCell="D2" sqref="D2:D3"/>
    </sheetView>
  </sheetViews>
  <sheetFormatPr defaultColWidth="14.42578125" defaultRowHeight="15"/>
  <cols>
    <col min="1" max="1" width="5.7109375" style="3" hidden="1" customWidth="1"/>
    <col min="2" max="2" width="6.5703125" style="3" hidden="1" customWidth="1"/>
    <col min="3" max="3" width="13.7109375" style="3" hidden="1" customWidth="1"/>
    <col min="4" max="4" width="36.28515625" style="3" customWidth="1"/>
    <col min="5" max="5" width="9.140625" style="3" hidden="1" customWidth="1"/>
    <col min="6" max="6" width="4.28515625" style="3" customWidth="1"/>
    <col min="7" max="7" width="4.7109375" style="3" customWidth="1"/>
    <col min="8" max="9" width="12.28515625" style="3" customWidth="1"/>
    <col min="10" max="10" width="5.140625" style="3" hidden="1" customWidth="1"/>
    <col min="11" max="12" width="13.5703125" style="3" customWidth="1"/>
    <col min="13" max="14" width="14" style="3" customWidth="1"/>
    <col min="15" max="15" width="8.7109375" style="3" hidden="1" customWidth="1"/>
    <col min="16" max="16" width="13.28515625" style="3" customWidth="1"/>
    <col min="17" max="17" width="10.42578125" style="3" customWidth="1"/>
    <col min="18" max="27" width="8.85546875" style="3" customWidth="1"/>
    <col min="28" max="16384" width="14.42578125" style="3"/>
  </cols>
  <sheetData>
    <row r="1" spans="1:27" ht="20.25" customHeight="1">
      <c r="A1" s="68" t="s">
        <v>43</v>
      </c>
      <c r="B1" s="81" t="s">
        <v>44</v>
      </c>
      <c r="C1" s="81"/>
      <c r="D1" s="250" t="s">
        <v>3956</v>
      </c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68"/>
      <c r="S1" s="68"/>
      <c r="T1" s="68"/>
      <c r="U1" s="68"/>
      <c r="V1" s="68"/>
      <c r="W1" s="68"/>
      <c r="X1" s="68"/>
      <c r="Y1" s="68"/>
      <c r="Z1" s="68"/>
      <c r="AA1" s="68" t="s">
        <v>45</v>
      </c>
    </row>
    <row r="2" spans="1:27" ht="20.25" customHeight="1">
      <c r="A2" s="252" t="s">
        <v>46</v>
      </c>
      <c r="B2" s="252" t="s">
        <v>47</v>
      </c>
      <c r="C2" s="252" t="s">
        <v>48</v>
      </c>
      <c r="D2" s="249" t="s">
        <v>49</v>
      </c>
      <c r="E2" s="254" t="s">
        <v>50</v>
      </c>
      <c r="F2" s="254" t="s">
        <v>51</v>
      </c>
      <c r="G2" s="247" t="s">
        <v>52</v>
      </c>
      <c r="H2" s="246" t="s">
        <v>53</v>
      </c>
      <c r="I2" s="237"/>
      <c r="J2" s="246" t="s">
        <v>54</v>
      </c>
      <c r="K2" s="236"/>
      <c r="L2" s="237"/>
      <c r="M2" s="246" t="s">
        <v>55</v>
      </c>
      <c r="N2" s="237"/>
      <c r="O2" s="144"/>
      <c r="P2" s="247" t="s">
        <v>56</v>
      </c>
      <c r="Q2" s="249" t="s">
        <v>57</v>
      </c>
      <c r="R2" s="136"/>
      <c r="S2" s="136"/>
      <c r="T2" s="136"/>
      <c r="U2" s="136"/>
      <c r="V2" s="136"/>
      <c r="W2" s="136"/>
      <c r="X2" s="136"/>
      <c r="Y2" s="136"/>
      <c r="Z2" s="136"/>
      <c r="AA2" s="136"/>
    </row>
    <row r="3" spans="1:27" ht="20.25" customHeight="1">
      <c r="A3" s="253"/>
      <c r="B3" s="253"/>
      <c r="C3" s="253"/>
      <c r="D3" s="248"/>
      <c r="E3" s="248"/>
      <c r="F3" s="248"/>
      <c r="G3" s="248"/>
      <c r="H3" s="144" t="s">
        <v>58</v>
      </c>
      <c r="I3" s="144" t="s">
        <v>59</v>
      </c>
      <c r="J3" s="144" t="s">
        <v>52</v>
      </c>
      <c r="K3" s="144" t="s">
        <v>58</v>
      </c>
      <c r="L3" s="144" t="s">
        <v>59</v>
      </c>
      <c r="M3" s="144" t="s">
        <v>58</v>
      </c>
      <c r="N3" s="144" t="s">
        <v>59</v>
      </c>
      <c r="O3" s="144" t="s">
        <v>58</v>
      </c>
      <c r="P3" s="248"/>
      <c r="Q3" s="248"/>
      <c r="R3" s="136"/>
      <c r="S3" s="136"/>
      <c r="T3" s="136"/>
      <c r="U3" s="136"/>
      <c r="V3" s="136"/>
      <c r="W3" s="136"/>
      <c r="X3" s="136"/>
      <c r="Y3" s="136"/>
      <c r="Z3" s="136"/>
      <c r="AA3" s="136"/>
    </row>
    <row r="4" spans="1:27" ht="20.25" customHeight="1">
      <c r="A4" s="68"/>
      <c r="B4" s="81" t="s">
        <v>60</v>
      </c>
      <c r="C4" s="81"/>
      <c r="D4" s="245" t="s">
        <v>61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7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1:27" ht="20.25" customHeight="1">
      <c r="A5" s="68"/>
      <c r="B5" s="81" t="s">
        <v>62</v>
      </c>
      <c r="C5" s="81"/>
      <c r="D5" s="87" t="s">
        <v>63</v>
      </c>
      <c r="E5" s="77"/>
      <c r="F5" s="138" t="s">
        <v>64</v>
      </c>
      <c r="G5" s="72">
        <v>1</v>
      </c>
      <c r="H5" s="72">
        <f>총괄표!I15</f>
        <v>2946934</v>
      </c>
      <c r="I5" s="72">
        <f>G5*H5</f>
        <v>2946934</v>
      </c>
      <c r="J5" s="72"/>
      <c r="K5" s="72">
        <f>총괄표!L15</f>
        <v>24851014</v>
      </c>
      <c r="L5" s="72">
        <f>G5*K5</f>
        <v>24851014</v>
      </c>
      <c r="M5" s="72">
        <f>총괄표!N15</f>
        <v>0</v>
      </c>
      <c r="N5" s="72">
        <f>G5*M5</f>
        <v>0</v>
      </c>
      <c r="O5" s="72">
        <f>IF((H5+K5+M5)=0, "", (H5+K5+M5))</f>
        <v>27797948</v>
      </c>
      <c r="P5" s="72">
        <f>SUM(I5,L5,N5)</f>
        <v>27797948</v>
      </c>
      <c r="Q5" s="87" t="s">
        <v>65</v>
      </c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20.25" customHeight="1">
      <c r="A6" s="68"/>
      <c r="B6" s="81"/>
      <c r="C6" s="81" t="s">
        <v>66</v>
      </c>
      <c r="D6" s="87" t="s">
        <v>67</v>
      </c>
      <c r="E6" s="77"/>
      <c r="F6" s="138"/>
      <c r="G6" s="72"/>
      <c r="H6" s="72"/>
      <c r="I6" s="72">
        <f>TRUNC(SUM(I4:I5))</f>
        <v>2946934</v>
      </c>
      <c r="J6" s="72"/>
      <c r="K6" s="72"/>
      <c r="L6" s="72">
        <f>TRUNC(SUM(L4:L5))</f>
        <v>24851014</v>
      </c>
      <c r="M6" s="72"/>
      <c r="N6" s="72">
        <f>TRUNC(SUM(N4:N5))</f>
        <v>0</v>
      </c>
      <c r="O6" s="72" t="str">
        <f>IF((H6+K6+M6)=0, "", (H6+K6+M6))</f>
        <v/>
      </c>
      <c r="P6" s="72">
        <f>TRUNC(SUM(P4:P5))</f>
        <v>27797948</v>
      </c>
      <c r="Q6" s="87"/>
      <c r="R6" s="68"/>
      <c r="S6" s="68"/>
      <c r="T6" s="68"/>
      <c r="U6" s="68"/>
      <c r="V6" s="68"/>
      <c r="W6" s="68"/>
      <c r="X6" s="68"/>
      <c r="Y6" s="68"/>
      <c r="Z6" s="68"/>
      <c r="AA6" s="68"/>
    </row>
    <row r="7" spans="1:27" ht="20.25" customHeight="1">
      <c r="A7" s="68"/>
      <c r="B7" s="81" t="s">
        <v>60</v>
      </c>
      <c r="C7" s="81"/>
      <c r="D7" s="245" t="s">
        <v>63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7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1:27" ht="20.25" customHeight="1">
      <c r="A8" s="68"/>
      <c r="B8" s="81" t="s">
        <v>68</v>
      </c>
      <c r="C8" s="81"/>
      <c r="D8" s="87" t="s">
        <v>69</v>
      </c>
      <c r="E8" s="77"/>
      <c r="F8" s="138" t="s">
        <v>64</v>
      </c>
      <c r="G8" s="72">
        <v>1</v>
      </c>
      <c r="H8" s="72">
        <f>내역서!I17</f>
        <v>1219769</v>
      </c>
      <c r="I8" s="72">
        <f t="shared" ref="I8:I13" si="0">G8*H8</f>
        <v>1219769</v>
      </c>
      <c r="J8" s="72"/>
      <c r="K8" s="72">
        <f>내역서!L17</f>
        <v>7979434</v>
      </c>
      <c r="L8" s="72">
        <f t="shared" ref="L8:L13" si="1">G8*K8</f>
        <v>7979434</v>
      </c>
      <c r="M8" s="72">
        <f>내역서!N17</f>
        <v>0</v>
      </c>
      <c r="N8" s="72">
        <f t="shared" ref="N8:N13" si="2">G8*M8</f>
        <v>0</v>
      </c>
      <c r="O8" s="72">
        <f t="shared" ref="O8:O12" si="3">IF((H8+K8+M8)=0, "", (H8+K8+M8))</f>
        <v>9199203</v>
      </c>
      <c r="P8" s="72">
        <f t="shared" ref="P8:P13" si="4">SUM(I8,L8,N8)</f>
        <v>9199203</v>
      </c>
      <c r="Q8" s="87"/>
      <c r="R8" s="68"/>
      <c r="S8" s="68"/>
      <c r="T8" s="68"/>
      <c r="U8" s="68"/>
      <c r="V8" s="68"/>
      <c r="W8" s="68"/>
      <c r="X8" s="68"/>
      <c r="Y8" s="68"/>
      <c r="Z8" s="68"/>
      <c r="AA8" s="68"/>
    </row>
    <row r="9" spans="1:27" ht="20.25" customHeight="1">
      <c r="A9" s="68"/>
      <c r="B9" s="81" t="s">
        <v>70</v>
      </c>
      <c r="C9" s="81"/>
      <c r="D9" s="87" t="s">
        <v>71</v>
      </c>
      <c r="E9" s="77"/>
      <c r="F9" s="138" t="s">
        <v>64</v>
      </c>
      <c r="G9" s="72">
        <v>1</v>
      </c>
      <c r="H9" s="72">
        <f>내역서!I31</f>
        <v>931288</v>
      </c>
      <c r="I9" s="72">
        <f t="shared" si="0"/>
        <v>931288</v>
      </c>
      <c r="J9" s="72"/>
      <c r="K9" s="72">
        <f>내역서!L31</f>
        <v>6546426</v>
      </c>
      <c r="L9" s="72">
        <f t="shared" si="1"/>
        <v>6546426</v>
      </c>
      <c r="M9" s="72">
        <f>내역서!N31</f>
        <v>0</v>
      </c>
      <c r="N9" s="72">
        <f t="shared" si="2"/>
        <v>0</v>
      </c>
      <c r="O9" s="72">
        <f t="shared" si="3"/>
        <v>7477714</v>
      </c>
      <c r="P9" s="72">
        <f t="shared" si="4"/>
        <v>7477714</v>
      </c>
      <c r="Q9" s="87"/>
      <c r="R9" s="68"/>
      <c r="S9" s="68"/>
      <c r="T9" s="68"/>
      <c r="U9" s="68"/>
      <c r="V9" s="68"/>
      <c r="W9" s="68"/>
      <c r="X9" s="68"/>
      <c r="Y9" s="68"/>
      <c r="Z9" s="68"/>
      <c r="AA9" s="68"/>
    </row>
    <row r="10" spans="1:27" ht="20.25" customHeight="1">
      <c r="A10" s="68"/>
      <c r="B10" s="81" t="s">
        <v>72</v>
      </c>
      <c r="C10" s="81"/>
      <c r="D10" s="87" t="s">
        <v>73</v>
      </c>
      <c r="E10" s="77"/>
      <c r="F10" s="138" t="s">
        <v>64</v>
      </c>
      <c r="G10" s="72">
        <v>1</v>
      </c>
      <c r="H10" s="72">
        <f>내역서!I38</f>
        <v>262711</v>
      </c>
      <c r="I10" s="72">
        <f t="shared" si="0"/>
        <v>262711</v>
      </c>
      <c r="J10" s="72"/>
      <c r="K10" s="72">
        <f>내역서!L38</f>
        <v>651238</v>
      </c>
      <c r="L10" s="72">
        <f t="shared" si="1"/>
        <v>651238</v>
      </c>
      <c r="M10" s="72">
        <f>내역서!N38</f>
        <v>0</v>
      </c>
      <c r="N10" s="72">
        <f t="shared" si="2"/>
        <v>0</v>
      </c>
      <c r="O10" s="72">
        <f t="shared" si="3"/>
        <v>913949</v>
      </c>
      <c r="P10" s="72">
        <f t="shared" si="4"/>
        <v>913949</v>
      </c>
      <c r="Q10" s="87"/>
      <c r="R10" s="68"/>
      <c r="S10" s="68"/>
      <c r="T10" s="68"/>
      <c r="U10" s="68"/>
      <c r="V10" s="68"/>
      <c r="W10" s="68"/>
      <c r="X10" s="68"/>
      <c r="Y10" s="68"/>
      <c r="Z10" s="68"/>
      <c r="AA10" s="68"/>
    </row>
    <row r="11" spans="1:27" ht="20.25" customHeight="1">
      <c r="A11" s="68"/>
      <c r="B11" s="81" t="s">
        <v>74</v>
      </c>
      <c r="C11" s="81"/>
      <c r="D11" s="87" t="s">
        <v>75</v>
      </c>
      <c r="E11" s="77"/>
      <c r="F11" s="138" t="s">
        <v>64</v>
      </c>
      <c r="G11" s="72">
        <v>1</v>
      </c>
      <c r="H11" s="72">
        <f>내역서!I45</f>
        <v>262711</v>
      </c>
      <c r="I11" s="72">
        <f t="shared" si="0"/>
        <v>262711</v>
      </c>
      <c r="J11" s="72"/>
      <c r="K11" s="72">
        <f>내역서!L45</f>
        <v>651238</v>
      </c>
      <c r="L11" s="72">
        <f t="shared" si="1"/>
        <v>651238</v>
      </c>
      <c r="M11" s="72">
        <f>내역서!N45</f>
        <v>0</v>
      </c>
      <c r="N11" s="72">
        <f t="shared" si="2"/>
        <v>0</v>
      </c>
      <c r="O11" s="72">
        <f t="shared" si="3"/>
        <v>913949</v>
      </c>
      <c r="P11" s="72">
        <f t="shared" si="4"/>
        <v>913949</v>
      </c>
      <c r="Q11" s="87"/>
      <c r="R11" s="68"/>
      <c r="S11" s="68"/>
      <c r="T11" s="68"/>
      <c r="U11" s="68"/>
      <c r="V11" s="68"/>
      <c r="W11" s="68"/>
      <c r="X11" s="68"/>
      <c r="Y11" s="68"/>
      <c r="Z11" s="68"/>
      <c r="AA11" s="68"/>
    </row>
    <row r="12" spans="1:27" ht="20.25" customHeight="1">
      <c r="A12" s="68"/>
      <c r="B12" s="81" t="s">
        <v>76</v>
      </c>
      <c r="C12" s="81"/>
      <c r="D12" s="87" t="s">
        <v>77</v>
      </c>
      <c r="E12" s="77"/>
      <c r="F12" s="138" t="s">
        <v>64</v>
      </c>
      <c r="G12" s="72">
        <v>1</v>
      </c>
      <c r="H12" s="72">
        <f>내역서!I56</f>
        <v>156075</v>
      </c>
      <c r="I12" s="72">
        <f t="shared" si="0"/>
        <v>156075</v>
      </c>
      <c r="J12" s="72"/>
      <c r="K12" s="72">
        <f>내역서!L56</f>
        <v>5206793</v>
      </c>
      <c r="L12" s="72">
        <f t="shared" si="1"/>
        <v>5206793</v>
      </c>
      <c r="M12" s="72">
        <f>내역서!N56</f>
        <v>0</v>
      </c>
      <c r="N12" s="72">
        <f t="shared" si="2"/>
        <v>0</v>
      </c>
      <c r="O12" s="72">
        <f t="shared" si="3"/>
        <v>5362868</v>
      </c>
      <c r="P12" s="72">
        <f t="shared" si="4"/>
        <v>5362868</v>
      </c>
      <c r="Q12" s="87"/>
      <c r="R12" s="68"/>
      <c r="S12" s="68"/>
      <c r="T12" s="68"/>
      <c r="U12" s="68"/>
      <c r="V12" s="68"/>
      <c r="W12" s="68"/>
      <c r="X12" s="68"/>
      <c r="Y12" s="68"/>
      <c r="Z12" s="68"/>
      <c r="AA12" s="68"/>
    </row>
    <row r="13" spans="1:27" ht="20.25" customHeight="1">
      <c r="A13" s="68"/>
      <c r="B13" s="81" t="s">
        <v>78</v>
      </c>
      <c r="C13" s="81"/>
      <c r="D13" s="87" t="s">
        <v>79</v>
      </c>
      <c r="E13" s="77"/>
      <c r="F13" s="138" t="s">
        <v>64</v>
      </c>
      <c r="G13" s="72">
        <v>1</v>
      </c>
      <c r="H13" s="72">
        <f>내역서!I68</f>
        <v>114380</v>
      </c>
      <c r="I13" s="72">
        <f t="shared" si="0"/>
        <v>114380</v>
      </c>
      <c r="J13" s="72"/>
      <c r="K13" s="72">
        <f>내역서!L68</f>
        <v>3815885</v>
      </c>
      <c r="L13" s="72">
        <f t="shared" si="1"/>
        <v>3815885</v>
      </c>
      <c r="M13" s="72">
        <f>내역서!N68</f>
        <v>0</v>
      </c>
      <c r="N13" s="72">
        <f t="shared" si="2"/>
        <v>0</v>
      </c>
      <c r="O13" s="72">
        <f t="shared" ref="O13" si="5">IF((H13+K13+M13)=0,"",(H13+K13+M13))</f>
        <v>3930265</v>
      </c>
      <c r="P13" s="72">
        <f t="shared" si="4"/>
        <v>3930265</v>
      </c>
      <c r="Q13" s="87"/>
      <c r="R13" s="68"/>
      <c r="S13" s="68"/>
      <c r="T13" s="68"/>
      <c r="U13" s="68"/>
      <c r="V13" s="68"/>
      <c r="W13" s="68"/>
      <c r="X13" s="68"/>
      <c r="Y13" s="68"/>
      <c r="Z13" s="68"/>
      <c r="AA13" s="68"/>
    </row>
    <row r="14" spans="1:27" ht="20.25" customHeight="1">
      <c r="A14" s="68"/>
      <c r="B14" s="81" t="s">
        <v>674</v>
      </c>
      <c r="C14" s="81"/>
      <c r="D14" s="207" t="s">
        <v>3949</v>
      </c>
      <c r="E14" s="209"/>
      <c r="F14" s="208" t="s">
        <v>64</v>
      </c>
      <c r="G14" s="210">
        <v>1</v>
      </c>
      <c r="H14" s="210">
        <f>내역서!I72</f>
        <v>-165600</v>
      </c>
      <c r="I14" s="210">
        <f>G14*H14</f>
        <v>-165600</v>
      </c>
      <c r="J14" s="210"/>
      <c r="K14" s="210">
        <f>내역서!L72</f>
        <v>0</v>
      </c>
      <c r="L14" s="210">
        <f>G14*K14</f>
        <v>0</v>
      </c>
      <c r="M14" s="210">
        <f>내역서!N72</f>
        <v>0</v>
      </c>
      <c r="N14" s="210">
        <f>G14*M14</f>
        <v>0</v>
      </c>
      <c r="O14" s="210">
        <f>IF((H14+K14+M14)=0,"",(H14+K14+M14))</f>
        <v>-165600</v>
      </c>
      <c r="P14" s="210">
        <f>SUM(I14,L14,N14)</f>
        <v>-165600</v>
      </c>
      <c r="Q14" s="207" t="s">
        <v>80</v>
      </c>
      <c r="R14" s="68"/>
      <c r="S14" s="68"/>
      <c r="T14" s="68"/>
      <c r="U14" s="68"/>
      <c r="V14" s="68"/>
      <c r="W14" s="68"/>
      <c r="X14" s="68"/>
      <c r="Y14" s="68"/>
      <c r="Z14" s="68"/>
      <c r="AA14" s="68"/>
    </row>
    <row r="15" spans="1:27" ht="20.25" customHeight="1">
      <c r="A15" s="68"/>
      <c r="B15" s="81" t="s">
        <v>62</v>
      </c>
      <c r="C15" s="81" t="s">
        <v>66</v>
      </c>
      <c r="D15" s="87" t="s">
        <v>67</v>
      </c>
      <c r="E15" s="77"/>
      <c r="F15" s="138"/>
      <c r="G15" s="72"/>
      <c r="H15" s="72"/>
      <c r="I15" s="72">
        <f>TRUNC(SUM(I8:I13))</f>
        <v>2946934</v>
      </c>
      <c r="J15" s="72"/>
      <c r="K15" s="72"/>
      <c r="L15" s="72">
        <f>TRUNC(SUM(L8:L13))</f>
        <v>24851014</v>
      </c>
      <c r="M15" s="72"/>
      <c r="N15" s="72">
        <f>TRUNC(SUM(N8:N13))</f>
        <v>0</v>
      </c>
      <c r="O15" s="72" t="str">
        <f>IF((H15+K15+M15)=0,"",(H15+K15+M15))</f>
        <v/>
      </c>
      <c r="P15" s="72">
        <f>TRUNC(SUM(P8:P13))</f>
        <v>27797948</v>
      </c>
      <c r="Q15" s="87"/>
      <c r="R15" s="68"/>
      <c r="S15" s="68"/>
      <c r="T15" s="68"/>
      <c r="U15" s="68"/>
      <c r="V15" s="68"/>
      <c r="W15" s="68"/>
      <c r="X15" s="68"/>
      <c r="Y15" s="68"/>
      <c r="Z15" s="68"/>
      <c r="AA15" s="68"/>
    </row>
    <row r="16" spans="1:27" ht="20.25" customHeight="1">
      <c r="A16" s="68"/>
      <c r="B16" s="81"/>
      <c r="C16" s="81"/>
      <c r="D16" s="81"/>
      <c r="E16" s="68"/>
      <c r="F16" s="139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81"/>
      <c r="R16" s="68"/>
      <c r="S16" s="68"/>
      <c r="T16" s="68"/>
      <c r="U16" s="68"/>
      <c r="V16" s="68"/>
      <c r="W16" s="68"/>
      <c r="X16" s="68"/>
      <c r="Y16" s="68"/>
      <c r="Z16" s="68"/>
      <c r="AA16" s="68"/>
    </row>
    <row r="17" spans="1:27" ht="20.25" customHeight="1">
      <c r="A17" s="68"/>
      <c r="B17" s="81"/>
      <c r="C17" s="81"/>
      <c r="D17" s="81"/>
      <c r="E17" s="68"/>
      <c r="F17" s="139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81"/>
      <c r="R17" s="68"/>
      <c r="S17" s="68"/>
      <c r="T17" s="68"/>
      <c r="U17" s="68"/>
      <c r="V17" s="68"/>
      <c r="W17" s="68"/>
      <c r="X17" s="68"/>
      <c r="Y17" s="68"/>
      <c r="Z17" s="68"/>
      <c r="AA17" s="68"/>
    </row>
    <row r="18" spans="1:27" ht="20.25" customHeight="1">
      <c r="A18" s="68"/>
      <c r="B18" s="81"/>
      <c r="C18" s="81"/>
      <c r="D18" s="81"/>
      <c r="E18" s="68"/>
      <c r="F18" s="139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81"/>
      <c r="R18" s="68"/>
      <c r="S18" s="68"/>
      <c r="T18" s="68"/>
      <c r="U18" s="68"/>
      <c r="V18" s="68"/>
      <c r="W18" s="68"/>
      <c r="X18" s="68"/>
      <c r="Y18" s="68"/>
      <c r="Z18" s="68"/>
      <c r="AA18" s="68"/>
    </row>
    <row r="19" spans="1:27" ht="20.25" customHeight="1">
      <c r="A19" s="68"/>
      <c r="B19" s="81"/>
      <c r="C19" s="81"/>
      <c r="D19" s="81"/>
      <c r="E19" s="68"/>
      <c r="F19" s="139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81"/>
      <c r="R19" s="68"/>
      <c r="S19" s="68"/>
      <c r="T19" s="68"/>
      <c r="U19" s="68"/>
      <c r="V19" s="68"/>
      <c r="W19" s="68"/>
      <c r="X19" s="68"/>
      <c r="Y19" s="68"/>
      <c r="Z19" s="68"/>
      <c r="AA19" s="68"/>
    </row>
    <row r="20" spans="1:27" ht="20.25" customHeight="1">
      <c r="A20" s="68"/>
      <c r="B20" s="81"/>
      <c r="C20" s="81"/>
      <c r="D20" s="81"/>
      <c r="E20" s="68"/>
      <c r="F20" s="139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81"/>
      <c r="R20" s="68"/>
      <c r="S20" s="68"/>
      <c r="T20" s="68"/>
      <c r="U20" s="68"/>
      <c r="V20" s="68"/>
      <c r="W20" s="68"/>
      <c r="X20" s="68"/>
      <c r="Y20" s="68"/>
      <c r="Z20" s="68"/>
      <c r="AA20" s="68"/>
    </row>
    <row r="21" spans="1:27" ht="20.25" customHeight="1">
      <c r="A21" s="68"/>
      <c r="B21" s="81"/>
      <c r="C21" s="81"/>
      <c r="D21" s="81"/>
      <c r="E21" s="68"/>
      <c r="F21" s="139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81"/>
      <c r="R21" s="68"/>
      <c r="S21" s="68"/>
      <c r="T21" s="68"/>
      <c r="U21" s="68"/>
      <c r="V21" s="68"/>
      <c r="W21" s="68"/>
      <c r="X21" s="68"/>
      <c r="Y21" s="68"/>
      <c r="Z21" s="68"/>
      <c r="AA21" s="68"/>
    </row>
    <row r="22" spans="1:27" ht="20.25" customHeight="1">
      <c r="A22" s="68"/>
      <c r="B22" s="81"/>
      <c r="C22" s="81"/>
      <c r="D22" s="81"/>
      <c r="E22" s="68"/>
      <c r="F22" s="139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81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spans="1:27" ht="20.25" customHeight="1">
      <c r="A23" s="68"/>
      <c r="B23" s="81"/>
      <c r="C23" s="81"/>
      <c r="D23" s="81"/>
      <c r="E23" s="68"/>
      <c r="F23" s="139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81"/>
      <c r="R23" s="68"/>
      <c r="S23" s="68"/>
      <c r="T23" s="68"/>
      <c r="U23" s="68"/>
      <c r="V23" s="68"/>
      <c r="W23" s="68"/>
      <c r="X23" s="68"/>
      <c r="Y23" s="68"/>
      <c r="Z23" s="68"/>
      <c r="AA23" s="68"/>
    </row>
    <row r="24" spans="1:27" ht="20.25" customHeight="1">
      <c r="A24" s="68"/>
      <c r="B24" s="81"/>
      <c r="C24" s="81"/>
      <c r="D24" s="81"/>
      <c r="E24" s="68"/>
      <c r="F24" s="139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81"/>
      <c r="R24" s="68"/>
      <c r="S24" s="68"/>
      <c r="T24" s="68"/>
      <c r="U24" s="68"/>
      <c r="V24" s="68"/>
      <c r="W24" s="68"/>
      <c r="X24" s="68"/>
      <c r="Y24" s="68"/>
      <c r="Z24" s="68"/>
      <c r="AA24" s="68"/>
    </row>
    <row r="25" spans="1:27" ht="20.25" customHeight="1">
      <c r="A25" s="68"/>
      <c r="B25" s="81"/>
      <c r="C25" s="81"/>
      <c r="D25" s="81"/>
      <c r="E25" s="68"/>
      <c r="F25" s="139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81"/>
      <c r="R25" s="68"/>
      <c r="S25" s="68"/>
      <c r="T25" s="68"/>
      <c r="U25" s="68"/>
      <c r="V25" s="68"/>
      <c r="W25" s="68"/>
      <c r="X25" s="68"/>
      <c r="Y25" s="68"/>
      <c r="Z25" s="68"/>
      <c r="AA25" s="68"/>
    </row>
    <row r="26" spans="1:27" ht="20.25" customHeight="1">
      <c r="A26" s="68"/>
      <c r="B26" s="81"/>
      <c r="C26" s="81"/>
      <c r="D26" s="81"/>
      <c r="E26" s="68"/>
      <c r="F26" s="139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81"/>
      <c r="R26" s="68"/>
      <c r="S26" s="68"/>
      <c r="T26" s="68"/>
      <c r="U26" s="68"/>
      <c r="V26" s="68"/>
      <c r="W26" s="68"/>
      <c r="X26" s="68"/>
      <c r="Y26" s="68"/>
      <c r="Z26" s="68"/>
      <c r="AA26" s="68"/>
    </row>
    <row r="27" spans="1:27" ht="20.25" customHeight="1">
      <c r="A27" s="68"/>
      <c r="B27" s="81"/>
      <c r="C27" s="81"/>
      <c r="D27" s="81"/>
      <c r="E27" s="68"/>
      <c r="F27" s="139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81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20.25" customHeight="1">
      <c r="A28" s="68"/>
      <c r="B28" s="81"/>
      <c r="C28" s="81"/>
      <c r="D28" s="81"/>
      <c r="E28" s="68"/>
      <c r="F28" s="139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81"/>
      <c r="R28" s="68"/>
      <c r="S28" s="68"/>
      <c r="T28" s="68"/>
      <c r="U28" s="68"/>
      <c r="V28" s="68"/>
      <c r="W28" s="68"/>
      <c r="X28" s="68"/>
      <c r="Y28" s="68"/>
      <c r="Z28" s="68"/>
      <c r="AA28" s="68"/>
    </row>
    <row r="29" spans="1:27" ht="20.25" customHeight="1">
      <c r="A29" s="68"/>
      <c r="B29" s="81"/>
      <c r="C29" s="81"/>
      <c r="D29" s="81"/>
      <c r="E29" s="68"/>
      <c r="F29" s="139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81"/>
      <c r="R29" s="68"/>
      <c r="S29" s="68"/>
      <c r="T29" s="68"/>
      <c r="U29" s="68"/>
      <c r="V29" s="68"/>
      <c r="W29" s="68"/>
      <c r="X29" s="68"/>
      <c r="Y29" s="68"/>
      <c r="Z29" s="68"/>
      <c r="AA29" s="68"/>
    </row>
    <row r="30" spans="1:27" ht="20.25" customHeight="1">
      <c r="A30" s="68"/>
      <c r="B30" s="81"/>
      <c r="C30" s="81"/>
      <c r="D30" s="81"/>
      <c r="E30" s="68"/>
      <c r="F30" s="139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81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spans="1:27" ht="20.25" customHeight="1">
      <c r="A31" s="68"/>
      <c r="B31" s="81"/>
      <c r="C31" s="81"/>
      <c r="D31" s="81"/>
      <c r="E31" s="68"/>
      <c r="F31" s="139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81"/>
      <c r="R31" s="68"/>
      <c r="S31" s="68"/>
      <c r="T31" s="68"/>
      <c r="U31" s="68"/>
      <c r="V31" s="68"/>
      <c r="W31" s="68"/>
      <c r="X31" s="68"/>
      <c r="Y31" s="68"/>
      <c r="Z31" s="68"/>
      <c r="AA31" s="68"/>
    </row>
    <row r="32" spans="1:27" ht="20.25" customHeight="1">
      <c r="A32" s="68"/>
      <c r="B32" s="81"/>
      <c r="C32" s="81"/>
      <c r="D32" s="81"/>
      <c r="E32" s="68"/>
      <c r="F32" s="139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81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1:27" ht="20.25" customHeight="1">
      <c r="A33" s="68"/>
      <c r="B33" s="81"/>
      <c r="C33" s="81"/>
      <c r="D33" s="81"/>
      <c r="E33" s="68"/>
      <c r="F33" s="139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81"/>
      <c r="R33" s="68"/>
      <c r="S33" s="68"/>
      <c r="T33" s="68"/>
      <c r="U33" s="68"/>
      <c r="V33" s="68"/>
      <c r="W33" s="68"/>
      <c r="X33" s="68"/>
      <c r="Y33" s="68"/>
      <c r="Z33" s="68"/>
      <c r="AA33" s="68"/>
    </row>
    <row r="34" spans="1:27" ht="20.25" customHeight="1">
      <c r="A34" s="68"/>
      <c r="B34" s="81"/>
      <c r="C34" s="81"/>
      <c r="D34" s="81"/>
      <c r="E34" s="68"/>
      <c r="F34" s="139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81"/>
      <c r="R34" s="68"/>
      <c r="S34" s="68"/>
      <c r="T34" s="68"/>
      <c r="U34" s="68"/>
      <c r="V34" s="68"/>
      <c r="W34" s="68"/>
      <c r="X34" s="68"/>
      <c r="Y34" s="68"/>
      <c r="Z34" s="68"/>
      <c r="AA34" s="68"/>
    </row>
    <row r="35" spans="1:27" ht="20.25" customHeight="1">
      <c r="A35" s="68"/>
      <c r="B35" s="81"/>
      <c r="C35" s="81"/>
      <c r="D35" s="81"/>
      <c r="E35" s="68"/>
      <c r="F35" s="139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81"/>
      <c r="R35" s="68"/>
      <c r="S35" s="68"/>
      <c r="T35" s="68"/>
      <c r="U35" s="68"/>
      <c r="V35" s="68"/>
      <c r="W35" s="68"/>
      <c r="X35" s="68"/>
      <c r="Y35" s="68"/>
      <c r="Z35" s="68"/>
      <c r="AA35" s="68"/>
    </row>
    <row r="36" spans="1:27" ht="20.25" customHeight="1">
      <c r="A36" s="68"/>
      <c r="B36" s="81"/>
      <c r="C36" s="81"/>
      <c r="D36" s="81"/>
      <c r="E36" s="68"/>
      <c r="F36" s="139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81"/>
      <c r="R36" s="68"/>
      <c r="S36" s="68"/>
      <c r="T36" s="68"/>
      <c r="U36" s="68"/>
      <c r="V36" s="68"/>
      <c r="W36" s="68"/>
      <c r="X36" s="68"/>
      <c r="Y36" s="68"/>
      <c r="Z36" s="68"/>
      <c r="AA36" s="68"/>
    </row>
    <row r="37" spans="1:27" ht="20.25" customHeight="1">
      <c r="A37" s="68"/>
      <c r="B37" s="81"/>
      <c r="C37" s="81"/>
      <c r="D37" s="81"/>
      <c r="E37" s="68"/>
      <c r="F37" s="139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81"/>
      <c r="R37" s="68"/>
      <c r="S37" s="68"/>
      <c r="T37" s="68"/>
      <c r="U37" s="68"/>
      <c r="V37" s="68"/>
      <c r="W37" s="68"/>
      <c r="X37" s="68"/>
      <c r="Y37" s="68"/>
      <c r="Z37" s="68"/>
      <c r="AA37" s="68"/>
    </row>
    <row r="38" spans="1:27" ht="20.25" customHeight="1">
      <c r="A38" s="68"/>
      <c r="B38" s="81"/>
      <c r="C38" s="81"/>
      <c r="D38" s="81"/>
      <c r="E38" s="68"/>
      <c r="F38" s="139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81"/>
      <c r="R38" s="68"/>
      <c r="S38" s="68"/>
      <c r="T38" s="68"/>
      <c r="U38" s="68"/>
      <c r="V38" s="68"/>
      <c r="W38" s="68"/>
      <c r="X38" s="68"/>
      <c r="Y38" s="68"/>
      <c r="Z38" s="68"/>
      <c r="AA38" s="68"/>
    </row>
    <row r="39" spans="1:27" ht="20.25" customHeight="1">
      <c r="A39" s="68"/>
      <c r="B39" s="81"/>
      <c r="C39" s="81"/>
      <c r="D39" s="81"/>
      <c r="E39" s="68"/>
      <c r="F39" s="139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81"/>
      <c r="R39" s="68"/>
      <c r="S39" s="68"/>
      <c r="T39" s="68"/>
      <c r="U39" s="68"/>
      <c r="V39" s="68"/>
      <c r="W39" s="68"/>
      <c r="X39" s="68"/>
      <c r="Y39" s="68"/>
      <c r="Z39" s="68"/>
      <c r="AA39" s="68"/>
    </row>
    <row r="40" spans="1:27" ht="20.25" customHeight="1">
      <c r="A40" s="68"/>
      <c r="B40" s="81"/>
      <c r="C40" s="81"/>
      <c r="D40" s="81"/>
      <c r="E40" s="68"/>
      <c r="F40" s="139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81"/>
      <c r="R40" s="68"/>
      <c r="S40" s="68"/>
      <c r="T40" s="68"/>
      <c r="U40" s="68"/>
      <c r="V40" s="68"/>
      <c r="W40" s="68"/>
      <c r="X40" s="68"/>
      <c r="Y40" s="68"/>
      <c r="Z40" s="68"/>
      <c r="AA40" s="68"/>
    </row>
    <row r="41" spans="1:27" ht="20.25" customHeight="1">
      <c r="A41" s="68"/>
      <c r="B41" s="81"/>
      <c r="C41" s="81"/>
      <c r="D41" s="81"/>
      <c r="E41" s="68"/>
      <c r="F41" s="139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81"/>
      <c r="R41" s="68"/>
      <c r="S41" s="68"/>
      <c r="T41" s="68"/>
      <c r="U41" s="68"/>
      <c r="V41" s="68"/>
      <c r="W41" s="68"/>
      <c r="X41" s="68"/>
      <c r="Y41" s="68"/>
      <c r="Z41" s="68"/>
      <c r="AA41" s="68"/>
    </row>
    <row r="42" spans="1:27" ht="20.25" customHeight="1">
      <c r="A42" s="68"/>
      <c r="B42" s="81"/>
      <c r="C42" s="81"/>
      <c r="D42" s="81"/>
      <c r="E42" s="68"/>
      <c r="F42" s="139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81"/>
      <c r="R42" s="68"/>
      <c r="S42" s="68"/>
      <c r="T42" s="68"/>
      <c r="U42" s="68"/>
      <c r="V42" s="68"/>
      <c r="W42" s="68"/>
      <c r="X42" s="68"/>
      <c r="Y42" s="68"/>
      <c r="Z42" s="68"/>
      <c r="AA42" s="68"/>
    </row>
    <row r="43" spans="1:27" ht="20.25" customHeight="1">
      <c r="A43" s="68"/>
      <c r="B43" s="81"/>
      <c r="C43" s="81"/>
      <c r="D43" s="81"/>
      <c r="E43" s="68"/>
      <c r="F43" s="139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81"/>
      <c r="R43" s="68"/>
      <c r="S43" s="68"/>
      <c r="T43" s="68"/>
      <c r="U43" s="68"/>
      <c r="V43" s="68"/>
      <c r="W43" s="68"/>
      <c r="X43" s="68"/>
      <c r="Y43" s="68"/>
      <c r="Z43" s="68"/>
      <c r="AA43" s="68"/>
    </row>
    <row r="44" spans="1:27" ht="20.25" customHeight="1">
      <c r="A44" s="68"/>
      <c r="B44" s="81"/>
      <c r="C44" s="81"/>
      <c r="D44" s="81"/>
      <c r="E44" s="68"/>
      <c r="F44" s="139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81"/>
      <c r="R44" s="68"/>
      <c r="S44" s="68"/>
      <c r="T44" s="68"/>
      <c r="U44" s="68"/>
      <c r="V44" s="68"/>
      <c r="W44" s="68"/>
      <c r="X44" s="68"/>
      <c r="Y44" s="68"/>
      <c r="Z44" s="68"/>
      <c r="AA44" s="68"/>
    </row>
    <row r="45" spans="1:27" ht="20.25" customHeight="1">
      <c r="A45" s="68"/>
      <c r="B45" s="81"/>
      <c r="C45" s="81"/>
      <c r="D45" s="81"/>
      <c r="E45" s="68"/>
      <c r="F45" s="139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81"/>
      <c r="R45" s="68"/>
      <c r="S45" s="68"/>
      <c r="T45" s="68"/>
      <c r="U45" s="68"/>
      <c r="V45" s="68"/>
      <c r="W45" s="68"/>
      <c r="X45" s="68"/>
      <c r="Y45" s="68"/>
      <c r="Z45" s="68"/>
      <c r="AA45" s="68"/>
    </row>
    <row r="46" spans="1:27" ht="20.25" customHeight="1">
      <c r="A46" s="68"/>
      <c r="B46" s="81"/>
      <c r="C46" s="81"/>
      <c r="D46" s="81"/>
      <c r="E46" s="68"/>
      <c r="F46" s="139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81"/>
      <c r="R46" s="68"/>
      <c r="S46" s="68"/>
      <c r="T46" s="68"/>
      <c r="U46" s="68"/>
      <c r="V46" s="68"/>
      <c r="W46" s="68"/>
      <c r="X46" s="68"/>
      <c r="Y46" s="68"/>
      <c r="Z46" s="68"/>
      <c r="AA46" s="68"/>
    </row>
    <row r="47" spans="1:27" ht="20.25" customHeight="1">
      <c r="A47" s="68"/>
      <c r="B47" s="81"/>
      <c r="C47" s="81"/>
      <c r="D47" s="81"/>
      <c r="E47" s="68"/>
      <c r="F47" s="139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81"/>
      <c r="R47" s="68"/>
      <c r="S47" s="68"/>
      <c r="T47" s="68"/>
      <c r="U47" s="68"/>
      <c r="V47" s="68"/>
      <c r="W47" s="68"/>
      <c r="X47" s="68"/>
      <c r="Y47" s="68"/>
      <c r="Z47" s="68"/>
      <c r="AA47" s="68"/>
    </row>
    <row r="48" spans="1:27" ht="20.25" customHeight="1">
      <c r="A48" s="68"/>
      <c r="B48" s="81"/>
      <c r="C48" s="81"/>
      <c r="D48" s="81"/>
      <c r="E48" s="68"/>
      <c r="F48" s="139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81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20.25" customHeight="1">
      <c r="A49" s="68"/>
      <c r="B49" s="81"/>
      <c r="C49" s="81"/>
      <c r="D49" s="81"/>
      <c r="E49" s="68"/>
      <c r="F49" s="139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81"/>
      <c r="R49" s="68"/>
      <c r="S49" s="68"/>
      <c r="T49" s="68"/>
      <c r="U49" s="68"/>
      <c r="V49" s="68"/>
      <c r="W49" s="68"/>
      <c r="X49" s="68"/>
      <c r="Y49" s="68"/>
      <c r="Z49" s="68"/>
      <c r="AA49" s="68"/>
    </row>
    <row r="50" spans="1:27" ht="20.25" customHeight="1">
      <c r="A50" s="68"/>
      <c r="B50" s="81"/>
      <c r="C50" s="81"/>
      <c r="D50" s="81"/>
      <c r="E50" s="68"/>
      <c r="F50" s="139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81"/>
      <c r="R50" s="68"/>
      <c r="S50" s="68"/>
      <c r="T50" s="68"/>
      <c r="U50" s="68"/>
      <c r="V50" s="68"/>
      <c r="W50" s="68"/>
      <c r="X50" s="68"/>
      <c r="Y50" s="68"/>
      <c r="Z50" s="68"/>
      <c r="AA50" s="68"/>
    </row>
    <row r="51" spans="1:27" ht="20.25" customHeight="1">
      <c r="A51" s="68"/>
      <c r="B51" s="81"/>
      <c r="C51" s="81"/>
      <c r="D51" s="81"/>
      <c r="E51" s="68"/>
      <c r="F51" s="139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81"/>
      <c r="R51" s="68"/>
      <c r="S51" s="68"/>
      <c r="T51" s="68"/>
      <c r="U51" s="68"/>
      <c r="V51" s="68"/>
      <c r="W51" s="68"/>
      <c r="X51" s="68"/>
      <c r="Y51" s="68"/>
      <c r="Z51" s="68"/>
      <c r="AA51" s="68"/>
    </row>
    <row r="52" spans="1:27" ht="20.25" customHeight="1">
      <c r="A52" s="68"/>
      <c r="B52" s="81"/>
      <c r="C52" s="81"/>
      <c r="D52" s="81"/>
      <c r="E52" s="68"/>
      <c r="F52" s="139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81"/>
      <c r="R52" s="68"/>
      <c r="S52" s="68"/>
      <c r="T52" s="68"/>
      <c r="U52" s="68"/>
      <c r="V52" s="68"/>
      <c r="W52" s="68"/>
      <c r="X52" s="68"/>
      <c r="Y52" s="68"/>
      <c r="Z52" s="68"/>
      <c r="AA52" s="68"/>
    </row>
    <row r="53" spans="1:27" ht="20.25" customHeight="1">
      <c r="A53" s="68"/>
      <c r="B53" s="81"/>
      <c r="C53" s="81"/>
      <c r="D53" s="81"/>
      <c r="E53" s="68"/>
      <c r="F53" s="139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81"/>
      <c r="R53" s="68"/>
      <c r="S53" s="68"/>
      <c r="T53" s="68"/>
      <c r="U53" s="68"/>
      <c r="V53" s="68"/>
      <c r="W53" s="68"/>
      <c r="X53" s="68"/>
      <c r="Y53" s="68"/>
      <c r="Z53" s="68"/>
      <c r="AA53" s="68"/>
    </row>
    <row r="54" spans="1:27" ht="20.25" customHeight="1">
      <c r="A54" s="68"/>
      <c r="B54" s="81"/>
      <c r="C54" s="81"/>
      <c r="D54" s="81"/>
      <c r="E54" s="68"/>
      <c r="F54" s="139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81"/>
      <c r="R54" s="68"/>
      <c r="S54" s="68"/>
      <c r="T54" s="68"/>
      <c r="U54" s="68"/>
      <c r="V54" s="68"/>
      <c r="W54" s="68"/>
      <c r="X54" s="68"/>
      <c r="Y54" s="68"/>
      <c r="Z54" s="68"/>
      <c r="AA54" s="68"/>
    </row>
    <row r="55" spans="1:27" ht="20.25" customHeight="1">
      <c r="A55" s="68"/>
      <c r="B55" s="81"/>
      <c r="C55" s="81"/>
      <c r="D55" s="81"/>
      <c r="E55" s="68"/>
      <c r="F55" s="139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81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1:27" ht="20.25" customHeight="1">
      <c r="A56" s="68"/>
      <c r="B56" s="81"/>
      <c r="C56" s="81"/>
      <c r="D56" s="81"/>
      <c r="E56" s="68"/>
      <c r="F56" s="139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81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ht="20.25" customHeight="1">
      <c r="A57" s="68"/>
      <c r="B57" s="81"/>
      <c r="C57" s="81"/>
      <c r="D57" s="81"/>
      <c r="E57" s="68"/>
      <c r="F57" s="139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81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1:27" ht="20.25" customHeight="1">
      <c r="A58" s="68"/>
      <c r="B58" s="81"/>
      <c r="C58" s="81"/>
      <c r="D58" s="81"/>
      <c r="E58" s="68"/>
      <c r="F58" s="139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81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1:27" ht="20.25" customHeight="1">
      <c r="A59" s="68"/>
      <c r="B59" s="81"/>
      <c r="C59" s="81"/>
      <c r="D59" s="81"/>
      <c r="E59" s="68"/>
      <c r="F59" s="139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81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1:27" ht="20.25" customHeight="1">
      <c r="A60" s="68"/>
      <c r="B60" s="81"/>
      <c r="C60" s="81"/>
      <c r="D60" s="81"/>
      <c r="E60" s="68"/>
      <c r="F60" s="139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81"/>
      <c r="R60" s="68"/>
      <c r="S60" s="68"/>
      <c r="T60" s="68"/>
      <c r="U60" s="68"/>
      <c r="V60" s="68"/>
      <c r="W60" s="68"/>
      <c r="X60" s="68"/>
      <c r="Y60" s="68"/>
      <c r="Z60" s="68"/>
      <c r="AA60" s="68"/>
    </row>
    <row r="61" spans="1:27" ht="20.25" customHeight="1">
      <c r="A61" s="68"/>
      <c r="B61" s="81"/>
      <c r="C61" s="81"/>
      <c r="D61" s="81"/>
      <c r="E61" s="68"/>
      <c r="F61" s="139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81"/>
      <c r="R61" s="68"/>
      <c r="S61" s="68"/>
      <c r="T61" s="68"/>
      <c r="U61" s="68"/>
      <c r="V61" s="68"/>
      <c r="W61" s="68"/>
      <c r="X61" s="68"/>
      <c r="Y61" s="68"/>
      <c r="Z61" s="68"/>
      <c r="AA61" s="68"/>
    </row>
    <row r="62" spans="1:27" ht="20.25" customHeight="1">
      <c r="A62" s="68"/>
      <c r="B62" s="81"/>
      <c r="C62" s="81"/>
      <c r="D62" s="81"/>
      <c r="E62" s="68"/>
      <c r="F62" s="139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81"/>
      <c r="R62" s="68"/>
      <c r="S62" s="68"/>
      <c r="T62" s="68"/>
      <c r="U62" s="68"/>
      <c r="V62" s="68"/>
      <c r="W62" s="68"/>
      <c r="X62" s="68"/>
      <c r="Y62" s="68"/>
      <c r="Z62" s="68"/>
      <c r="AA62" s="68"/>
    </row>
    <row r="63" spans="1:27" ht="20.25" customHeight="1">
      <c r="A63" s="68"/>
      <c r="B63" s="81"/>
      <c r="C63" s="81"/>
      <c r="D63" s="81"/>
      <c r="E63" s="68"/>
      <c r="F63" s="139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81"/>
      <c r="R63" s="68"/>
      <c r="S63" s="68"/>
      <c r="T63" s="68"/>
      <c r="U63" s="68"/>
      <c r="V63" s="68"/>
      <c r="W63" s="68"/>
      <c r="X63" s="68"/>
      <c r="Y63" s="68"/>
      <c r="Z63" s="68"/>
      <c r="AA63" s="68"/>
    </row>
    <row r="64" spans="1:27" ht="20.25" customHeight="1">
      <c r="A64" s="68"/>
      <c r="B64" s="81"/>
      <c r="C64" s="81"/>
      <c r="D64" s="81"/>
      <c r="E64" s="68"/>
      <c r="F64" s="139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81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1:27" ht="20.25" customHeight="1">
      <c r="A65" s="68"/>
      <c r="B65" s="81"/>
      <c r="C65" s="81"/>
      <c r="D65" s="81"/>
      <c r="E65" s="68"/>
      <c r="F65" s="139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81"/>
      <c r="R65" s="68"/>
      <c r="S65" s="68"/>
      <c r="T65" s="68"/>
      <c r="U65" s="68"/>
      <c r="V65" s="68"/>
      <c r="W65" s="68"/>
      <c r="X65" s="68"/>
      <c r="Y65" s="68"/>
      <c r="Z65" s="68"/>
      <c r="AA65" s="68"/>
    </row>
    <row r="66" spans="1:27" ht="20.25" customHeight="1">
      <c r="A66" s="68"/>
      <c r="B66" s="81"/>
      <c r="C66" s="81"/>
      <c r="D66" s="81"/>
      <c r="E66" s="68"/>
      <c r="F66" s="139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81"/>
      <c r="R66" s="68"/>
      <c r="S66" s="68"/>
      <c r="T66" s="68"/>
      <c r="U66" s="68"/>
      <c r="V66" s="68"/>
      <c r="W66" s="68"/>
      <c r="X66" s="68"/>
      <c r="Y66" s="68"/>
      <c r="Z66" s="68"/>
      <c r="AA66" s="68"/>
    </row>
    <row r="67" spans="1:27" ht="20.25" customHeight="1">
      <c r="A67" s="68"/>
      <c r="B67" s="81"/>
      <c r="C67" s="81"/>
      <c r="D67" s="81"/>
      <c r="E67" s="68"/>
      <c r="F67" s="139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81"/>
      <c r="R67" s="68"/>
      <c r="S67" s="68"/>
      <c r="T67" s="68"/>
      <c r="U67" s="68"/>
      <c r="V67" s="68"/>
      <c r="W67" s="68"/>
      <c r="X67" s="68"/>
      <c r="Y67" s="68"/>
      <c r="Z67" s="68"/>
      <c r="AA67" s="68"/>
    </row>
    <row r="68" spans="1:27" ht="20.25" customHeight="1">
      <c r="A68" s="68"/>
      <c r="B68" s="81"/>
      <c r="C68" s="81"/>
      <c r="D68" s="81"/>
      <c r="E68" s="68"/>
      <c r="F68" s="139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81"/>
      <c r="R68" s="68"/>
      <c r="S68" s="68"/>
      <c r="T68" s="68"/>
      <c r="U68" s="68"/>
      <c r="V68" s="68"/>
      <c r="W68" s="68"/>
      <c r="X68" s="68"/>
      <c r="Y68" s="68"/>
      <c r="Z68" s="68"/>
      <c r="AA68" s="68"/>
    </row>
    <row r="69" spans="1:27" ht="20.25" customHeight="1">
      <c r="A69" s="68"/>
      <c r="B69" s="81"/>
      <c r="C69" s="81"/>
      <c r="D69" s="81"/>
      <c r="E69" s="68"/>
      <c r="F69" s="139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81"/>
      <c r="R69" s="68"/>
      <c r="S69" s="68"/>
      <c r="T69" s="68"/>
      <c r="U69" s="68"/>
      <c r="V69" s="68"/>
      <c r="W69" s="68"/>
      <c r="X69" s="68"/>
      <c r="Y69" s="68"/>
      <c r="Z69" s="68"/>
      <c r="AA69" s="68"/>
    </row>
    <row r="70" spans="1:27" ht="20.25" customHeight="1">
      <c r="A70" s="68"/>
      <c r="B70" s="81"/>
      <c r="C70" s="81"/>
      <c r="D70" s="81"/>
      <c r="E70" s="68"/>
      <c r="F70" s="139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81"/>
      <c r="R70" s="68"/>
      <c r="S70" s="68"/>
      <c r="T70" s="68"/>
      <c r="U70" s="68"/>
      <c r="V70" s="68"/>
      <c r="W70" s="68"/>
      <c r="X70" s="68"/>
      <c r="Y70" s="68"/>
      <c r="Z70" s="68"/>
      <c r="AA70" s="68"/>
    </row>
    <row r="71" spans="1:27" ht="20.25" customHeight="1">
      <c r="A71" s="68"/>
      <c r="B71" s="81"/>
      <c r="C71" s="81"/>
      <c r="D71" s="81"/>
      <c r="E71" s="68"/>
      <c r="F71" s="139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81"/>
      <c r="R71" s="68"/>
      <c r="S71" s="68"/>
      <c r="T71" s="68"/>
      <c r="U71" s="68"/>
      <c r="V71" s="68"/>
      <c r="W71" s="68"/>
      <c r="X71" s="68"/>
      <c r="Y71" s="68"/>
      <c r="Z71" s="68"/>
      <c r="AA71" s="68"/>
    </row>
    <row r="72" spans="1:27" ht="20.25" customHeight="1">
      <c r="A72" s="68"/>
      <c r="B72" s="81"/>
      <c r="C72" s="81"/>
      <c r="D72" s="81"/>
      <c r="E72" s="68"/>
      <c r="F72" s="139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81"/>
      <c r="R72" s="68"/>
      <c r="S72" s="68"/>
      <c r="T72" s="68"/>
      <c r="U72" s="68"/>
      <c r="V72" s="68"/>
      <c r="W72" s="68"/>
      <c r="X72" s="68"/>
      <c r="Y72" s="68"/>
      <c r="Z72" s="68"/>
      <c r="AA72" s="68"/>
    </row>
    <row r="73" spans="1:27" ht="20.25" customHeight="1">
      <c r="A73" s="68"/>
      <c r="B73" s="81"/>
      <c r="C73" s="81"/>
      <c r="D73" s="81"/>
      <c r="E73" s="68"/>
      <c r="F73" s="139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81"/>
      <c r="R73" s="68"/>
      <c r="S73" s="68"/>
      <c r="T73" s="68"/>
      <c r="U73" s="68"/>
      <c r="V73" s="68"/>
      <c r="W73" s="68"/>
      <c r="X73" s="68"/>
      <c r="Y73" s="68"/>
      <c r="Z73" s="68"/>
      <c r="AA73" s="68"/>
    </row>
    <row r="74" spans="1:27" ht="20.25" customHeight="1">
      <c r="A74" s="68"/>
      <c r="B74" s="81"/>
      <c r="C74" s="81"/>
      <c r="D74" s="81"/>
      <c r="E74" s="68"/>
      <c r="F74" s="139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81"/>
      <c r="R74" s="68"/>
      <c r="S74" s="68"/>
      <c r="T74" s="68"/>
      <c r="U74" s="68"/>
      <c r="V74" s="68"/>
      <c r="W74" s="68"/>
      <c r="X74" s="68"/>
      <c r="Y74" s="68"/>
      <c r="Z74" s="68"/>
      <c r="AA74" s="68"/>
    </row>
    <row r="75" spans="1:27" ht="20.25" customHeight="1">
      <c r="A75" s="68"/>
      <c r="B75" s="81"/>
      <c r="C75" s="81"/>
      <c r="D75" s="81"/>
      <c r="E75" s="68"/>
      <c r="F75" s="139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81"/>
      <c r="R75" s="68"/>
      <c r="S75" s="68"/>
      <c r="T75" s="68"/>
      <c r="U75" s="68"/>
      <c r="V75" s="68"/>
      <c r="W75" s="68"/>
      <c r="X75" s="68"/>
      <c r="Y75" s="68"/>
      <c r="Z75" s="68"/>
      <c r="AA75" s="68"/>
    </row>
    <row r="76" spans="1:27" ht="20.25" customHeight="1">
      <c r="A76" s="68"/>
      <c r="B76" s="81"/>
      <c r="C76" s="81"/>
      <c r="D76" s="81"/>
      <c r="E76" s="68"/>
      <c r="F76" s="139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81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1:27" ht="20.25" customHeight="1">
      <c r="A77" s="68"/>
      <c r="B77" s="81"/>
      <c r="C77" s="81"/>
      <c r="D77" s="81"/>
      <c r="E77" s="68"/>
      <c r="F77" s="139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81"/>
      <c r="R77" s="68"/>
      <c r="S77" s="68"/>
      <c r="T77" s="68"/>
      <c r="U77" s="68"/>
      <c r="V77" s="68"/>
      <c r="W77" s="68"/>
      <c r="X77" s="68"/>
      <c r="Y77" s="68"/>
      <c r="Z77" s="68"/>
      <c r="AA77" s="68"/>
    </row>
    <row r="78" spans="1:27" ht="20.25" customHeight="1">
      <c r="A78" s="68"/>
      <c r="B78" s="81"/>
      <c r="C78" s="81"/>
      <c r="D78" s="81"/>
      <c r="E78" s="68"/>
      <c r="F78" s="139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81"/>
      <c r="R78" s="68"/>
      <c r="S78" s="68"/>
      <c r="T78" s="68"/>
      <c r="U78" s="68"/>
      <c r="V78" s="68"/>
      <c r="W78" s="68"/>
      <c r="X78" s="68"/>
      <c r="Y78" s="68"/>
      <c r="Z78" s="68"/>
      <c r="AA78" s="68"/>
    </row>
    <row r="79" spans="1:27" ht="20.25" customHeight="1">
      <c r="A79" s="68"/>
      <c r="B79" s="81"/>
      <c r="C79" s="81"/>
      <c r="D79" s="81"/>
      <c r="E79" s="68"/>
      <c r="F79" s="139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81"/>
      <c r="R79" s="68"/>
      <c r="S79" s="68"/>
      <c r="T79" s="68"/>
      <c r="U79" s="68"/>
      <c r="V79" s="68"/>
      <c r="W79" s="68"/>
      <c r="X79" s="68"/>
      <c r="Y79" s="68"/>
      <c r="Z79" s="68"/>
      <c r="AA79" s="68"/>
    </row>
    <row r="80" spans="1:27" ht="20.25" customHeight="1">
      <c r="A80" s="68"/>
      <c r="B80" s="81"/>
      <c r="C80" s="81"/>
      <c r="D80" s="81"/>
      <c r="E80" s="68"/>
      <c r="F80" s="139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81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1:27" ht="20.25" customHeight="1">
      <c r="A81" s="68"/>
      <c r="B81" s="81"/>
      <c r="C81" s="81"/>
      <c r="D81" s="81"/>
      <c r="E81" s="68"/>
      <c r="F81" s="139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81"/>
      <c r="R81" s="68"/>
      <c r="S81" s="68"/>
      <c r="T81" s="68"/>
      <c r="U81" s="68"/>
      <c r="V81" s="68"/>
      <c r="W81" s="68"/>
      <c r="X81" s="68"/>
      <c r="Y81" s="68"/>
      <c r="Z81" s="68"/>
      <c r="AA81" s="68"/>
    </row>
    <row r="82" spans="1:27" ht="20.25" customHeight="1">
      <c r="A82" s="68"/>
      <c r="B82" s="81"/>
      <c r="C82" s="81"/>
      <c r="D82" s="81"/>
      <c r="E82" s="68"/>
      <c r="F82" s="139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81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1:27" ht="20.25" customHeight="1">
      <c r="A83" s="68"/>
      <c r="B83" s="81"/>
      <c r="C83" s="81"/>
      <c r="D83" s="81"/>
      <c r="E83" s="68"/>
      <c r="F83" s="139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81"/>
      <c r="R83" s="68"/>
      <c r="S83" s="68"/>
      <c r="T83" s="68"/>
      <c r="U83" s="68"/>
      <c r="V83" s="68"/>
      <c r="W83" s="68"/>
      <c r="X83" s="68"/>
      <c r="Y83" s="68"/>
      <c r="Z83" s="68"/>
      <c r="AA83" s="68"/>
    </row>
    <row r="84" spans="1:27" ht="20.25" customHeight="1">
      <c r="A84" s="68"/>
      <c r="B84" s="81"/>
      <c r="C84" s="81"/>
      <c r="D84" s="81"/>
      <c r="E84" s="68"/>
      <c r="F84" s="139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81"/>
      <c r="R84" s="68"/>
      <c r="S84" s="68"/>
      <c r="T84" s="68"/>
      <c r="U84" s="68"/>
      <c r="V84" s="68"/>
      <c r="W84" s="68"/>
      <c r="X84" s="68"/>
      <c r="Y84" s="68"/>
      <c r="Z84" s="68"/>
      <c r="AA84" s="68"/>
    </row>
    <row r="85" spans="1:27" ht="20.25" customHeight="1">
      <c r="A85" s="68"/>
      <c r="B85" s="81"/>
      <c r="C85" s="81"/>
      <c r="D85" s="81"/>
      <c r="E85" s="68"/>
      <c r="F85" s="139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81"/>
      <c r="R85" s="68"/>
      <c r="S85" s="68"/>
      <c r="T85" s="68"/>
      <c r="U85" s="68"/>
      <c r="V85" s="68"/>
      <c r="W85" s="68"/>
      <c r="X85" s="68"/>
      <c r="Y85" s="68"/>
      <c r="Z85" s="68"/>
      <c r="AA85" s="68"/>
    </row>
    <row r="86" spans="1:27" ht="20.25" customHeight="1">
      <c r="A86" s="68"/>
      <c r="B86" s="81"/>
      <c r="C86" s="81"/>
      <c r="D86" s="81"/>
      <c r="E86" s="68"/>
      <c r="F86" s="139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81"/>
      <c r="R86" s="68"/>
      <c r="S86" s="68"/>
      <c r="T86" s="68"/>
      <c r="U86" s="68"/>
      <c r="V86" s="68"/>
      <c r="W86" s="68"/>
      <c r="X86" s="68"/>
      <c r="Y86" s="68"/>
      <c r="Z86" s="68"/>
      <c r="AA86" s="68"/>
    </row>
    <row r="87" spans="1:27" ht="20.25" customHeight="1">
      <c r="A87" s="68"/>
      <c r="B87" s="81"/>
      <c r="C87" s="81"/>
      <c r="D87" s="81"/>
      <c r="E87" s="68"/>
      <c r="F87" s="139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81"/>
      <c r="R87" s="68"/>
      <c r="S87" s="68"/>
      <c r="T87" s="68"/>
      <c r="U87" s="68"/>
      <c r="V87" s="68"/>
      <c r="W87" s="68"/>
      <c r="X87" s="68"/>
      <c r="Y87" s="68"/>
      <c r="Z87" s="68"/>
      <c r="AA87" s="68"/>
    </row>
    <row r="88" spans="1:27" ht="20.25" customHeight="1">
      <c r="A88" s="68"/>
      <c r="B88" s="81"/>
      <c r="C88" s="81"/>
      <c r="D88" s="81"/>
      <c r="E88" s="68"/>
      <c r="F88" s="139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81"/>
      <c r="R88" s="68"/>
      <c r="S88" s="68"/>
      <c r="T88" s="68"/>
      <c r="U88" s="68"/>
      <c r="V88" s="68"/>
      <c r="W88" s="68"/>
      <c r="X88" s="68"/>
      <c r="Y88" s="68"/>
      <c r="Z88" s="68"/>
      <c r="AA88" s="68"/>
    </row>
    <row r="89" spans="1:27" ht="20.25" customHeight="1">
      <c r="A89" s="68"/>
      <c r="B89" s="81"/>
      <c r="C89" s="81"/>
      <c r="D89" s="81"/>
      <c r="E89" s="68"/>
      <c r="F89" s="139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81"/>
      <c r="R89" s="68"/>
      <c r="S89" s="68"/>
      <c r="T89" s="68"/>
      <c r="U89" s="68"/>
      <c r="V89" s="68"/>
      <c r="W89" s="68"/>
      <c r="X89" s="68"/>
      <c r="Y89" s="68"/>
      <c r="Z89" s="68"/>
      <c r="AA89" s="68"/>
    </row>
    <row r="90" spans="1:27" ht="20.25" customHeight="1">
      <c r="A90" s="68"/>
      <c r="B90" s="81"/>
      <c r="C90" s="81"/>
      <c r="D90" s="81"/>
      <c r="E90" s="68"/>
      <c r="F90" s="139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81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1:27" ht="20.25" customHeight="1">
      <c r="A91" s="68"/>
      <c r="B91" s="81"/>
      <c r="C91" s="81"/>
      <c r="D91" s="81"/>
      <c r="E91" s="68"/>
      <c r="F91" s="139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81"/>
      <c r="R91" s="68"/>
      <c r="S91" s="68"/>
      <c r="T91" s="68"/>
      <c r="U91" s="68"/>
      <c r="V91" s="68"/>
      <c r="W91" s="68"/>
      <c r="X91" s="68"/>
      <c r="Y91" s="68"/>
      <c r="Z91" s="68"/>
      <c r="AA91" s="68"/>
    </row>
    <row r="92" spans="1:27" ht="20.25" customHeight="1">
      <c r="A92" s="68"/>
      <c r="B92" s="81"/>
      <c r="C92" s="81"/>
      <c r="D92" s="81"/>
      <c r="E92" s="68"/>
      <c r="F92" s="139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81"/>
      <c r="R92" s="68"/>
      <c r="S92" s="68"/>
      <c r="T92" s="68"/>
      <c r="U92" s="68"/>
      <c r="V92" s="68"/>
      <c r="W92" s="68"/>
      <c r="X92" s="68"/>
      <c r="Y92" s="68"/>
      <c r="Z92" s="68"/>
      <c r="AA92" s="68"/>
    </row>
    <row r="93" spans="1:27" ht="20.25" customHeight="1">
      <c r="A93" s="68"/>
      <c r="B93" s="81"/>
      <c r="C93" s="81"/>
      <c r="D93" s="81"/>
      <c r="E93" s="68"/>
      <c r="F93" s="139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81"/>
      <c r="R93" s="68"/>
      <c r="S93" s="68"/>
      <c r="T93" s="68"/>
      <c r="U93" s="68"/>
      <c r="V93" s="68"/>
      <c r="W93" s="68"/>
      <c r="X93" s="68"/>
      <c r="Y93" s="68"/>
      <c r="Z93" s="68"/>
      <c r="AA93" s="68"/>
    </row>
    <row r="94" spans="1:27" ht="20.25" customHeight="1">
      <c r="A94" s="68"/>
      <c r="B94" s="81"/>
      <c r="C94" s="81"/>
      <c r="D94" s="81"/>
      <c r="E94" s="68"/>
      <c r="F94" s="139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81"/>
      <c r="R94" s="68"/>
      <c r="S94" s="68"/>
      <c r="T94" s="68"/>
      <c r="U94" s="68"/>
      <c r="V94" s="68"/>
      <c r="W94" s="68"/>
      <c r="X94" s="68"/>
      <c r="Y94" s="68"/>
      <c r="Z94" s="68"/>
      <c r="AA94" s="68"/>
    </row>
    <row r="95" spans="1:27" ht="20.25" customHeight="1">
      <c r="A95" s="68"/>
      <c r="B95" s="81"/>
      <c r="C95" s="81"/>
      <c r="D95" s="81"/>
      <c r="E95" s="68"/>
      <c r="F95" s="139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81"/>
      <c r="R95" s="68"/>
      <c r="S95" s="68"/>
      <c r="T95" s="68"/>
      <c r="U95" s="68"/>
      <c r="V95" s="68"/>
      <c r="W95" s="68"/>
      <c r="X95" s="68"/>
      <c r="Y95" s="68"/>
      <c r="Z95" s="68"/>
      <c r="AA95" s="68"/>
    </row>
    <row r="96" spans="1:27" ht="20.25" customHeight="1">
      <c r="A96" s="68"/>
      <c r="B96" s="81"/>
      <c r="C96" s="81"/>
      <c r="D96" s="81"/>
      <c r="E96" s="68"/>
      <c r="F96" s="139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81"/>
      <c r="R96" s="68"/>
      <c r="S96" s="68"/>
      <c r="T96" s="68"/>
      <c r="U96" s="68"/>
      <c r="V96" s="68"/>
      <c r="W96" s="68"/>
      <c r="X96" s="68"/>
      <c r="Y96" s="68"/>
      <c r="Z96" s="68"/>
      <c r="AA96" s="68"/>
    </row>
    <row r="97" spans="1:27" ht="20.25" customHeight="1">
      <c r="A97" s="68"/>
      <c r="B97" s="81"/>
      <c r="C97" s="81"/>
      <c r="D97" s="81"/>
      <c r="E97" s="68"/>
      <c r="F97" s="139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81"/>
      <c r="R97" s="68"/>
      <c r="S97" s="68"/>
      <c r="T97" s="68"/>
      <c r="U97" s="68"/>
      <c r="V97" s="68"/>
      <c r="W97" s="68"/>
      <c r="X97" s="68"/>
      <c r="Y97" s="68"/>
      <c r="Z97" s="68"/>
      <c r="AA97" s="68"/>
    </row>
    <row r="98" spans="1:27" ht="20.25" customHeight="1">
      <c r="A98" s="68"/>
      <c r="B98" s="81"/>
      <c r="C98" s="81"/>
      <c r="D98" s="81"/>
      <c r="E98" s="68"/>
      <c r="F98" s="139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81"/>
      <c r="R98" s="68"/>
      <c r="S98" s="68"/>
      <c r="T98" s="68"/>
      <c r="U98" s="68"/>
      <c r="V98" s="68"/>
      <c r="W98" s="68"/>
      <c r="X98" s="68"/>
      <c r="Y98" s="68"/>
      <c r="Z98" s="68"/>
      <c r="AA98" s="68"/>
    </row>
    <row r="99" spans="1:27" ht="20.25" customHeight="1">
      <c r="A99" s="68"/>
      <c r="B99" s="81"/>
      <c r="C99" s="81"/>
      <c r="D99" s="81"/>
      <c r="E99" s="68"/>
      <c r="F99" s="139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81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1:27" ht="20.25" customHeight="1">
      <c r="A100" s="68"/>
      <c r="B100" s="81"/>
      <c r="C100" s="81"/>
      <c r="D100" s="81"/>
      <c r="E100" s="68"/>
      <c r="F100" s="139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81"/>
      <c r="R100" s="68"/>
      <c r="S100" s="68"/>
      <c r="T100" s="68"/>
      <c r="U100" s="68"/>
      <c r="V100" s="68"/>
      <c r="W100" s="68"/>
      <c r="X100" s="68"/>
      <c r="Y100" s="68"/>
      <c r="Z100" s="68"/>
      <c r="AA100" s="68"/>
    </row>
    <row r="101" spans="1:27" ht="20.25" customHeight="1">
      <c r="A101" s="68"/>
      <c r="B101" s="81"/>
      <c r="C101" s="81"/>
      <c r="D101" s="81"/>
      <c r="E101" s="68"/>
      <c r="F101" s="139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81"/>
      <c r="R101" s="68"/>
      <c r="S101" s="68"/>
      <c r="T101" s="68"/>
      <c r="U101" s="68"/>
      <c r="V101" s="68"/>
      <c r="W101" s="68"/>
      <c r="X101" s="68"/>
      <c r="Y101" s="68"/>
      <c r="Z101" s="68"/>
      <c r="AA101" s="68"/>
    </row>
    <row r="102" spans="1:27" ht="20.25" customHeight="1">
      <c r="A102" s="68"/>
      <c r="B102" s="81"/>
      <c r="C102" s="81"/>
      <c r="D102" s="81"/>
      <c r="E102" s="68"/>
      <c r="F102" s="139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81"/>
      <c r="R102" s="68"/>
      <c r="S102" s="68"/>
      <c r="T102" s="68"/>
      <c r="U102" s="68"/>
      <c r="V102" s="68"/>
      <c r="W102" s="68"/>
      <c r="X102" s="68"/>
      <c r="Y102" s="68"/>
      <c r="Z102" s="68"/>
      <c r="AA102" s="68"/>
    </row>
    <row r="103" spans="1:27" ht="20.25" customHeight="1">
      <c r="A103" s="68"/>
      <c r="B103" s="81"/>
      <c r="C103" s="81"/>
      <c r="D103" s="81"/>
      <c r="E103" s="68"/>
      <c r="F103" s="139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81"/>
      <c r="R103" s="68"/>
      <c r="S103" s="68"/>
      <c r="T103" s="68"/>
      <c r="U103" s="68"/>
      <c r="V103" s="68"/>
      <c r="W103" s="68"/>
      <c r="X103" s="68"/>
      <c r="Y103" s="68"/>
      <c r="Z103" s="68"/>
      <c r="AA103" s="68"/>
    </row>
    <row r="104" spans="1:27" ht="20.25" customHeight="1">
      <c r="A104" s="68"/>
      <c r="B104" s="81"/>
      <c r="C104" s="81"/>
      <c r="D104" s="81"/>
      <c r="E104" s="68"/>
      <c r="F104" s="139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81"/>
      <c r="R104" s="68"/>
      <c r="S104" s="68"/>
      <c r="T104" s="68"/>
      <c r="U104" s="68"/>
      <c r="V104" s="68"/>
      <c r="W104" s="68"/>
      <c r="X104" s="68"/>
      <c r="Y104" s="68"/>
      <c r="Z104" s="68"/>
      <c r="AA104" s="68"/>
    </row>
    <row r="105" spans="1:27" ht="20.25" customHeight="1">
      <c r="A105" s="68"/>
      <c r="B105" s="81"/>
      <c r="C105" s="81"/>
      <c r="D105" s="81"/>
      <c r="E105" s="68"/>
      <c r="F105" s="139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81"/>
      <c r="R105" s="68"/>
      <c r="S105" s="68"/>
      <c r="T105" s="68"/>
      <c r="U105" s="68"/>
      <c r="V105" s="68"/>
      <c r="W105" s="68"/>
      <c r="X105" s="68"/>
      <c r="Y105" s="68"/>
      <c r="Z105" s="68"/>
      <c r="AA105" s="68"/>
    </row>
    <row r="106" spans="1:27" ht="20.25" customHeight="1">
      <c r="A106" s="68"/>
      <c r="B106" s="81"/>
      <c r="C106" s="81"/>
      <c r="D106" s="81"/>
      <c r="E106" s="68"/>
      <c r="F106" s="139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81"/>
      <c r="R106" s="68"/>
      <c r="S106" s="68"/>
      <c r="T106" s="68"/>
      <c r="U106" s="68"/>
      <c r="V106" s="68"/>
      <c r="W106" s="68"/>
      <c r="X106" s="68"/>
      <c r="Y106" s="68"/>
      <c r="Z106" s="68"/>
      <c r="AA106" s="68"/>
    </row>
    <row r="107" spans="1:27" ht="20.25" customHeight="1">
      <c r="A107" s="68"/>
      <c r="B107" s="81"/>
      <c r="C107" s="81"/>
      <c r="D107" s="81"/>
      <c r="E107" s="68"/>
      <c r="F107" s="139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81"/>
      <c r="R107" s="68"/>
      <c r="S107" s="68"/>
      <c r="T107" s="68"/>
      <c r="U107" s="68"/>
      <c r="V107" s="68"/>
      <c r="W107" s="68"/>
      <c r="X107" s="68"/>
      <c r="Y107" s="68"/>
      <c r="Z107" s="68"/>
      <c r="AA107" s="68"/>
    </row>
    <row r="108" spans="1:27" ht="20.25" customHeight="1">
      <c r="A108" s="68"/>
      <c r="B108" s="81"/>
      <c r="C108" s="81"/>
      <c r="D108" s="81"/>
      <c r="E108" s="68"/>
      <c r="F108" s="139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81"/>
      <c r="R108" s="68"/>
      <c r="S108" s="68"/>
      <c r="T108" s="68"/>
      <c r="U108" s="68"/>
      <c r="V108" s="68"/>
      <c r="W108" s="68"/>
      <c r="X108" s="68"/>
      <c r="Y108" s="68"/>
      <c r="Z108" s="68"/>
      <c r="AA108" s="68"/>
    </row>
    <row r="109" spans="1:27" ht="20.25" customHeight="1">
      <c r="A109" s="68"/>
      <c r="B109" s="81"/>
      <c r="C109" s="81"/>
      <c r="D109" s="81"/>
      <c r="E109" s="68"/>
      <c r="F109" s="139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81"/>
      <c r="R109" s="68"/>
      <c r="S109" s="68"/>
      <c r="T109" s="68"/>
      <c r="U109" s="68"/>
      <c r="V109" s="68"/>
      <c r="W109" s="68"/>
      <c r="X109" s="68"/>
      <c r="Y109" s="68"/>
      <c r="Z109" s="68"/>
      <c r="AA109" s="68"/>
    </row>
    <row r="110" spans="1:27" ht="20.25" customHeight="1">
      <c r="A110" s="68"/>
      <c r="B110" s="81"/>
      <c r="C110" s="81"/>
      <c r="D110" s="81"/>
      <c r="E110" s="68"/>
      <c r="F110" s="139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81"/>
      <c r="R110" s="68"/>
      <c r="S110" s="68"/>
      <c r="T110" s="68"/>
      <c r="U110" s="68"/>
      <c r="V110" s="68"/>
      <c r="W110" s="68"/>
      <c r="X110" s="68"/>
      <c r="Y110" s="68"/>
      <c r="Z110" s="68"/>
      <c r="AA110" s="68"/>
    </row>
    <row r="111" spans="1:27" ht="20.25" customHeight="1">
      <c r="A111" s="68"/>
      <c r="B111" s="81"/>
      <c r="C111" s="81"/>
      <c r="D111" s="81"/>
      <c r="E111" s="68"/>
      <c r="F111" s="139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81"/>
      <c r="R111" s="68"/>
      <c r="S111" s="68"/>
      <c r="T111" s="68"/>
      <c r="U111" s="68"/>
      <c r="V111" s="68"/>
      <c r="W111" s="68"/>
      <c r="X111" s="68"/>
      <c r="Y111" s="68"/>
      <c r="Z111" s="68"/>
      <c r="AA111" s="68"/>
    </row>
    <row r="112" spans="1:27" ht="20.25" customHeight="1">
      <c r="A112" s="68"/>
      <c r="B112" s="81"/>
      <c r="C112" s="81"/>
      <c r="D112" s="81"/>
      <c r="E112" s="68"/>
      <c r="F112" s="139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81"/>
      <c r="R112" s="68"/>
      <c r="S112" s="68"/>
      <c r="T112" s="68"/>
      <c r="U112" s="68"/>
      <c r="V112" s="68"/>
      <c r="W112" s="68"/>
      <c r="X112" s="68"/>
      <c r="Y112" s="68"/>
      <c r="Z112" s="68"/>
      <c r="AA112" s="68"/>
    </row>
    <row r="113" spans="1:27" ht="20.25" customHeight="1">
      <c r="A113" s="68"/>
      <c r="B113" s="81"/>
      <c r="C113" s="81"/>
      <c r="D113" s="81"/>
      <c r="E113" s="68"/>
      <c r="F113" s="139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81"/>
      <c r="R113" s="68"/>
      <c r="S113" s="68"/>
      <c r="T113" s="68"/>
      <c r="U113" s="68"/>
      <c r="V113" s="68"/>
      <c r="W113" s="68"/>
      <c r="X113" s="68"/>
      <c r="Y113" s="68"/>
      <c r="Z113" s="68"/>
      <c r="AA113" s="68"/>
    </row>
    <row r="114" spans="1:27" ht="20.25" customHeight="1">
      <c r="A114" s="68"/>
      <c r="B114" s="81"/>
      <c r="C114" s="81"/>
      <c r="D114" s="81"/>
      <c r="E114" s="68"/>
      <c r="F114" s="139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81"/>
      <c r="R114" s="68"/>
      <c r="S114" s="68"/>
      <c r="T114" s="68"/>
      <c r="U114" s="68"/>
      <c r="V114" s="68"/>
      <c r="W114" s="68"/>
      <c r="X114" s="68"/>
      <c r="Y114" s="68"/>
      <c r="Z114" s="68"/>
      <c r="AA114" s="68"/>
    </row>
    <row r="115" spans="1:27" ht="20.25" customHeight="1">
      <c r="A115" s="68"/>
      <c r="B115" s="81"/>
      <c r="C115" s="81"/>
      <c r="D115" s="81"/>
      <c r="E115" s="68"/>
      <c r="F115" s="139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81"/>
      <c r="R115" s="68"/>
      <c r="S115" s="68"/>
      <c r="T115" s="68"/>
      <c r="U115" s="68"/>
      <c r="V115" s="68"/>
      <c r="W115" s="68"/>
      <c r="X115" s="68"/>
      <c r="Y115" s="68"/>
      <c r="Z115" s="68"/>
      <c r="AA115" s="68"/>
    </row>
    <row r="116" spans="1:27" ht="20.25" customHeight="1">
      <c r="A116" s="68"/>
      <c r="B116" s="81"/>
      <c r="C116" s="81"/>
      <c r="D116" s="81"/>
      <c r="E116" s="68"/>
      <c r="F116" s="139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81"/>
      <c r="R116" s="68"/>
      <c r="S116" s="68"/>
      <c r="T116" s="68"/>
      <c r="U116" s="68"/>
      <c r="V116" s="68"/>
      <c r="W116" s="68"/>
      <c r="X116" s="68"/>
      <c r="Y116" s="68"/>
      <c r="Z116" s="68"/>
      <c r="AA116" s="68"/>
    </row>
    <row r="117" spans="1:27" ht="20.25" customHeight="1">
      <c r="A117" s="68"/>
      <c r="B117" s="81"/>
      <c r="C117" s="81"/>
      <c r="D117" s="81"/>
      <c r="E117" s="68"/>
      <c r="F117" s="139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81"/>
      <c r="R117" s="68"/>
      <c r="S117" s="68"/>
      <c r="T117" s="68"/>
      <c r="U117" s="68"/>
      <c r="V117" s="68"/>
      <c r="W117" s="68"/>
      <c r="X117" s="68"/>
      <c r="Y117" s="68"/>
      <c r="Z117" s="68"/>
      <c r="AA117" s="68"/>
    </row>
    <row r="118" spans="1:27" ht="20.25" customHeight="1">
      <c r="A118" s="68"/>
      <c r="B118" s="81"/>
      <c r="C118" s="81"/>
      <c r="D118" s="81"/>
      <c r="E118" s="68"/>
      <c r="F118" s="139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81"/>
      <c r="R118" s="68"/>
      <c r="S118" s="68"/>
      <c r="T118" s="68"/>
      <c r="U118" s="68"/>
      <c r="V118" s="68"/>
      <c r="W118" s="68"/>
      <c r="X118" s="68"/>
      <c r="Y118" s="68"/>
      <c r="Z118" s="68"/>
      <c r="AA118" s="68"/>
    </row>
    <row r="119" spans="1:27" ht="20.25" customHeight="1">
      <c r="A119" s="68"/>
      <c r="B119" s="81"/>
      <c r="C119" s="81"/>
      <c r="D119" s="81"/>
      <c r="E119" s="68"/>
      <c r="F119" s="139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81"/>
      <c r="R119" s="68"/>
      <c r="S119" s="68"/>
      <c r="T119" s="68"/>
      <c r="U119" s="68"/>
      <c r="V119" s="68"/>
      <c r="W119" s="68"/>
      <c r="X119" s="68"/>
      <c r="Y119" s="68"/>
      <c r="Z119" s="68"/>
      <c r="AA119" s="68"/>
    </row>
    <row r="120" spans="1:27" ht="20.25" customHeight="1">
      <c r="A120" s="68"/>
      <c r="B120" s="81"/>
      <c r="C120" s="81"/>
      <c r="D120" s="81"/>
      <c r="E120" s="68"/>
      <c r="F120" s="139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81"/>
      <c r="R120" s="68"/>
      <c r="S120" s="68"/>
      <c r="T120" s="68"/>
      <c r="U120" s="68"/>
      <c r="V120" s="68"/>
      <c r="W120" s="68"/>
      <c r="X120" s="68"/>
      <c r="Y120" s="68"/>
      <c r="Z120" s="68"/>
      <c r="AA120" s="68"/>
    </row>
    <row r="121" spans="1:27" ht="20.25" customHeight="1">
      <c r="A121" s="68"/>
      <c r="B121" s="81"/>
      <c r="C121" s="81"/>
      <c r="D121" s="81"/>
      <c r="E121" s="68"/>
      <c r="F121" s="139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81"/>
      <c r="R121" s="68"/>
      <c r="S121" s="68"/>
      <c r="T121" s="68"/>
      <c r="U121" s="68"/>
      <c r="V121" s="68"/>
      <c r="W121" s="68"/>
      <c r="X121" s="68"/>
      <c r="Y121" s="68"/>
      <c r="Z121" s="68"/>
      <c r="AA121" s="68"/>
    </row>
    <row r="122" spans="1:27" ht="20.25" customHeight="1">
      <c r="A122" s="68"/>
      <c r="B122" s="81"/>
      <c r="C122" s="81"/>
      <c r="D122" s="81"/>
      <c r="E122" s="68"/>
      <c r="F122" s="139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81"/>
      <c r="R122" s="68"/>
      <c r="S122" s="68"/>
      <c r="T122" s="68"/>
      <c r="U122" s="68"/>
      <c r="V122" s="68"/>
      <c r="W122" s="68"/>
      <c r="X122" s="68"/>
      <c r="Y122" s="68"/>
      <c r="Z122" s="68"/>
      <c r="AA122" s="68"/>
    </row>
    <row r="123" spans="1:27" ht="20.25" customHeight="1">
      <c r="A123" s="68"/>
      <c r="B123" s="81"/>
      <c r="C123" s="81"/>
      <c r="D123" s="81"/>
      <c r="E123" s="68"/>
      <c r="F123" s="139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81"/>
      <c r="R123" s="68"/>
      <c r="S123" s="68"/>
      <c r="T123" s="68"/>
      <c r="U123" s="68"/>
      <c r="V123" s="68"/>
      <c r="W123" s="68"/>
      <c r="X123" s="68"/>
      <c r="Y123" s="68"/>
      <c r="Z123" s="68"/>
      <c r="AA123" s="68"/>
    </row>
    <row r="124" spans="1:27" ht="20.25" customHeight="1">
      <c r="A124" s="68"/>
      <c r="B124" s="81"/>
      <c r="C124" s="81"/>
      <c r="D124" s="81"/>
      <c r="E124" s="68"/>
      <c r="F124" s="139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81"/>
      <c r="R124" s="68"/>
      <c r="S124" s="68"/>
      <c r="T124" s="68"/>
      <c r="U124" s="68"/>
      <c r="V124" s="68"/>
      <c r="W124" s="68"/>
      <c r="X124" s="68"/>
      <c r="Y124" s="68"/>
      <c r="Z124" s="68"/>
      <c r="AA124" s="68"/>
    </row>
    <row r="125" spans="1:27" ht="20.25" customHeight="1">
      <c r="A125" s="68"/>
      <c r="B125" s="81"/>
      <c r="C125" s="81"/>
      <c r="D125" s="81"/>
      <c r="E125" s="68"/>
      <c r="F125" s="139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81"/>
      <c r="R125" s="68"/>
      <c r="S125" s="68"/>
      <c r="T125" s="68"/>
      <c r="U125" s="68"/>
      <c r="V125" s="68"/>
      <c r="W125" s="68"/>
      <c r="X125" s="68"/>
      <c r="Y125" s="68"/>
      <c r="Z125" s="68"/>
      <c r="AA125" s="68"/>
    </row>
    <row r="126" spans="1:27" ht="20.25" customHeight="1">
      <c r="A126" s="68"/>
      <c r="B126" s="81"/>
      <c r="C126" s="81"/>
      <c r="D126" s="81"/>
      <c r="E126" s="68"/>
      <c r="F126" s="139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81"/>
      <c r="R126" s="68"/>
      <c r="S126" s="68"/>
      <c r="T126" s="68"/>
      <c r="U126" s="68"/>
      <c r="V126" s="68"/>
      <c r="W126" s="68"/>
      <c r="X126" s="68"/>
      <c r="Y126" s="68"/>
      <c r="Z126" s="68"/>
      <c r="AA126" s="68"/>
    </row>
    <row r="127" spans="1:27" ht="20.25" customHeight="1">
      <c r="A127" s="68"/>
      <c r="B127" s="81"/>
      <c r="C127" s="81"/>
      <c r="D127" s="81"/>
      <c r="E127" s="68"/>
      <c r="F127" s="139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81"/>
      <c r="R127" s="68"/>
      <c r="S127" s="68"/>
      <c r="T127" s="68"/>
      <c r="U127" s="68"/>
      <c r="V127" s="68"/>
      <c r="W127" s="68"/>
      <c r="X127" s="68"/>
      <c r="Y127" s="68"/>
      <c r="Z127" s="68"/>
      <c r="AA127" s="68"/>
    </row>
    <row r="128" spans="1:27" ht="20.25" customHeight="1">
      <c r="A128" s="68"/>
      <c r="B128" s="81"/>
      <c r="C128" s="81"/>
      <c r="D128" s="81"/>
      <c r="E128" s="68"/>
      <c r="F128" s="139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81"/>
      <c r="R128" s="68"/>
      <c r="S128" s="68"/>
      <c r="T128" s="68"/>
      <c r="U128" s="68"/>
      <c r="V128" s="68"/>
      <c r="W128" s="68"/>
      <c r="X128" s="68"/>
      <c r="Y128" s="68"/>
      <c r="Z128" s="68"/>
      <c r="AA128" s="68"/>
    </row>
    <row r="129" spans="1:27" ht="20.25" customHeight="1">
      <c r="A129" s="68"/>
      <c r="B129" s="81"/>
      <c r="C129" s="81"/>
      <c r="D129" s="81"/>
      <c r="E129" s="68"/>
      <c r="F129" s="139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81"/>
      <c r="R129" s="68"/>
      <c r="S129" s="68"/>
      <c r="T129" s="68"/>
      <c r="U129" s="68"/>
      <c r="V129" s="68"/>
      <c r="W129" s="68"/>
      <c r="X129" s="68"/>
      <c r="Y129" s="68"/>
      <c r="Z129" s="68"/>
      <c r="AA129" s="68"/>
    </row>
    <row r="130" spans="1:27" ht="20.25" customHeight="1">
      <c r="A130" s="68"/>
      <c r="B130" s="81"/>
      <c r="C130" s="81"/>
      <c r="D130" s="81"/>
      <c r="E130" s="68"/>
      <c r="F130" s="139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81"/>
      <c r="R130" s="68"/>
      <c r="S130" s="68"/>
      <c r="T130" s="68"/>
      <c r="U130" s="68"/>
      <c r="V130" s="68"/>
      <c r="W130" s="68"/>
      <c r="X130" s="68"/>
      <c r="Y130" s="68"/>
      <c r="Z130" s="68"/>
      <c r="AA130" s="68"/>
    </row>
    <row r="131" spans="1:27" ht="20.25" customHeight="1">
      <c r="A131" s="68"/>
      <c r="B131" s="81"/>
      <c r="C131" s="81"/>
      <c r="D131" s="81"/>
      <c r="E131" s="68"/>
      <c r="F131" s="139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81"/>
      <c r="R131" s="68"/>
      <c r="S131" s="68"/>
      <c r="T131" s="68"/>
      <c r="U131" s="68"/>
      <c r="V131" s="68"/>
      <c r="W131" s="68"/>
      <c r="X131" s="68"/>
      <c r="Y131" s="68"/>
      <c r="Z131" s="68"/>
      <c r="AA131" s="68"/>
    </row>
    <row r="132" spans="1:27" ht="20.25" customHeight="1">
      <c r="A132" s="68"/>
      <c r="B132" s="81"/>
      <c r="C132" s="81"/>
      <c r="D132" s="81"/>
      <c r="E132" s="68"/>
      <c r="F132" s="139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81"/>
      <c r="R132" s="68"/>
      <c r="S132" s="68"/>
      <c r="T132" s="68"/>
      <c r="U132" s="68"/>
      <c r="V132" s="68"/>
      <c r="W132" s="68"/>
      <c r="X132" s="68"/>
      <c r="Y132" s="68"/>
      <c r="Z132" s="68"/>
      <c r="AA132" s="68"/>
    </row>
    <row r="133" spans="1:27" ht="20.25" customHeight="1">
      <c r="A133" s="68"/>
      <c r="B133" s="81"/>
      <c r="C133" s="81"/>
      <c r="D133" s="81"/>
      <c r="E133" s="68"/>
      <c r="F133" s="139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81"/>
      <c r="R133" s="68"/>
      <c r="S133" s="68"/>
      <c r="T133" s="68"/>
      <c r="U133" s="68"/>
      <c r="V133" s="68"/>
      <c r="W133" s="68"/>
      <c r="X133" s="68"/>
      <c r="Y133" s="68"/>
      <c r="Z133" s="68"/>
      <c r="AA133" s="68"/>
    </row>
    <row r="134" spans="1:27" ht="20.25" customHeight="1">
      <c r="A134" s="68"/>
      <c r="B134" s="81"/>
      <c r="C134" s="81"/>
      <c r="D134" s="81"/>
      <c r="E134" s="68"/>
      <c r="F134" s="139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81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1:27" ht="20.25" customHeight="1">
      <c r="A135" s="68"/>
      <c r="B135" s="81"/>
      <c r="C135" s="81"/>
      <c r="D135" s="81"/>
      <c r="E135" s="68"/>
      <c r="F135" s="139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81"/>
      <c r="R135" s="68"/>
      <c r="S135" s="68"/>
      <c r="T135" s="68"/>
      <c r="U135" s="68"/>
      <c r="V135" s="68"/>
      <c r="W135" s="68"/>
      <c r="X135" s="68"/>
      <c r="Y135" s="68"/>
      <c r="Z135" s="68"/>
      <c r="AA135" s="68"/>
    </row>
    <row r="136" spans="1:27" ht="20.25" customHeight="1">
      <c r="A136" s="68"/>
      <c r="B136" s="81"/>
      <c r="C136" s="81"/>
      <c r="D136" s="81"/>
      <c r="E136" s="68"/>
      <c r="F136" s="139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81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37" spans="1:27" ht="20.25" customHeight="1">
      <c r="A137" s="68"/>
      <c r="B137" s="81"/>
      <c r="C137" s="81"/>
      <c r="D137" s="81"/>
      <c r="E137" s="68"/>
      <c r="F137" s="139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81"/>
      <c r="R137" s="68"/>
      <c r="S137" s="68"/>
      <c r="T137" s="68"/>
      <c r="U137" s="68"/>
      <c r="V137" s="68"/>
      <c r="W137" s="68"/>
      <c r="X137" s="68"/>
      <c r="Y137" s="68"/>
      <c r="Z137" s="68"/>
      <c r="AA137" s="68"/>
    </row>
    <row r="138" spans="1:27" ht="20.25" customHeight="1">
      <c r="A138" s="68"/>
      <c r="B138" s="81"/>
      <c r="C138" s="81"/>
      <c r="D138" s="81"/>
      <c r="E138" s="68"/>
      <c r="F138" s="139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81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1:27" ht="20.25" customHeight="1">
      <c r="A139" s="68"/>
      <c r="B139" s="81"/>
      <c r="C139" s="81"/>
      <c r="D139" s="81"/>
      <c r="E139" s="68"/>
      <c r="F139" s="139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81"/>
      <c r="R139" s="68"/>
      <c r="S139" s="68"/>
      <c r="T139" s="68"/>
      <c r="U139" s="68"/>
      <c r="V139" s="68"/>
      <c r="W139" s="68"/>
      <c r="X139" s="68"/>
      <c r="Y139" s="68"/>
      <c r="Z139" s="68"/>
      <c r="AA139" s="68"/>
    </row>
    <row r="140" spans="1:27" ht="20.25" customHeight="1">
      <c r="A140" s="68"/>
      <c r="B140" s="81"/>
      <c r="C140" s="81"/>
      <c r="D140" s="81"/>
      <c r="E140" s="68"/>
      <c r="F140" s="139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81"/>
      <c r="R140" s="68"/>
      <c r="S140" s="68"/>
      <c r="T140" s="68"/>
      <c r="U140" s="68"/>
      <c r="V140" s="68"/>
      <c r="W140" s="68"/>
      <c r="X140" s="68"/>
      <c r="Y140" s="68"/>
      <c r="Z140" s="68"/>
      <c r="AA140" s="68"/>
    </row>
    <row r="141" spans="1:27" ht="20.25" customHeight="1">
      <c r="A141" s="68"/>
      <c r="B141" s="81"/>
      <c r="C141" s="81"/>
      <c r="D141" s="81"/>
      <c r="E141" s="68"/>
      <c r="F141" s="139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81"/>
      <c r="R141" s="68"/>
      <c r="S141" s="68"/>
      <c r="T141" s="68"/>
      <c r="U141" s="68"/>
      <c r="V141" s="68"/>
      <c r="W141" s="68"/>
      <c r="X141" s="68"/>
      <c r="Y141" s="68"/>
      <c r="Z141" s="68"/>
      <c r="AA141" s="68"/>
    </row>
    <row r="142" spans="1:27" ht="20.25" customHeight="1">
      <c r="A142" s="68"/>
      <c r="B142" s="81"/>
      <c r="C142" s="81"/>
      <c r="D142" s="81"/>
      <c r="E142" s="68"/>
      <c r="F142" s="139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81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1:27" ht="20.25" customHeight="1">
      <c r="A143" s="68"/>
      <c r="B143" s="81"/>
      <c r="C143" s="81"/>
      <c r="D143" s="81"/>
      <c r="E143" s="68"/>
      <c r="F143" s="139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81"/>
      <c r="R143" s="68"/>
      <c r="S143" s="68"/>
      <c r="T143" s="68"/>
      <c r="U143" s="68"/>
      <c r="V143" s="68"/>
      <c r="W143" s="68"/>
      <c r="X143" s="68"/>
      <c r="Y143" s="68"/>
      <c r="Z143" s="68"/>
      <c r="AA143" s="68"/>
    </row>
    <row r="144" spans="1:27" ht="20.25" customHeight="1">
      <c r="A144" s="68"/>
      <c r="B144" s="81"/>
      <c r="C144" s="81"/>
      <c r="D144" s="81"/>
      <c r="E144" s="68"/>
      <c r="F144" s="139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81"/>
      <c r="R144" s="68"/>
      <c r="S144" s="68"/>
      <c r="T144" s="68"/>
      <c r="U144" s="68"/>
      <c r="V144" s="68"/>
      <c r="W144" s="68"/>
      <c r="X144" s="68"/>
      <c r="Y144" s="68"/>
      <c r="Z144" s="68"/>
      <c r="AA144" s="68"/>
    </row>
    <row r="145" spans="1:27" ht="20.25" customHeight="1">
      <c r="A145" s="68"/>
      <c r="B145" s="81"/>
      <c r="C145" s="81"/>
      <c r="D145" s="81"/>
      <c r="E145" s="68"/>
      <c r="F145" s="139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81"/>
      <c r="R145" s="68"/>
      <c r="S145" s="68"/>
      <c r="T145" s="68"/>
      <c r="U145" s="68"/>
      <c r="V145" s="68"/>
      <c r="W145" s="68"/>
      <c r="X145" s="68"/>
      <c r="Y145" s="68"/>
      <c r="Z145" s="68"/>
      <c r="AA145" s="68"/>
    </row>
    <row r="146" spans="1:27" ht="20.25" customHeight="1">
      <c r="A146" s="68"/>
      <c r="B146" s="81"/>
      <c r="C146" s="81"/>
      <c r="D146" s="81"/>
      <c r="E146" s="68"/>
      <c r="F146" s="139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81"/>
      <c r="R146" s="68"/>
      <c r="S146" s="68"/>
      <c r="T146" s="68"/>
      <c r="U146" s="68"/>
      <c r="V146" s="68"/>
      <c r="W146" s="68"/>
      <c r="X146" s="68"/>
      <c r="Y146" s="68"/>
      <c r="Z146" s="68"/>
      <c r="AA146" s="68"/>
    </row>
    <row r="147" spans="1:27" ht="20.25" customHeight="1">
      <c r="A147" s="68"/>
      <c r="B147" s="81"/>
      <c r="C147" s="81"/>
      <c r="D147" s="81"/>
      <c r="E147" s="68"/>
      <c r="F147" s="139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81"/>
      <c r="R147" s="68"/>
      <c r="S147" s="68"/>
      <c r="T147" s="68"/>
      <c r="U147" s="68"/>
      <c r="V147" s="68"/>
      <c r="W147" s="68"/>
      <c r="X147" s="68"/>
      <c r="Y147" s="68"/>
      <c r="Z147" s="68"/>
      <c r="AA147" s="68"/>
    </row>
    <row r="148" spans="1:27" ht="20.25" customHeight="1">
      <c r="A148" s="68"/>
      <c r="B148" s="81"/>
      <c r="C148" s="81"/>
      <c r="D148" s="81"/>
      <c r="E148" s="68"/>
      <c r="F148" s="139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81"/>
      <c r="R148" s="68"/>
      <c r="S148" s="68"/>
      <c r="T148" s="68"/>
      <c r="U148" s="68"/>
      <c r="V148" s="68"/>
      <c r="W148" s="68"/>
      <c r="X148" s="68"/>
      <c r="Y148" s="68"/>
      <c r="Z148" s="68"/>
      <c r="AA148" s="68"/>
    </row>
    <row r="149" spans="1:27" ht="20.25" customHeight="1">
      <c r="A149" s="68"/>
      <c r="B149" s="81"/>
      <c r="C149" s="81"/>
      <c r="D149" s="81"/>
      <c r="E149" s="68"/>
      <c r="F149" s="139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81"/>
      <c r="R149" s="68"/>
      <c r="S149" s="68"/>
      <c r="T149" s="68"/>
      <c r="U149" s="68"/>
      <c r="V149" s="68"/>
      <c r="W149" s="68"/>
      <c r="X149" s="68"/>
      <c r="Y149" s="68"/>
      <c r="Z149" s="68"/>
      <c r="AA149" s="68"/>
    </row>
    <row r="150" spans="1:27" ht="20.25" customHeight="1">
      <c r="A150" s="68"/>
      <c r="B150" s="81"/>
      <c r="C150" s="81"/>
      <c r="D150" s="81"/>
      <c r="E150" s="68"/>
      <c r="F150" s="139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81"/>
      <c r="R150" s="68"/>
      <c r="S150" s="68"/>
      <c r="T150" s="68"/>
      <c r="U150" s="68"/>
      <c r="V150" s="68"/>
      <c r="W150" s="68"/>
      <c r="X150" s="68"/>
      <c r="Y150" s="68"/>
      <c r="Z150" s="68"/>
      <c r="AA150" s="68"/>
    </row>
    <row r="151" spans="1:27" ht="20.25" customHeight="1">
      <c r="A151" s="68"/>
      <c r="B151" s="81"/>
      <c r="C151" s="81"/>
      <c r="D151" s="81"/>
      <c r="E151" s="68"/>
      <c r="F151" s="139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81"/>
      <c r="R151" s="68"/>
      <c r="S151" s="68"/>
      <c r="T151" s="68"/>
      <c r="U151" s="68"/>
      <c r="V151" s="68"/>
      <c r="W151" s="68"/>
      <c r="X151" s="68"/>
      <c r="Y151" s="68"/>
      <c r="Z151" s="68"/>
      <c r="AA151" s="68"/>
    </row>
    <row r="152" spans="1:27" ht="20.25" customHeight="1">
      <c r="A152" s="68"/>
      <c r="B152" s="81"/>
      <c r="C152" s="81"/>
      <c r="D152" s="81"/>
      <c r="E152" s="68"/>
      <c r="F152" s="139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81"/>
      <c r="R152" s="68"/>
      <c r="S152" s="68"/>
      <c r="T152" s="68"/>
      <c r="U152" s="68"/>
      <c r="V152" s="68"/>
      <c r="W152" s="68"/>
      <c r="X152" s="68"/>
      <c r="Y152" s="68"/>
      <c r="Z152" s="68"/>
      <c r="AA152" s="68"/>
    </row>
    <row r="153" spans="1:27" ht="20.25" customHeight="1">
      <c r="A153" s="68"/>
      <c r="B153" s="81"/>
      <c r="C153" s="81"/>
      <c r="D153" s="81"/>
      <c r="E153" s="68"/>
      <c r="F153" s="139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81"/>
      <c r="R153" s="68"/>
      <c r="S153" s="68"/>
      <c r="T153" s="68"/>
      <c r="U153" s="68"/>
      <c r="V153" s="68"/>
      <c r="W153" s="68"/>
      <c r="X153" s="68"/>
      <c r="Y153" s="68"/>
      <c r="Z153" s="68"/>
      <c r="AA153" s="68"/>
    </row>
    <row r="154" spans="1:27" ht="20.25" customHeight="1">
      <c r="A154" s="68"/>
      <c r="B154" s="81"/>
      <c r="C154" s="81"/>
      <c r="D154" s="81"/>
      <c r="E154" s="68"/>
      <c r="F154" s="139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81"/>
      <c r="R154" s="68"/>
      <c r="S154" s="68"/>
      <c r="T154" s="68"/>
      <c r="U154" s="68"/>
      <c r="V154" s="68"/>
      <c r="W154" s="68"/>
      <c r="X154" s="68"/>
      <c r="Y154" s="68"/>
      <c r="Z154" s="68"/>
      <c r="AA154" s="68"/>
    </row>
    <row r="155" spans="1:27" ht="20.25" customHeight="1">
      <c r="A155" s="68"/>
      <c r="B155" s="81"/>
      <c r="C155" s="81"/>
      <c r="D155" s="81"/>
      <c r="E155" s="68"/>
      <c r="F155" s="139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81"/>
      <c r="R155" s="68"/>
      <c r="S155" s="68"/>
      <c r="T155" s="68"/>
      <c r="U155" s="68"/>
      <c r="V155" s="68"/>
      <c r="W155" s="68"/>
      <c r="X155" s="68"/>
      <c r="Y155" s="68"/>
      <c r="Z155" s="68"/>
      <c r="AA155" s="68"/>
    </row>
    <row r="156" spans="1:27" ht="20.25" customHeight="1">
      <c r="A156" s="68"/>
      <c r="B156" s="81"/>
      <c r="C156" s="81"/>
      <c r="D156" s="81"/>
      <c r="E156" s="68"/>
      <c r="F156" s="139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81"/>
      <c r="R156" s="68"/>
      <c r="S156" s="68"/>
      <c r="T156" s="68"/>
      <c r="U156" s="68"/>
      <c r="V156" s="68"/>
      <c r="W156" s="68"/>
      <c r="X156" s="68"/>
      <c r="Y156" s="68"/>
      <c r="Z156" s="68"/>
      <c r="AA156" s="68"/>
    </row>
    <row r="157" spans="1:27" ht="20.25" customHeight="1">
      <c r="A157" s="68"/>
      <c r="B157" s="81"/>
      <c r="C157" s="81"/>
      <c r="D157" s="81"/>
      <c r="E157" s="68"/>
      <c r="F157" s="139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81"/>
      <c r="R157" s="68"/>
      <c r="S157" s="68"/>
      <c r="T157" s="68"/>
      <c r="U157" s="68"/>
      <c r="V157" s="68"/>
      <c r="W157" s="68"/>
      <c r="X157" s="68"/>
      <c r="Y157" s="68"/>
      <c r="Z157" s="68"/>
      <c r="AA157" s="68"/>
    </row>
    <row r="158" spans="1:27" ht="20.25" customHeight="1">
      <c r="A158" s="68"/>
      <c r="B158" s="81"/>
      <c r="C158" s="81"/>
      <c r="D158" s="81"/>
      <c r="E158" s="68"/>
      <c r="F158" s="139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81"/>
      <c r="R158" s="68"/>
      <c r="S158" s="68"/>
      <c r="T158" s="68"/>
      <c r="U158" s="68"/>
      <c r="V158" s="68"/>
      <c r="W158" s="68"/>
      <c r="X158" s="68"/>
      <c r="Y158" s="68"/>
      <c r="Z158" s="68"/>
      <c r="AA158" s="68"/>
    </row>
    <row r="159" spans="1:27" ht="20.25" customHeight="1">
      <c r="A159" s="68"/>
      <c r="B159" s="81"/>
      <c r="C159" s="81"/>
      <c r="D159" s="81"/>
      <c r="E159" s="68"/>
      <c r="F159" s="139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81"/>
      <c r="R159" s="68"/>
      <c r="S159" s="68"/>
      <c r="T159" s="68"/>
      <c r="U159" s="68"/>
      <c r="V159" s="68"/>
      <c r="W159" s="68"/>
      <c r="X159" s="68"/>
      <c r="Y159" s="68"/>
      <c r="Z159" s="68"/>
      <c r="AA159" s="68"/>
    </row>
    <row r="160" spans="1:27" ht="20.25" customHeight="1">
      <c r="A160" s="68"/>
      <c r="B160" s="81"/>
      <c r="C160" s="81"/>
      <c r="D160" s="81"/>
      <c r="E160" s="68"/>
      <c r="F160" s="139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81"/>
      <c r="R160" s="68"/>
      <c r="S160" s="68"/>
      <c r="T160" s="68"/>
      <c r="U160" s="68"/>
      <c r="V160" s="68"/>
      <c r="W160" s="68"/>
      <c r="X160" s="68"/>
      <c r="Y160" s="68"/>
      <c r="Z160" s="68"/>
      <c r="AA160" s="68"/>
    </row>
    <row r="161" spans="1:27" ht="20.25" customHeight="1">
      <c r="A161" s="68"/>
      <c r="B161" s="81"/>
      <c r="C161" s="81"/>
      <c r="D161" s="81"/>
      <c r="E161" s="68"/>
      <c r="F161" s="139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81"/>
      <c r="R161" s="68"/>
      <c r="S161" s="68"/>
      <c r="T161" s="68"/>
      <c r="U161" s="68"/>
      <c r="V161" s="68"/>
      <c r="W161" s="68"/>
      <c r="X161" s="68"/>
      <c r="Y161" s="68"/>
      <c r="Z161" s="68"/>
      <c r="AA161" s="68"/>
    </row>
    <row r="162" spans="1:27" ht="20.25" customHeight="1">
      <c r="A162" s="68"/>
      <c r="B162" s="81"/>
      <c r="C162" s="81"/>
      <c r="D162" s="81"/>
      <c r="E162" s="68"/>
      <c r="F162" s="139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81"/>
      <c r="R162" s="68"/>
      <c r="S162" s="68"/>
      <c r="T162" s="68"/>
      <c r="U162" s="68"/>
      <c r="V162" s="68"/>
      <c r="W162" s="68"/>
      <c r="X162" s="68"/>
      <c r="Y162" s="68"/>
      <c r="Z162" s="68"/>
      <c r="AA162" s="68"/>
    </row>
    <row r="163" spans="1:27" ht="20.25" customHeight="1">
      <c r="A163" s="68"/>
      <c r="B163" s="81"/>
      <c r="C163" s="81"/>
      <c r="D163" s="81"/>
      <c r="E163" s="68"/>
      <c r="F163" s="139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81"/>
      <c r="R163" s="68"/>
      <c r="S163" s="68"/>
      <c r="T163" s="68"/>
      <c r="U163" s="68"/>
      <c r="V163" s="68"/>
      <c r="W163" s="68"/>
      <c r="X163" s="68"/>
      <c r="Y163" s="68"/>
      <c r="Z163" s="68"/>
      <c r="AA163" s="68"/>
    </row>
    <row r="164" spans="1:27" ht="20.25" customHeight="1">
      <c r="A164" s="68"/>
      <c r="B164" s="81"/>
      <c r="C164" s="81"/>
      <c r="D164" s="81"/>
      <c r="E164" s="68"/>
      <c r="F164" s="139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81"/>
      <c r="R164" s="68"/>
      <c r="S164" s="68"/>
      <c r="T164" s="68"/>
      <c r="U164" s="68"/>
      <c r="V164" s="68"/>
      <c r="W164" s="68"/>
      <c r="X164" s="68"/>
      <c r="Y164" s="68"/>
      <c r="Z164" s="68"/>
      <c r="AA164" s="68"/>
    </row>
    <row r="165" spans="1:27" ht="20.25" customHeight="1">
      <c r="A165" s="68"/>
      <c r="B165" s="81"/>
      <c r="C165" s="81"/>
      <c r="D165" s="81"/>
      <c r="E165" s="68"/>
      <c r="F165" s="139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81"/>
      <c r="R165" s="68"/>
      <c r="S165" s="68"/>
      <c r="T165" s="68"/>
      <c r="U165" s="68"/>
      <c r="V165" s="68"/>
      <c r="W165" s="68"/>
      <c r="X165" s="68"/>
      <c r="Y165" s="68"/>
      <c r="Z165" s="68"/>
      <c r="AA165" s="68"/>
    </row>
    <row r="166" spans="1:27" ht="20.25" customHeight="1">
      <c r="A166" s="68"/>
      <c r="B166" s="81"/>
      <c r="C166" s="81"/>
      <c r="D166" s="81"/>
      <c r="E166" s="68"/>
      <c r="F166" s="139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81"/>
      <c r="R166" s="68"/>
      <c r="S166" s="68"/>
      <c r="T166" s="68"/>
      <c r="U166" s="68"/>
      <c r="V166" s="68"/>
      <c r="W166" s="68"/>
      <c r="X166" s="68"/>
      <c r="Y166" s="68"/>
      <c r="Z166" s="68"/>
      <c r="AA166" s="68"/>
    </row>
    <row r="167" spans="1:27" ht="20.25" customHeight="1">
      <c r="A167" s="68"/>
      <c r="B167" s="81"/>
      <c r="C167" s="81"/>
      <c r="D167" s="81"/>
      <c r="E167" s="68"/>
      <c r="F167" s="139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81"/>
      <c r="R167" s="68"/>
      <c r="S167" s="68"/>
      <c r="T167" s="68"/>
      <c r="U167" s="68"/>
      <c r="V167" s="68"/>
      <c r="W167" s="68"/>
      <c r="X167" s="68"/>
      <c r="Y167" s="68"/>
      <c r="Z167" s="68"/>
      <c r="AA167" s="68"/>
    </row>
    <row r="168" spans="1:27" ht="20.25" customHeight="1">
      <c r="A168" s="68"/>
      <c r="B168" s="81"/>
      <c r="C168" s="81"/>
      <c r="D168" s="81"/>
      <c r="E168" s="68"/>
      <c r="F168" s="139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81"/>
      <c r="R168" s="68"/>
      <c r="S168" s="68"/>
      <c r="T168" s="68"/>
      <c r="U168" s="68"/>
      <c r="V168" s="68"/>
      <c r="W168" s="68"/>
      <c r="X168" s="68"/>
      <c r="Y168" s="68"/>
      <c r="Z168" s="68"/>
      <c r="AA168" s="68"/>
    </row>
    <row r="169" spans="1:27" ht="20.25" customHeight="1">
      <c r="A169" s="68"/>
      <c r="B169" s="81"/>
      <c r="C169" s="81"/>
      <c r="D169" s="81"/>
      <c r="E169" s="68"/>
      <c r="F169" s="139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81"/>
      <c r="R169" s="68"/>
      <c r="S169" s="68"/>
      <c r="T169" s="68"/>
      <c r="U169" s="68"/>
      <c r="V169" s="68"/>
      <c r="W169" s="68"/>
      <c r="X169" s="68"/>
      <c r="Y169" s="68"/>
      <c r="Z169" s="68"/>
      <c r="AA169" s="68"/>
    </row>
    <row r="170" spans="1:27" ht="20.25" customHeight="1">
      <c r="A170" s="68"/>
      <c r="B170" s="81"/>
      <c r="C170" s="81"/>
      <c r="D170" s="81"/>
      <c r="E170" s="68"/>
      <c r="F170" s="139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81"/>
      <c r="R170" s="68"/>
      <c r="S170" s="68"/>
      <c r="T170" s="68"/>
      <c r="U170" s="68"/>
      <c r="V170" s="68"/>
      <c r="W170" s="68"/>
      <c r="X170" s="68"/>
      <c r="Y170" s="68"/>
      <c r="Z170" s="68"/>
      <c r="AA170" s="68"/>
    </row>
    <row r="171" spans="1:27" ht="20.25" customHeight="1">
      <c r="A171" s="68"/>
      <c r="B171" s="81"/>
      <c r="C171" s="81"/>
      <c r="D171" s="81"/>
      <c r="E171" s="68"/>
      <c r="F171" s="139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81"/>
      <c r="R171" s="68"/>
      <c r="S171" s="68"/>
      <c r="T171" s="68"/>
      <c r="U171" s="68"/>
      <c r="V171" s="68"/>
      <c r="W171" s="68"/>
      <c r="X171" s="68"/>
      <c r="Y171" s="68"/>
      <c r="Z171" s="68"/>
      <c r="AA171" s="68"/>
    </row>
    <row r="172" spans="1:27" ht="20.25" customHeight="1">
      <c r="A172" s="68"/>
      <c r="B172" s="81"/>
      <c r="C172" s="81"/>
      <c r="D172" s="81"/>
      <c r="E172" s="68"/>
      <c r="F172" s="139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81"/>
      <c r="R172" s="68"/>
      <c r="S172" s="68"/>
      <c r="T172" s="68"/>
      <c r="U172" s="68"/>
      <c r="V172" s="68"/>
      <c r="W172" s="68"/>
      <c r="X172" s="68"/>
      <c r="Y172" s="68"/>
      <c r="Z172" s="68"/>
      <c r="AA172" s="68"/>
    </row>
    <row r="173" spans="1:27" ht="20.25" customHeight="1">
      <c r="A173" s="68"/>
      <c r="B173" s="81"/>
      <c r="C173" s="81"/>
      <c r="D173" s="81"/>
      <c r="E173" s="68"/>
      <c r="F173" s="139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81"/>
      <c r="R173" s="68"/>
      <c r="S173" s="68"/>
      <c r="T173" s="68"/>
      <c r="U173" s="68"/>
      <c r="V173" s="68"/>
      <c r="W173" s="68"/>
      <c r="X173" s="68"/>
      <c r="Y173" s="68"/>
      <c r="Z173" s="68"/>
      <c r="AA173" s="68"/>
    </row>
    <row r="174" spans="1:27" ht="20.25" customHeight="1">
      <c r="A174" s="68"/>
      <c r="B174" s="81"/>
      <c r="C174" s="81"/>
      <c r="D174" s="81"/>
      <c r="E174" s="68"/>
      <c r="F174" s="139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81"/>
      <c r="R174" s="68"/>
      <c r="S174" s="68"/>
      <c r="T174" s="68"/>
      <c r="U174" s="68"/>
      <c r="V174" s="68"/>
      <c r="W174" s="68"/>
      <c r="X174" s="68"/>
      <c r="Y174" s="68"/>
      <c r="Z174" s="68"/>
      <c r="AA174" s="68"/>
    </row>
    <row r="175" spans="1:27" ht="20.25" customHeight="1">
      <c r="A175" s="68"/>
      <c r="B175" s="81"/>
      <c r="C175" s="81"/>
      <c r="D175" s="81"/>
      <c r="E175" s="68"/>
      <c r="F175" s="139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81"/>
      <c r="R175" s="68"/>
      <c r="S175" s="68"/>
      <c r="T175" s="68"/>
      <c r="U175" s="68"/>
      <c r="V175" s="68"/>
      <c r="W175" s="68"/>
      <c r="X175" s="68"/>
      <c r="Y175" s="68"/>
      <c r="Z175" s="68"/>
      <c r="AA175" s="68"/>
    </row>
    <row r="176" spans="1:27" ht="20.25" customHeight="1">
      <c r="A176" s="68"/>
      <c r="B176" s="81"/>
      <c r="C176" s="81"/>
      <c r="D176" s="81"/>
      <c r="E176" s="68"/>
      <c r="F176" s="139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81"/>
      <c r="R176" s="68"/>
      <c r="S176" s="68"/>
      <c r="T176" s="68"/>
      <c r="U176" s="68"/>
      <c r="V176" s="68"/>
      <c r="W176" s="68"/>
      <c r="X176" s="68"/>
      <c r="Y176" s="68"/>
      <c r="Z176" s="68"/>
      <c r="AA176" s="68"/>
    </row>
    <row r="177" spans="1:27" ht="20.25" customHeight="1">
      <c r="A177" s="68"/>
      <c r="B177" s="81"/>
      <c r="C177" s="81"/>
      <c r="D177" s="81"/>
      <c r="E177" s="68"/>
      <c r="F177" s="139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81"/>
      <c r="R177" s="68"/>
      <c r="S177" s="68"/>
      <c r="T177" s="68"/>
      <c r="U177" s="68"/>
      <c r="V177" s="68"/>
      <c r="W177" s="68"/>
      <c r="X177" s="68"/>
      <c r="Y177" s="68"/>
      <c r="Z177" s="68"/>
      <c r="AA177" s="68"/>
    </row>
    <row r="178" spans="1:27" ht="20.25" customHeight="1">
      <c r="A178" s="68"/>
      <c r="B178" s="81"/>
      <c r="C178" s="81"/>
      <c r="D178" s="81"/>
      <c r="E178" s="68"/>
      <c r="F178" s="139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81"/>
      <c r="R178" s="68"/>
      <c r="S178" s="68"/>
      <c r="T178" s="68"/>
      <c r="U178" s="68"/>
      <c r="V178" s="68"/>
      <c r="W178" s="68"/>
      <c r="X178" s="68"/>
      <c r="Y178" s="68"/>
      <c r="Z178" s="68"/>
      <c r="AA178" s="68"/>
    </row>
    <row r="179" spans="1:27" ht="20.25" customHeight="1">
      <c r="A179" s="68"/>
      <c r="B179" s="81"/>
      <c r="C179" s="81"/>
      <c r="D179" s="81"/>
      <c r="E179" s="68"/>
      <c r="F179" s="139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81"/>
      <c r="R179" s="68"/>
      <c r="S179" s="68"/>
      <c r="T179" s="68"/>
      <c r="U179" s="68"/>
      <c r="V179" s="68"/>
      <c r="W179" s="68"/>
      <c r="X179" s="68"/>
      <c r="Y179" s="68"/>
      <c r="Z179" s="68"/>
      <c r="AA179" s="68"/>
    </row>
    <row r="180" spans="1:27" ht="20.25" customHeight="1">
      <c r="A180" s="68"/>
      <c r="B180" s="81"/>
      <c r="C180" s="81"/>
      <c r="D180" s="81"/>
      <c r="E180" s="68"/>
      <c r="F180" s="139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81"/>
      <c r="R180" s="68"/>
      <c r="S180" s="68"/>
      <c r="T180" s="68"/>
      <c r="U180" s="68"/>
      <c r="V180" s="68"/>
      <c r="W180" s="68"/>
      <c r="X180" s="68"/>
      <c r="Y180" s="68"/>
      <c r="Z180" s="68"/>
      <c r="AA180" s="68"/>
    </row>
    <row r="181" spans="1:27" ht="20.25" customHeight="1">
      <c r="A181" s="68"/>
      <c r="B181" s="81"/>
      <c r="C181" s="81"/>
      <c r="D181" s="81"/>
      <c r="E181" s="68"/>
      <c r="F181" s="139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81"/>
      <c r="R181" s="68"/>
      <c r="S181" s="68"/>
      <c r="T181" s="68"/>
      <c r="U181" s="68"/>
      <c r="V181" s="68"/>
      <c r="W181" s="68"/>
      <c r="X181" s="68"/>
      <c r="Y181" s="68"/>
      <c r="Z181" s="68"/>
      <c r="AA181" s="68"/>
    </row>
    <row r="182" spans="1:27" ht="20.25" customHeight="1">
      <c r="A182" s="68"/>
      <c r="B182" s="81"/>
      <c r="C182" s="81"/>
      <c r="D182" s="81"/>
      <c r="E182" s="68"/>
      <c r="F182" s="139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81"/>
      <c r="R182" s="68"/>
      <c r="S182" s="68"/>
      <c r="T182" s="68"/>
      <c r="U182" s="68"/>
      <c r="V182" s="68"/>
      <c r="W182" s="68"/>
      <c r="X182" s="68"/>
      <c r="Y182" s="68"/>
      <c r="Z182" s="68"/>
      <c r="AA182" s="68"/>
    </row>
    <row r="183" spans="1:27" ht="20.25" customHeight="1">
      <c r="A183" s="68"/>
      <c r="B183" s="81"/>
      <c r="C183" s="81"/>
      <c r="D183" s="81"/>
      <c r="E183" s="68"/>
      <c r="F183" s="139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81"/>
      <c r="R183" s="68"/>
      <c r="S183" s="68"/>
      <c r="T183" s="68"/>
      <c r="U183" s="68"/>
      <c r="V183" s="68"/>
      <c r="W183" s="68"/>
      <c r="X183" s="68"/>
      <c r="Y183" s="68"/>
      <c r="Z183" s="68"/>
      <c r="AA183" s="68"/>
    </row>
    <row r="184" spans="1:27" ht="20.25" customHeight="1">
      <c r="A184" s="68"/>
      <c r="B184" s="81"/>
      <c r="C184" s="81"/>
      <c r="D184" s="81"/>
      <c r="E184" s="68"/>
      <c r="F184" s="139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81"/>
      <c r="R184" s="68"/>
      <c r="S184" s="68"/>
      <c r="T184" s="68"/>
      <c r="U184" s="68"/>
      <c r="V184" s="68"/>
      <c r="W184" s="68"/>
      <c r="X184" s="68"/>
      <c r="Y184" s="68"/>
      <c r="Z184" s="68"/>
      <c r="AA184" s="68"/>
    </row>
    <row r="185" spans="1:27" ht="20.25" customHeight="1">
      <c r="A185" s="68"/>
      <c r="B185" s="81"/>
      <c r="C185" s="81"/>
      <c r="D185" s="81"/>
      <c r="E185" s="68"/>
      <c r="F185" s="139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81"/>
      <c r="R185" s="68"/>
      <c r="S185" s="68"/>
      <c r="T185" s="68"/>
      <c r="U185" s="68"/>
      <c r="V185" s="68"/>
      <c r="W185" s="68"/>
      <c r="X185" s="68"/>
      <c r="Y185" s="68"/>
      <c r="Z185" s="68"/>
      <c r="AA185" s="68"/>
    </row>
    <row r="186" spans="1:27" ht="20.25" customHeight="1">
      <c r="A186" s="68"/>
      <c r="B186" s="81"/>
      <c r="C186" s="81"/>
      <c r="D186" s="81"/>
      <c r="E186" s="68"/>
      <c r="F186" s="139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81"/>
      <c r="R186" s="68"/>
      <c r="S186" s="68"/>
      <c r="T186" s="68"/>
      <c r="U186" s="68"/>
      <c r="V186" s="68"/>
      <c r="W186" s="68"/>
      <c r="X186" s="68"/>
      <c r="Y186" s="68"/>
      <c r="Z186" s="68"/>
      <c r="AA186" s="68"/>
    </row>
    <row r="187" spans="1:27" ht="20.25" customHeight="1">
      <c r="A187" s="68"/>
      <c r="B187" s="81"/>
      <c r="C187" s="81"/>
      <c r="D187" s="81"/>
      <c r="E187" s="68"/>
      <c r="F187" s="139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81"/>
      <c r="R187" s="68"/>
      <c r="S187" s="68"/>
      <c r="T187" s="68"/>
      <c r="U187" s="68"/>
      <c r="V187" s="68"/>
      <c r="W187" s="68"/>
      <c r="X187" s="68"/>
      <c r="Y187" s="68"/>
      <c r="Z187" s="68"/>
      <c r="AA187" s="68"/>
    </row>
    <row r="188" spans="1:27" ht="20.25" customHeight="1">
      <c r="A188" s="68"/>
      <c r="B188" s="81"/>
      <c r="C188" s="81"/>
      <c r="D188" s="81"/>
      <c r="E188" s="68"/>
      <c r="F188" s="139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81"/>
      <c r="R188" s="68"/>
      <c r="S188" s="68"/>
      <c r="T188" s="68"/>
      <c r="U188" s="68"/>
      <c r="V188" s="68"/>
      <c r="W188" s="68"/>
      <c r="X188" s="68"/>
      <c r="Y188" s="68"/>
      <c r="Z188" s="68"/>
      <c r="AA188" s="68"/>
    </row>
    <row r="189" spans="1:27" ht="20.25" customHeight="1">
      <c r="A189" s="68"/>
      <c r="B189" s="81"/>
      <c r="C189" s="81"/>
      <c r="D189" s="81"/>
      <c r="E189" s="68"/>
      <c r="F189" s="139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81"/>
      <c r="R189" s="68"/>
      <c r="S189" s="68"/>
      <c r="T189" s="68"/>
      <c r="U189" s="68"/>
      <c r="V189" s="68"/>
      <c r="W189" s="68"/>
      <c r="X189" s="68"/>
      <c r="Y189" s="68"/>
      <c r="Z189" s="68"/>
      <c r="AA189" s="68"/>
    </row>
    <row r="190" spans="1:27" ht="20.25" customHeight="1">
      <c r="A190" s="68"/>
      <c r="B190" s="81"/>
      <c r="C190" s="81"/>
      <c r="D190" s="81"/>
      <c r="E190" s="68"/>
      <c r="F190" s="139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81"/>
      <c r="R190" s="68"/>
      <c r="S190" s="68"/>
      <c r="T190" s="68"/>
      <c r="U190" s="68"/>
      <c r="V190" s="68"/>
      <c r="W190" s="68"/>
      <c r="X190" s="68"/>
      <c r="Y190" s="68"/>
      <c r="Z190" s="68"/>
      <c r="AA190" s="68"/>
    </row>
    <row r="191" spans="1:27" ht="20.25" customHeight="1">
      <c r="A191" s="68"/>
      <c r="B191" s="81"/>
      <c r="C191" s="81"/>
      <c r="D191" s="81"/>
      <c r="E191" s="68"/>
      <c r="F191" s="139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81"/>
      <c r="R191" s="68"/>
      <c r="S191" s="68"/>
      <c r="T191" s="68"/>
      <c r="U191" s="68"/>
      <c r="V191" s="68"/>
      <c r="W191" s="68"/>
      <c r="X191" s="68"/>
      <c r="Y191" s="68"/>
      <c r="Z191" s="68"/>
      <c r="AA191" s="68"/>
    </row>
    <row r="192" spans="1:27" ht="20.25" customHeight="1">
      <c r="A192" s="68"/>
      <c r="B192" s="81"/>
      <c r="C192" s="81"/>
      <c r="D192" s="81"/>
      <c r="E192" s="68"/>
      <c r="F192" s="139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81"/>
      <c r="R192" s="68"/>
      <c r="S192" s="68"/>
      <c r="T192" s="68"/>
      <c r="U192" s="68"/>
      <c r="V192" s="68"/>
      <c r="W192" s="68"/>
      <c r="X192" s="68"/>
      <c r="Y192" s="68"/>
      <c r="Z192" s="68"/>
      <c r="AA192" s="68"/>
    </row>
    <row r="193" spans="1:27" ht="20.25" customHeight="1">
      <c r="A193" s="68"/>
      <c r="B193" s="81"/>
      <c r="C193" s="81"/>
      <c r="D193" s="81"/>
      <c r="E193" s="68"/>
      <c r="F193" s="139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81"/>
      <c r="R193" s="68"/>
      <c r="S193" s="68"/>
      <c r="T193" s="68"/>
      <c r="U193" s="68"/>
      <c r="V193" s="68"/>
      <c r="W193" s="68"/>
      <c r="X193" s="68"/>
      <c r="Y193" s="68"/>
      <c r="Z193" s="68"/>
      <c r="AA193" s="68"/>
    </row>
    <row r="194" spans="1:27" ht="20.25" customHeight="1">
      <c r="A194" s="68"/>
      <c r="B194" s="81"/>
      <c r="C194" s="81"/>
      <c r="D194" s="81"/>
      <c r="E194" s="68"/>
      <c r="F194" s="139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81"/>
      <c r="R194" s="68"/>
      <c r="S194" s="68"/>
      <c r="T194" s="68"/>
      <c r="U194" s="68"/>
      <c r="V194" s="68"/>
      <c r="W194" s="68"/>
      <c r="X194" s="68"/>
      <c r="Y194" s="68"/>
      <c r="Z194" s="68"/>
      <c r="AA194" s="68"/>
    </row>
    <row r="195" spans="1:27" ht="20.25" customHeight="1">
      <c r="A195" s="68"/>
      <c r="B195" s="81"/>
      <c r="C195" s="81"/>
      <c r="D195" s="81"/>
      <c r="E195" s="68"/>
      <c r="F195" s="139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81"/>
      <c r="R195" s="68"/>
      <c r="S195" s="68"/>
      <c r="T195" s="68"/>
      <c r="U195" s="68"/>
      <c r="V195" s="68"/>
      <c r="W195" s="68"/>
      <c r="X195" s="68"/>
      <c r="Y195" s="68"/>
      <c r="Z195" s="68"/>
      <c r="AA195" s="68"/>
    </row>
    <row r="196" spans="1:27" ht="20.25" customHeight="1">
      <c r="A196" s="68"/>
      <c r="B196" s="81"/>
      <c r="C196" s="81"/>
      <c r="D196" s="81"/>
      <c r="E196" s="68"/>
      <c r="F196" s="139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81"/>
      <c r="R196" s="68"/>
      <c r="S196" s="68"/>
      <c r="T196" s="68"/>
      <c r="U196" s="68"/>
      <c r="V196" s="68"/>
      <c r="W196" s="68"/>
      <c r="X196" s="68"/>
      <c r="Y196" s="68"/>
      <c r="Z196" s="68"/>
      <c r="AA196" s="68"/>
    </row>
    <row r="197" spans="1:27" ht="20.25" customHeight="1">
      <c r="A197" s="68"/>
      <c r="B197" s="81"/>
      <c r="C197" s="81"/>
      <c r="D197" s="81"/>
      <c r="E197" s="68"/>
      <c r="F197" s="139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81"/>
      <c r="R197" s="68"/>
      <c r="S197" s="68"/>
      <c r="T197" s="68"/>
      <c r="U197" s="68"/>
      <c r="V197" s="68"/>
      <c r="W197" s="68"/>
      <c r="X197" s="68"/>
      <c r="Y197" s="68"/>
      <c r="Z197" s="68"/>
      <c r="AA197" s="68"/>
    </row>
    <row r="198" spans="1:27" ht="20.25" customHeight="1">
      <c r="A198" s="68"/>
      <c r="B198" s="81"/>
      <c r="C198" s="81"/>
      <c r="D198" s="81"/>
      <c r="E198" s="68"/>
      <c r="F198" s="139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81"/>
      <c r="R198" s="68"/>
      <c r="S198" s="68"/>
      <c r="T198" s="68"/>
      <c r="U198" s="68"/>
      <c r="V198" s="68"/>
      <c r="W198" s="68"/>
      <c r="X198" s="68"/>
      <c r="Y198" s="68"/>
      <c r="Z198" s="68"/>
      <c r="AA198" s="68"/>
    </row>
    <row r="199" spans="1:27" ht="20.25" customHeight="1">
      <c r="A199" s="68"/>
      <c r="B199" s="81"/>
      <c r="C199" s="81"/>
      <c r="D199" s="81"/>
      <c r="E199" s="68"/>
      <c r="F199" s="139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81"/>
      <c r="R199" s="68"/>
      <c r="S199" s="68"/>
      <c r="T199" s="68"/>
      <c r="U199" s="68"/>
      <c r="V199" s="68"/>
      <c r="W199" s="68"/>
      <c r="X199" s="68"/>
      <c r="Y199" s="68"/>
      <c r="Z199" s="68"/>
      <c r="AA199" s="68"/>
    </row>
    <row r="200" spans="1:27" ht="20.25" customHeight="1">
      <c r="A200" s="68"/>
      <c r="B200" s="81"/>
      <c r="C200" s="81"/>
      <c r="D200" s="81"/>
      <c r="E200" s="68"/>
      <c r="F200" s="139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81"/>
      <c r="R200" s="68"/>
      <c r="S200" s="68"/>
      <c r="T200" s="68"/>
      <c r="U200" s="68"/>
      <c r="V200" s="68"/>
      <c r="W200" s="68"/>
      <c r="X200" s="68"/>
      <c r="Y200" s="68"/>
      <c r="Z200" s="68"/>
      <c r="AA200" s="68"/>
    </row>
    <row r="201" spans="1:27" ht="20.25" customHeight="1">
      <c r="A201" s="68"/>
      <c r="B201" s="81"/>
      <c r="C201" s="81"/>
      <c r="D201" s="81"/>
      <c r="E201" s="68"/>
      <c r="F201" s="139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81"/>
      <c r="R201" s="68"/>
      <c r="S201" s="68"/>
      <c r="T201" s="68"/>
      <c r="U201" s="68"/>
      <c r="V201" s="68"/>
      <c r="W201" s="68"/>
      <c r="X201" s="68"/>
      <c r="Y201" s="68"/>
      <c r="Z201" s="68"/>
      <c r="AA201" s="68"/>
    </row>
    <row r="202" spans="1:27" ht="20.25" customHeight="1">
      <c r="A202" s="68"/>
      <c r="B202" s="81"/>
      <c r="C202" s="81"/>
      <c r="D202" s="81"/>
      <c r="E202" s="68"/>
      <c r="F202" s="139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81"/>
      <c r="R202" s="68"/>
      <c r="S202" s="68"/>
      <c r="T202" s="68"/>
      <c r="U202" s="68"/>
      <c r="V202" s="68"/>
      <c r="W202" s="68"/>
      <c r="X202" s="68"/>
      <c r="Y202" s="68"/>
      <c r="Z202" s="68"/>
      <c r="AA202" s="68"/>
    </row>
    <row r="203" spans="1:27" ht="20.25" customHeight="1">
      <c r="A203" s="68"/>
      <c r="B203" s="81"/>
      <c r="C203" s="81"/>
      <c r="D203" s="81"/>
      <c r="E203" s="68"/>
      <c r="F203" s="139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81"/>
      <c r="R203" s="68"/>
      <c r="S203" s="68"/>
      <c r="T203" s="68"/>
      <c r="U203" s="68"/>
      <c r="V203" s="68"/>
      <c r="W203" s="68"/>
      <c r="X203" s="68"/>
      <c r="Y203" s="68"/>
      <c r="Z203" s="68"/>
      <c r="AA203" s="68"/>
    </row>
    <row r="204" spans="1:27" ht="20.25" customHeight="1">
      <c r="A204" s="68"/>
      <c r="B204" s="81"/>
      <c r="C204" s="81"/>
      <c r="D204" s="81"/>
      <c r="E204" s="68"/>
      <c r="F204" s="139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81"/>
      <c r="R204" s="68"/>
      <c r="S204" s="68"/>
      <c r="T204" s="68"/>
      <c r="U204" s="68"/>
      <c r="V204" s="68"/>
      <c r="W204" s="68"/>
      <c r="X204" s="68"/>
      <c r="Y204" s="68"/>
      <c r="Z204" s="68"/>
      <c r="AA204" s="68"/>
    </row>
    <row r="205" spans="1:27" ht="20.25" customHeight="1">
      <c r="A205" s="68"/>
      <c r="B205" s="81"/>
      <c r="C205" s="81"/>
      <c r="D205" s="81"/>
      <c r="E205" s="68"/>
      <c r="F205" s="139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81"/>
      <c r="R205" s="68"/>
      <c r="S205" s="68"/>
      <c r="T205" s="68"/>
      <c r="U205" s="68"/>
      <c r="V205" s="68"/>
      <c r="W205" s="68"/>
      <c r="X205" s="68"/>
      <c r="Y205" s="68"/>
      <c r="Z205" s="68"/>
      <c r="AA205" s="68"/>
    </row>
    <row r="206" spans="1:27" ht="20.25" customHeight="1">
      <c r="A206" s="68"/>
      <c r="B206" s="81"/>
      <c r="C206" s="81"/>
      <c r="D206" s="81"/>
      <c r="E206" s="68"/>
      <c r="F206" s="139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81"/>
      <c r="R206" s="68"/>
      <c r="S206" s="68"/>
      <c r="T206" s="68"/>
      <c r="U206" s="68"/>
      <c r="V206" s="68"/>
      <c r="W206" s="68"/>
      <c r="X206" s="68"/>
      <c r="Y206" s="68"/>
      <c r="Z206" s="68"/>
      <c r="AA206" s="68"/>
    </row>
    <row r="207" spans="1:27" ht="20.25" customHeight="1">
      <c r="A207" s="68"/>
      <c r="B207" s="81"/>
      <c r="C207" s="81"/>
      <c r="D207" s="81"/>
      <c r="E207" s="68"/>
      <c r="F207" s="139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81"/>
      <c r="R207" s="68"/>
      <c r="S207" s="68"/>
      <c r="T207" s="68"/>
      <c r="U207" s="68"/>
      <c r="V207" s="68"/>
      <c r="W207" s="68"/>
      <c r="X207" s="68"/>
      <c r="Y207" s="68"/>
      <c r="Z207" s="68"/>
      <c r="AA207" s="68"/>
    </row>
    <row r="208" spans="1:27" ht="20.25" customHeight="1">
      <c r="A208" s="68"/>
      <c r="B208" s="81"/>
      <c r="C208" s="81"/>
      <c r="D208" s="81"/>
      <c r="E208" s="68"/>
      <c r="F208" s="139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81"/>
      <c r="R208" s="68"/>
      <c r="S208" s="68"/>
      <c r="T208" s="68"/>
      <c r="U208" s="68"/>
      <c r="V208" s="68"/>
      <c r="W208" s="68"/>
      <c r="X208" s="68"/>
      <c r="Y208" s="68"/>
      <c r="Z208" s="68"/>
      <c r="AA208" s="68"/>
    </row>
    <row r="209" spans="1:27" ht="20.25" customHeight="1">
      <c r="A209" s="68"/>
      <c r="B209" s="81"/>
      <c r="C209" s="81"/>
      <c r="D209" s="81"/>
      <c r="E209" s="68"/>
      <c r="F209" s="139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81"/>
      <c r="R209" s="68"/>
      <c r="S209" s="68"/>
      <c r="T209" s="68"/>
      <c r="U209" s="68"/>
      <c r="V209" s="68"/>
      <c r="W209" s="68"/>
      <c r="X209" s="68"/>
      <c r="Y209" s="68"/>
      <c r="Z209" s="68"/>
      <c r="AA209" s="68"/>
    </row>
    <row r="210" spans="1:27" ht="20.25" customHeight="1">
      <c r="A210" s="68"/>
      <c r="B210" s="81"/>
      <c r="C210" s="81"/>
      <c r="D210" s="81"/>
      <c r="E210" s="68"/>
      <c r="F210" s="139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81"/>
      <c r="R210" s="68"/>
      <c r="S210" s="68"/>
      <c r="T210" s="68"/>
      <c r="U210" s="68"/>
      <c r="V210" s="68"/>
      <c r="W210" s="68"/>
      <c r="X210" s="68"/>
      <c r="Y210" s="68"/>
      <c r="Z210" s="68"/>
      <c r="AA210" s="68"/>
    </row>
    <row r="211" spans="1:27" ht="20.25" customHeight="1">
      <c r="A211" s="68"/>
      <c r="B211" s="81"/>
      <c r="C211" s="81"/>
      <c r="D211" s="81"/>
      <c r="E211" s="68"/>
      <c r="F211" s="139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81"/>
      <c r="R211" s="68"/>
      <c r="S211" s="68"/>
      <c r="T211" s="68"/>
      <c r="U211" s="68"/>
      <c r="V211" s="68"/>
      <c r="W211" s="68"/>
      <c r="X211" s="68"/>
      <c r="Y211" s="68"/>
      <c r="Z211" s="68"/>
      <c r="AA211" s="68"/>
    </row>
    <row r="212" spans="1:27" ht="20.25" customHeight="1">
      <c r="A212" s="68"/>
      <c r="B212" s="81"/>
      <c r="C212" s="81"/>
      <c r="D212" s="81"/>
      <c r="E212" s="68"/>
      <c r="F212" s="139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81"/>
      <c r="R212" s="68"/>
      <c r="S212" s="68"/>
      <c r="T212" s="68"/>
      <c r="U212" s="68"/>
      <c r="V212" s="68"/>
      <c r="W212" s="68"/>
      <c r="X212" s="68"/>
      <c r="Y212" s="68"/>
      <c r="Z212" s="68"/>
      <c r="AA212" s="68"/>
    </row>
    <row r="213" spans="1:27" ht="20.25" customHeight="1">
      <c r="A213" s="68"/>
      <c r="B213" s="81"/>
      <c r="C213" s="81"/>
      <c r="D213" s="81"/>
      <c r="E213" s="68"/>
      <c r="F213" s="139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81"/>
      <c r="R213" s="68"/>
      <c r="S213" s="68"/>
      <c r="T213" s="68"/>
      <c r="U213" s="68"/>
      <c r="V213" s="68"/>
      <c r="W213" s="68"/>
      <c r="X213" s="68"/>
      <c r="Y213" s="68"/>
      <c r="Z213" s="68"/>
      <c r="AA213" s="68"/>
    </row>
    <row r="214" spans="1:27" ht="20.25" customHeight="1">
      <c r="A214" s="68"/>
      <c r="B214" s="81"/>
      <c r="C214" s="81"/>
      <c r="D214" s="81"/>
      <c r="E214" s="68"/>
      <c r="F214" s="139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81"/>
      <c r="R214" s="68"/>
      <c r="S214" s="68"/>
      <c r="T214" s="68"/>
      <c r="U214" s="68"/>
      <c r="V214" s="68"/>
      <c r="W214" s="68"/>
      <c r="X214" s="68"/>
      <c r="Y214" s="68"/>
      <c r="Z214" s="68"/>
      <c r="AA214" s="68"/>
    </row>
    <row r="215" spans="1:27" ht="20.25" customHeight="1">
      <c r="A215" s="68"/>
      <c r="B215" s="81"/>
      <c r="C215" s="81"/>
      <c r="D215" s="81"/>
      <c r="E215" s="68"/>
      <c r="F215" s="139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81"/>
      <c r="R215" s="68"/>
      <c r="S215" s="68"/>
      <c r="T215" s="68"/>
      <c r="U215" s="68"/>
      <c r="V215" s="68"/>
      <c r="W215" s="68"/>
      <c r="X215" s="68"/>
      <c r="Y215" s="68"/>
      <c r="Z215" s="68"/>
      <c r="AA215" s="68"/>
    </row>
    <row r="216" spans="1:27" ht="15.75" customHeight="1"/>
    <row r="217" spans="1:27" ht="15.75" customHeight="1"/>
    <row r="218" spans="1:27" ht="15.75" customHeight="1"/>
    <row r="219" spans="1:27" ht="15.75" customHeight="1"/>
    <row r="220" spans="1:27" ht="15.75" customHeight="1"/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15">
    <mergeCell ref="D1:Q1"/>
    <mergeCell ref="A2:A3"/>
    <mergeCell ref="B2:B3"/>
    <mergeCell ref="C2:C3"/>
    <mergeCell ref="D2:D3"/>
    <mergeCell ref="E2:E3"/>
    <mergeCell ref="F2:F3"/>
    <mergeCell ref="G2:G3"/>
    <mergeCell ref="H2:I2"/>
    <mergeCell ref="D7:Q7"/>
    <mergeCell ref="J2:L2"/>
    <mergeCell ref="M2:N2"/>
    <mergeCell ref="P2:P3"/>
    <mergeCell ref="Q2:Q3"/>
    <mergeCell ref="D4:Q4"/>
  </mergeCells>
  <phoneticPr fontId="2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81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44"/>
  <sheetViews>
    <sheetView topLeftCell="D1" zoomScaleNormal="100" workbookViewId="0">
      <pane ySplit="3" topLeftCell="A4" activePane="bottomLeft" state="frozen"/>
      <selection activeCell="D1" sqref="D1"/>
      <selection pane="bottomLeft" activeCell="D2" sqref="D2:D3"/>
    </sheetView>
  </sheetViews>
  <sheetFormatPr defaultColWidth="14.42578125" defaultRowHeight="15"/>
  <cols>
    <col min="1" max="1" width="12.140625" style="3" hidden="1" customWidth="1"/>
    <col min="2" max="2" width="17.42578125" style="3" hidden="1" customWidth="1"/>
    <col min="3" max="3" width="20.7109375" style="3" hidden="1" customWidth="1"/>
    <col min="4" max="4" width="24.28515625" style="3" customWidth="1"/>
    <col min="5" max="5" width="25.28515625" style="3" customWidth="1"/>
    <col min="6" max="6" width="4.28515625" style="3" customWidth="1"/>
    <col min="7" max="7" width="10" style="3" customWidth="1"/>
    <col min="8" max="8" width="13" style="3" customWidth="1"/>
    <col min="9" max="9" width="13.28515625" style="3" customWidth="1"/>
    <col min="10" max="10" width="5.5703125" style="3" hidden="1" customWidth="1"/>
    <col min="11" max="11" width="10.42578125" style="3" customWidth="1"/>
    <col min="12" max="12" width="11.7109375" style="3" customWidth="1"/>
    <col min="13" max="14" width="12.28515625" style="3" customWidth="1"/>
    <col min="15" max="15" width="6" style="3" hidden="1" customWidth="1"/>
    <col min="16" max="16" width="13" style="3" customWidth="1"/>
    <col min="17" max="17" width="11.140625" style="3" customWidth="1"/>
    <col min="18" max="26" width="8.85546875" style="3" customWidth="1"/>
    <col min="27" max="31" width="11.7109375" style="3" customWidth="1"/>
    <col min="32" max="16384" width="14.42578125" style="3"/>
  </cols>
  <sheetData>
    <row r="1" spans="1:31" ht="22.5" customHeight="1">
      <c r="A1" s="81" t="s">
        <v>43</v>
      </c>
      <c r="B1" s="81" t="s">
        <v>82</v>
      </c>
      <c r="C1" s="81"/>
      <c r="D1" s="255" t="s">
        <v>3957</v>
      </c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94"/>
      <c r="P1" s="94"/>
      <c r="Q1" s="81"/>
      <c r="R1" s="68"/>
      <c r="S1" s="68"/>
      <c r="T1" s="68"/>
      <c r="U1" s="68"/>
      <c r="V1" s="68"/>
      <c r="W1" s="256" t="s">
        <v>83</v>
      </c>
      <c r="X1" s="253"/>
      <c r="Y1" s="253"/>
      <c r="Z1" s="139"/>
      <c r="AA1" s="139" t="s">
        <v>84</v>
      </c>
      <c r="AB1" s="139"/>
      <c r="AC1" s="139"/>
      <c r="AD1" s="139"/>
      <c r="AE1" s="139"/>
    </row>
    <row r="2" spans="1:31" ht="22.5" customHeight="1">
      <c r="A2" s="252" t="s">
        <v>46</v>
      </c>
      <c r="B2" s="252" t="s">
        <v>47</v>
      </c>
      <c r="C2" s="252" t="s">
        <v>85</v>
      </c>
      <c r="D2" s="249" t="s">
        <v>86</v>
      </c>
      <c r="E2" s="249" t="s">
        <v>87</v>
      </c>
      <c r="F2" s="254" t="s">
        <v>51</v>
      </c>
      <c r="G2" s="254" t="s">
        <v>52</v>
      </c>
      <c r="H2" s="246" t="s">
        <v>53</v>
      </c>
      <c r="I2" s="237"/>
      <c r="J2" s="246" t="s">
        <v>54</v>
      </c>
      <c r="K2" s="236"/>
      <c r="L2" s="237"/>
      <c r="M2" s="246" t="s">
        <v>55</v>
      </c>
      <c r="N2" s="237"/>
      <c r="O2" s="144"/>
      <c r="P2" s="247" t="s">
        <v>56</v>
      </c>
      <c r="Q2" s="249" t="s">
        <v>57</v>
      </c>
      <c r="R2" s="136"/>
      <c r="S2" s="136"/>
      <c r="T2" s="136"/>
      <c r="U2" s="136"/>
      <c r="V2" s="136"/>
      <c r="W2" s="136" t="s">
        <v>88</v>
      </c>
      <c r="X2" s="136" t="s">
        <v>89</v>
      </c>
      <c r="Y2" s="136" t="s">
        <v>90</v>
      </c>
      <c r="Z2" s="136" t="s">
        <v>91</v>
      </c>
      <c r="AA2" s="143" t="s">
        <v>92</v>
      </c>
      <c r="AB2" s="143" t="s">
        <v>93</v>
      </c>
      <c r="AC2" s="143" t="s">
        <v>94</v>
      </c>
      <c r="AD2" s="143" t="s">
        <v>95</v>
      </c>
      <c r="AE2" s="143" t="s">
        <v>88</v>
      </c>
    </row>
    <row r="3" spans="1:31" ht="22.5" customHeight="1">
      <c r="A3" s="253"/>
      <c r="B3" s="253"/>
      <c r="C3" s="253"/>
      <c r="D3" s="248"/>
      <c r="E3" s="248"/>
      <c r="F3" s="248"/>
      <c r="G3" s="248"/>
      <c r="H3" s="144" t="s">
        <v>58</v>
      </c>
      <c r="I3" s="144" t="s">
        <v>59</v>
      </c>
      <c r="J3" s="144" t="s">
        <v>52</v>
      </c>
      <c r="K3" s="144" t="s">
        <v>58</v>
      </c>
      <c r="L3" s="144" t="s">
        <v>59</v>
      </c>
      <c r="M3" s="144" t="s">
        <v>58</v>
      </c>
      <c r="N3" s="144" t="s">
        <v>59</v>
      </c>
      <c r="O3" s="144" t="s">
        <v>58</v>
      </c>
      <c r="P3" s="248"/>
      <c r="Q3" s="248"/>
      <c r="R3" s="136"/>
      <c r="S3" s="136"/>
      <c r="T3" s="136"/>
      <c r="U3" s="136"/>
      <c r="V3" s="136"/>
      <c r="W3" s="68"/>
      <c r="X3" s="68"/>
      <c r="Y3" s="68"/>
      <c r="Z3" s="68"/>
      <c r="AA3" s="94"/>
      <c r="AB3" s="94"/>
      <c r="AC3" s="94"/>
      <c r="AD3" s="94">
        <f>IF(옵션!$C$11 =0, "1", 옵션!$C$11)</f>
        <v>1000</v>
      </c>
      <c r="AE3" s="94">
        <f>IF(옵션!$C$12 =0, "1", 옵션!$C$12)</f>
        <v>1000</v>
      </c>
    </row>
    <row r="4" spans="1:31" ht="22.5" customHeight="1">
      <c r="A4" s="81"/>
      <c r="B4" s="81" t="s">
        <v>60</v>
      </c>
      <c r="C4" s="81"/>
      <c r="D4" s="245" t="s">
        <v>96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7"/>
      <c r="R4" s="68"/>
      <c r="S4" s="68"/>
      <c r="T4" s="68"/>
      <c r="U4" s="68"/>
      <c r="V4" s="68"/>
      <c r="W4" s="68"/>
      <c r="X4" s="68"/>
      <c r="Y4" s="68"/>
      <c r="Z4" s="68"/>
      <c r="AA4" s="94"/>
      <c r="AB4" s="94"/>
      <c r="AC4" s="94"/>
      <c r="AD4" s="94"/>
      <c r="AE4" s="94"/>
    </row>
    <row r="5" spans="1:31" ht="22.5" customHeight="1">
      <c r="A5" s="81" t="s">
        <v>97</v>
      </c>
      <c r="B5" s="81" t="s">
        <v>68</v>
      </c>
      <c r="C5" s="81" t="s">
        <v>98</v>
      </c>
      <c r="D5" s="87" t="s">
        <v>99</v>
      </c>
      <c r="E5" s="87" t="s">
        <v>100</v>
      </c>
      <c r="F5" s="138" t="s">
        <v>101</v>
      </c>
      <c r="G5" s="77">
        <f>산출집계!H7</f>
        <v>73</v>
      </c>
      <c r="H5" s="72">
        <f>일대목차!I7</f>
        <v>4050</v>
      </c>
      <c r="I5" s="72">
        <f t="shared" ref="I5:I16" si="0">TRUNC(G5*H5)</f>
        <v>295650</v>
      </c>
      <c r="J5" s="72">
        <f t="shared" ref="J5:J16" si="1">G5</f>
        <v>73</v>
      </c>
      <c r="K5" s="72">
        <f>일대목차!L7</f>
        <v>19704</v>
      </c>
      <c r="L5" s="72">
        <f t="shared" ref="L5:L16" si="2">TRUNC(G5*K5)</f>
        <v>1438392</v>
      </c>
      <c r="M5" s="72">
        <f>일대목차!N7</f>
        <v>0</v>
      </c>
      <c r="N5" s="72">
        <f t="shared" ref="N5:N16" si="3">TRUNC(G5*M5)</f>
        <v>0</v>
      </c>
      <c r="O5" s="72">
        <f t="shared" ref="O5:O16" si="4">IF((H5+K5+M5)=0, "", (H5+K5+M5))</f>
        <v>23754</v>
      </c>
      <c r="P5" s="72">
        <f t="shared" ref="P5:P16" si="5">SUM(I5,L5,N5)</f>
        <v>1734042</v>
      </c>
      <c r="Q5" s="87" t="s">
        <v>102</v>
      </c>
      <c r="R5" s="68"/>
      <c r="S5" s="68"/>
      <c r="T5" s="68"/>
      <c r="U5" s="68"/>
      <c r="V5" s="68"/>
      <c r="W5" s="68"/>
      <c r="X5" s="68"/>
      <c r="Y5" s="68"/>
      <c r="Z5" s="68"/>
      <c r="AA5" s="94"/>
      <c r="AB5" s="94">
        <f t="shared" ref="AB5:AB7" si="6">I5</f>
        <v>295650</v>
      </c>
      <c r="AC5" s="94">
        <f t="shared" ref="AC5:AC7" si="7">G5*H5</f>
        <v>295650</v>
      </c>
      <c r="AD5" s="94"/>
      <c r="AE5" s="94">
        <f t="shared" ref="AE5:AE16" si="8">L5</f>
        <v>1438392</v>
      </c>
    </row>
    <row r="6" spans="1:31" ht="22.5" customHeight="1">
      <c r="A6" s="81" t="s">
        <v>103</v>
      </c>
      <c r="B6" s="81" t="s">
        <v>68</v>
      </c>
      <c r="C6" s="81" t="s">
        <v>104</v>
      </c>
      <c r="D6" s="87" t="s">
        <v>99</v>
      </c>
      <c r="E6" s="87" t="s">
        <v>105</v>
      </c>
      <c r="F6" s="138" t="s">
        <v>101</v>
      </c>
      <c r="G6" s="77">
        <f>산출집계!H8</f>
        <v>73</v>
      </c>
      <c r="H6" s="72">
        <f>일대목차!I8</f>
        <v>5478</v>
      </c>
      <c r="I6" s="72">
        <f t="shared" si="0"/>
        <v>399894</v>
      </c>
      <c r="J6" s="72">
        <f t="shared" si="1"/>
        <v>73</v>
      </c>
      <c r="K6" s="72">
        <f>일대목차!L8</f>
        <v>26272</v>
      </c>
      <c r="L6" s="72">
        <f t="shared" si="2"/>
        <v>1917856</v>
      </c>
      <c r="M6" s="72">
        <f>일대목차!N8</f>
        <v>0</v>
      </c>
      <c r="N6" s="72">
        <f t="shared" si="3"/>
        <v>0</v>
      </c>
      <c r="O6" s="72">
        <f t="shared" si="4"/>
        <v>31750</v>
      </c>
      <c r="P6" s="72">
        <f t="shared" si="5"/>
        <v>2317750</v>
      </c>
      <c r="Q6" s="87" t="s">
        <v>106</v>
      </c>
      <c r="R6" s="68"/>
      <c r="S6" s="68"/>
      <c r="T6" s="68"/>
      <c r="U6" s="68"/>
      <c r="V6" s="68"/>
      <c r="W6" s="68"/>
      <c r="X6" s="68"/>
      <c r="Y6" s="68"/>
      <c r="Z6" s="68"/>
      <c r="AA6" s="94"/>
      <c r="AB6" s="94">
        <f t="shared" si="6"/>
        <v>399894</v>
      </c>
      <c r="AC6" s="94">
        <f t="shared" si="7"/>
        <v>399894</v>
      </c>
      <c r="AD6" s="94"/>
      <c r="AE6" s="94">
        <f t="shared" si="8"/>
        <v>1917856</v>
      </c>
    </row>
    <row r="7" spans="1:31" ht="22.5" customHeight="1">
      <c r="A7" s="81" t="s">
        <v>107</v>
      </c>
      <c r="B7" s="81" t="s">
        <v>68</v>
      </c>
      <c r="C7" s="81" t="s">
        <v>108</v>
      </c>
      <c r="D7" s="87" t="s">
        <v>109</v>
      </c>
      <c r="E7" s="87" t="s">
        <v>110</v>
      </c>
      <c r="F7" s="138" t="s">
        <v>101</v>
      </c>
      <c r="G7" s="77">
        <f>산출집계!H9</f>
        <v>29</v>
      </c>
      <c r="H7" s="72">
        <f>일대목차!I9</f>
        <v>2662</v>
      </c>
      <c r="I7" s="72">
        <f t="shared" si="0"/>
        <v>77198</v>
      </c>
      <c r="J7" s="72">
        <f t="shared" si="1"/>
        <v>29</v>
      </c>
      <c r="K7" s="72">
        <f>일대목차!L9</f>
        <v>16146</v>
      </c>
      <c r="L7" s="72">
        <f t="shared" si="2"/>
        <v>468234</v>
      </c>
      <c r="M7" s="72">
        <f>일대목차!N9</f>
        <v>0</v>
      </c>
      <c r="N7" s="72">
        <f t="shared" si="3"/>
        <v>0</v>
      </c>
      <c r="O7" s="72">
        <f t="shared" si="4"/>
        <v>18808</v>
      </c>
      <c r="P7" s="72">
        <f t="shared" si="5"/>
        <v>545432</v>
      </c>
      <c r="Q7" s="87" t="s">
        <v>111</v>
      </c>
      <c r="R7" s="68"/>
      <c r="S7" s="68"/>
      <c r="T7" s="68"/>
      <c r="U7" s="68"/>
      <c r="V7" s="68"/>
      <c r="W7" s="68"/>
      <c r="X7" s="68"/>
      <c r="Y7" s="68"/>
      <c r="Z7" s="68"/>
      <c r="AA7" s="94"/>
      <c r="AB7" s="94">
        <f t="shared" si="6"/>
        <v>77198</v>
      </c>
      <c r="AC7" s="94">
        <f t="shared" si="7"/>
        <v>77198</v>
      </c>
      <c r="AD7" s="94"/>
      <c r="AE7" s="94">
        <f t="shared" si="8"/>
        <v>468234</v>
      </c>
    </row>
    <row r="8" spans="1:31" ht="22.5" customHeight="1">
      <c r="A8" s="81" t="s">
        <v>112</v>
      </c>
      <c r="B8" s="81" t="s">
        <v>68</v>
      </c>
      <c r="C8" s="81" t="s">
        <v>113</v>
      </c>
      <c r="D8" s="87" t="s">
        <v>114</v>
      </c>
      <c r="E8" s="87" t="s">
        <v>115</v>
      </c>
      <c r="F8" s="138" t="s">
        <v>116</v>
      </c>
      <c r="G8" s="77">
        <f>산출집계!H10</f>
        <v>4</v>
      </c>
      <c r="H8" s="72">
        <f>일대목차!I10</f>
        <v>4259</v>
      </c>
      <c r="I8" s="72">
        <f t="shared" si="0"/>
        <v>17036</v>
      </c>
      <c r="J8" s="72">
        <f t="shared" si="1"/>
        <v>4</v>
      </c>
      <c r="K8" s="72">
        <f>일대목차!L10</f>
        <v>46524</v>
      </c>
      <c r="L8" s="72">
        <f t="shared" si="2"/>
        <v>186096</v>
      </c>
      <c r="M8" s="72">
        <f>일대목차!N10</f>
        <v>0</v>
      </c>
      <c r="N8" s="72">
        <f t="shared" si="3"/>
        <v>0</v>
      </c>
      <c r="O8" s="72">
        <f t="shared" si="4"/>
        <v>50783</v>
      </c>
      <c r="P8" s="72">
        <f t="shared" si="5"/>
        <v>203132</v>
      </c>
      <c r="Q8" s="87" t="s">
        <v>117</v>
      </c>
      <c r="R8" s="68"/>
      <c r="S8" s="68"/>
      <c r="T8" s="68"/>
      <c r="U8" s="68"/>
      <c r="V8" s="68"/>
      <c r="W8" s="68"/>
      <c r="X8" s="68"/>
      <c r="Y8" s="68"/>
      <c r="Z8" s="68"/>
      <c r="AA8" s="94"/>
      <c r="AB8" s="94"/>
      <c r="AC8" s="94"/>
      <c r="AD8" s="94"/>
      <c r="AE8" s="94">
        <f t="shared" si="8"/>
        <v>186096</v>
      </c>
    </row>
    <row r="9" spans="1:31" ht="22.5" customHeight="1">
      <c r="A9" s="81" t="s">
        <v>118</v>
      </c>
      <c r="B9" s="81" t="s">
        <v>68</v>
      </c>
      <c r="C9" s="81" t="s">
        <v>119</v>
      </c>
      <c r="D9" s="87" t="s">
        <v>120</v>
      </c>
      <c r="E9" s="87" t="s">
        <v>121</v>
      </c>
      <c r="F9" s="138" t="s">
        <v>101</v>
      </c>
      <c r="G9" s="77">
        <f>산출집계!H11</f>
        <v>83</v>
      </c>
      <c r="H9" s="72">
        <f>일대목차!I11</f>
        <v>2097</v>
      </c>
      <c r="I9" s="72">
        <f t="shared" si="0"/>
        <v>174051</v>
      </c>
      <c r="J9" s="72">
        <f t="shared" si="1"/>
        <v>83</v>
      </c>
      <c r="K9" s="72">
        <f>일대목차!L11</f>
        <v>4258</v>
      </c>
      <c r="L9" s="72">
        <f t="shared" si="2"/>
        <v>353414</v>
      </c>
      <c r="M9" s="72">
        <f>일대목차!N11</f>
        <v>0</v>
      </c>
      <c r="N9" s="72">
        <f t="shared" si="3"/>
        <v>0</v>
      </c>
      <c r="O9" s="72">
        <f t="shared" si="4"/>
        <v>6355</v>
      </c>
      <c r="P9" s="72">
        <f t="shared" si="5"/>
        <v>527465</v>
      </c>
      <c r="Q9" s="87" t="s">
        <v>122</v>
      </c>
      <c r="R9" s="68"/>
      <c r="S9" s="68"/>
      <c r="T9" s="68"/>
      <c r="U9" s="68"/>
      <c r="V9" s="68"/>
      <c r="W9" s="68"/>
      <c r="X9" s="68"/>
      <c r="Y9" s="68"/>
      <c r="Z9" s="68"/>
      <c r="AA9" s="94"/>
      <c r="AB9" s="94"/>
      <c r="AC9" s="94">
        <f t="shared" ref="AC9:AC11" si="9">G9*H9</f>
        <v>174051</v>
      </c>
      <c r="AD9" s="94"/>
      <c r="AE9" s="94">
        <f t="shared" si="8"/>
        <v>353414</v>
      </c>
    </row>
    <row r="10" spans="1:31" ht="22.5" customHeight="1">
      <c r="A10" s="81" t="s">
        <v>123</v>
      </c>
      <c r="B10" s="81" t="s">
        <v>68</v>
      </c>
      <c r="C10" s="81" t="s">
        <v>124</v>
      </c>
      <c r="D10" s="87" t="s">
        <v>125</v>
      </c>
      <c r="E10" s="87" t="s">
        <v>126</v>
      </c>
      <c r="F10" s="138" t="s">
        <v>101</v>
      </c>
      <c r="G10" s="77">
        <f>산출집계!H12</f>
        <v>85</v>
      </c>
      <c r="H10" s="72">
        <f>일대목차!I13</f>
        <v>971</v>
      </c>
      <c r="I10" s="72">
        <f t="shared" si="0"/>
        <v>82535</v>
      </c>
      <c r="J10" s="72">
        <f t="shared" si="1"/>
        <v>85</v>
      </c>
      <c r="K10" s="72">
        <f>일대목차!L13</f>
        <v>7415</v>
      </c>
      <c r="L10" s="72">
        <f t="shared" si="2"/>
        <v>630275</v>
      </c>
      <c r="M10" s="72">
        <f>일대목차!N13</f>
        <v>0</v>
      </c>
      <c r="N10" s="72">
        <f t="shared" si="3"/>
        <v>0</v>
      </c>
      <c r="O10" s="72">
        <f t="shared" si="4"/>
        <v>8386</v>
      </c>
      <c r="P10" s="72">
        <f t="shared" si="5"/>
        <v>712810</v>
      </c>
      <c r="Q10" s="87" t="s">
        <v>127</v>
      </c>
      <c r="R10" s="68"/>
      <c r="S10" s="68"/>
      <c r="T10" s="68"/>
      <c r="U10" s="68"/>
      <c r="V10" s="68"/>
      <c r="W10" s="68"/>
      <c r="X10" s="68"/>
      <c r="Y10" s="68"/>
      <c r="Z10" s="68"/>
      <c r="AA10" s="94"/>
      <c r="AB10" s="94"/>
      <c r="AC10" s="94">
        <f t="shared" si="9"/>
        <v>82535</v>
      </c>
      <c r="AD10" s="94"/>
      <c r="AE10" s="94">
        <f t="shared" si="8"/>
        <v>630275</v>
      </c>
    </row>
    <row r="11" spans="1:31" ht="22.5" customHeight="1">
      <c r="A11" s="81" t="s">
        <v>128</v>
      </c>
      <c r="B11" s="81" t="s">
        <v>68</v>
      </c>
      <c r="C11" s="81" t="s">
        <v>129</v>
      </c>
      <c r="D11" s="87" t="s">
        <v>130</v>
      </c>
      <c r="E11" s="87" t="s">
        <v>131</v>
      </c>
      <c r="F11" s="138" t="s">
        <v>101</v>
      </c>
      <c r="G11" s="77">
        <f>산출집계!H13</f>
        <v>96</v>
      </c>
      <c r="H11" s="72">
        <f>일대목차!I14</f>
        <v>634</v>
      </c>
      <c r="I11" s="72">
        <f t="shared" si="0"/>
        <v>60864</v>
      </c>
      <c r="J11" s="72">
        <f t="shared" si="1"/>
        <v>96</v>
      </c>
      <c r="K11" s="72">
        <f>일대목차!L14</f>
        <v>6543</v>
      </c>
      <c r="L11" s="72">
        <f t="shared" si="2"/>
        <v>628128</v>
      </c>
      <c r="M11" s="72">
        <f>일대목차!N14</f>
        <v>0</v>
      </c>
      <c r="N11" s="72">
        <f t="shared" si="3"/>
        <v>0</v>
      </c>
      <c r="O11" s="72">
        <f t="shared" si="4"/>
        <v>7177</v>
      </c>
      <c r="P11" s="72">
        <f t="shared" si="5"/>
        <v>688992</v>
      </c>
      <c r="Q11" s="87" t="s">
        <v>132</v>
      </c>
      <c r="R11" s="68"/>
      <c r="S11" s="68"/>
      <c r="T11" s="68"/>
      <c r="U11" s="68"/>
      <c r="V11" s="68"/>
      <c r="W11" s="68"/>
      <c r="X11" s="68"/>
      <c r="Y11" s="68"/>
      <c r="Z11" s="68"/>
      <c r="AA11" s="94"/>
      <c r="AB11" s="94"/>
      <c r="AC11" s="94">
        <f t="shared" si="9"/>
        <v>60864</v>
      </c>
      <c r="AD11" s="94"/>
      <c r="AE11" s="94">
        <f t="shared" si="8"/>
        <v>628128</v>
      </c>
    </row>
    <row r="12" spans="1:31" ht="22.5" customHeight="1">
      <c r="A12" s="81" t="s">
        <v>133</v>
      </c>
      <c r="B12" s="81" t="s">
        <v>68</v>
      </c>
      <c r="C12" s="81" t="s">
        <v>134</v>
      </c>
      <c r="D12" s="87" t="s">
        <v>135</v>
      </c>
      <c r="E12" s="87" t="s">
        <v>136</v>
      </c>
      <c r="F12" s="138" t="s">
        <v>116</v>
      </c>
      <c r="G12" s="77">
        <f>산출집계!H14</f>
        <v>2</v>
      </c>
      <c r="H12" s="72">
        <f>일대목차!I18</f>
        <v>2137</v>
      </c>
      <c r="I12" s="72">
        <f t="shared" si="0"/>
        <v>4274</v>
      </c>
      <c r="J12" s="72">
        <f t="shared" si="1"/>
        <v>2</v>
      </c>
      <c r="K12" s="72">
        <f>일대목차!L18</f>
        <v>400449</v>
      </c>
      <c r="L12" s="72">
        <f t="shared" si="2"/>
        <v>800898</v>
      </c>
      <c r="M12" s="72">
        <f>일대목차!N18</f>
        <v>0</v>
      </c>
      <c r="N12" s="72">
        <f t="shared" si="3"/>
        <v>0</v>
      </c>
      <c r="O12" s="72">
        <f t="shared" si="4"/>
        <v>402586</v>
      </c>
      <c r="P12" s="72">
        <f t="shared" si="5"/>
        <v>805172</v>
      </c>
      <c r="Q12" s="87" t="s">
        <v>137</v>
      </c>
      <c r="R12" s="68"/>
      <c r="S12" s="68"/>
      <c r="T12" s="68"/>
      <c r="U12" s="68"/>
      <c r="V12" s="68"/>
      <c r="W12" s="68"/>
      <c r="X12" s="68"/>
      <c r="Y12" s="68"/>
      <c r="Z12" s="68"/>
      <c r="AA12" s="94"/>
      <c r="AB12" s="94"/>
      <c r="AC12" s="94"/>
      <c r="AD12" s="94"/>
      <c r="AE12" s="94">
        <f t="shared" si="8"/>
        <v>800898</v>
      </c>
    </row>
    <row r="13" spans="1:31" ht="22.5" customHeight="1">
      <c r="A13" s="81" t="s">
        <v>138</v>
      </c>
      <c r="B13" s="81" t="s">
        <v>68</v>
      </c>
      <c r="C13" s="81" t="s">
        <v>139</v>
      </c>
      <c r="D13" s="87" t="s">
        <v>135</v>
      </c>
      <c r="E13" s="87" t="s">
        <v>140</v>
      </c>
      <c r="F13" s="138" t="s">
        <v>116</v>
      </c>
      <c r="G13" s="77">
        <f>산출집계!H15</f>
        <v>1</v>
      </c>
      <c r="H13" s="72">
        <f>일대목차!I19</f>
        <v>2137</v>
      </c>
      <c r="I13" s="72">
        <f t="shared" si="0"/>
        <v>2137</v>
      </c>
      <c r="J13" s="72">
        <f t="shared" si="1"/>
        <v>1</v>
      </c>
      <c r="K13" s="72">
        <f>일대목차!L19</f>
        <v>472421</v>
      </c>
      <c r="L13" s="72">
        <f t="shared" si="2"/>
        <v>472421</v>
      </c>
      <c r="M13" s="72">
        <f>일대목차!N19</f>
        <v>0</v>
      </c>
      <c r="N13" s="72">
        <f t="shared" si="3"/>
        <v>0</v>
      </c>
      <c r="O13" s="72">
        <f t="shared" si="4"/>
        <v>474558</v>
      </c>
      <c r="P13" s="72">
        <f t="shared" si="5"/>
        <v>474558</v>
      </c>
      <c r="Q13" s="87" t="s">
        <v>141</v>
      </c>
      <c r="R13" s="68"/>
      <c r="S13" s="68"/>
      <c r="T13" s="68"/>
      <c r="U13" s="68"/>
      <c r="V13" s="68"/>
      <c r="W13" s="68"/>
      <c r="X13" s="68"/>
      <c r="Y13" s="68"/>
      <c r="Z13" s="68"/>
      <c r="AA13" s="94"/>
      <c r="AB13" s="94"/>
      <c r="AC13" s="94"/>
      <c r="AD13" s="94"/>
      <c r="AE13" s="94">
        <f t="shared" si="8"/>
        <v>472421</v>
      </c>
    </row>
    <row r="14" spans="1:31" ht="22.5" customHeight="1">
      <c r="A14" s="81" t="s">
        <v>142</v>
      </c>
      <c r="B14" s="81" t="s">
        <v>68</v>
      </c>
      <c r="C14" s="81" t="s">
        <v>143</v>
      </c>
      <c r="D14" s="87" t="s">
        <v>144</v>
      </c>
      <c r="E14" s="87" t="s">
        <v>100</v>
      </c>
      <c r="F14" s="138" t="s">
        <v>145</v>
      </c>
      <c r="G14" s="77">
        <f>산출집계!H16</f>
        <v>50</v>
      </c>
      <c r="H14" s="72">
        <f>일대목차!I4</f>
        <v>953</v>
      </c>
      <c r="I14" s="72">
        <f t="shared" si="0"/>
        <v>47650</v>
      </c>
      <c r="J14" s="72">
        <f t="shared" si="1"/>
        <v>50</v>
      </c>
      <c r="K14" s="72">
        <f>일대목차!L4</f>
        <v>9852</v>
      </c>
      <c r="L14" s="72">
        <f t="shared" si="2"/>
        <v>492600</v>
      </c>
      <c r="M14" s="72">
        <f>일대목차!N4</f>
        <v>0</v>
      </c>
      <c r="N14" s="72">
        <f t="shared" si="3"/>
        <v>0</v>
      </c>
      <c r="O14" s="72">
        <f t="shared" si="4"/>
        <v>10805</v>
      </c>
      <c r="P14" s="72">
        <f t="shared" si="5"/>
        <v>540250</v>
      </c>
      <c r="Q14" s="87" t="s">
        <v>146</v>
      </c>
      <c r="R14" s="68"/>
      <c r="S14" s="68"/>
      <c r="T14" s="68"/>
      <c r="U14" s="68"/>
      <c r="V14" s="68"/>
      <c r="W14" s="68"/>
      <c r="X14" s="68"/>
      <c r="Y14" s="68"/>
      <c r="Z14" s="68"/>
      <c r="AA14" s="94"/>
      <c r="AB14" s="94"/>
      <c r="AC14" s="94"/>
      <c r="AD14" s="94"/>
      <c r="AE14" s="94">
        <f t="shared" si="8"/>
        <v>492600</v>
      </c>
    </row>
    <row r="15" spans="1:31" ht="22.5" customHeight="1">
      <c r="A15" s="81" t="s">
        <v>147</v>
      </c>
      <c r="B15" s="81" t="s">
        <v>68</v>
      </c>
      <c r="C15" s="81" t="s">
        <v>148</v>
      </c>
      <c r="D15" s="87" t="s">
        <v>144</v>
      </c>
      <c r="E15" s="87" t="s">
        <v>105</v>
      </c>
      <c r="F15" s="138" t="s">
        <v>145</v>
      </c>
      <c r="G15" s="77">
        <f>산출집계!H17</f>
        <v>50</v>
      </c>
      <c r="H15" s="72">
        <f>일대목차!I5</f>
        <v>979</v>
      </c>
      <c r="I15" s="72">
        <f t="shared" si="0"/>
        <v>48950</v>
      </c>
      <c r="J15" s="72">
        <f t="shared" si="1"/>
        <v>50</v>
      </c>
      <c r="K15" s="72">
        <f>일대목차!L5</f>
        <v>9852</v>
      </c>
      <c r="L15" s="72">
        <f t="shared" si="2"/>
        <v>492600</v>
      </c>
      <c r="M15" s="72">
        <f>일대목차!N5</f>
        <v>0</v>
      </c>
      <c r="N15" s="72">
        <f t="shared" si="3"/>
        <v>0</v>
      </c>
      <c r="O15" s="72">
        <f t="shared" si="4"/>
        <v>10831</v>
      </c>
      <c r="P15" s="72">
        <f t="shared" si="5"/>
        <v>541550</v>
      </c>
      <c r="Q15" s="87" t="s">
        <v>149</v>
      </c>
      <c r="R15" s="68"/>
      <c r="S15" s="68"/>
      <c r="T15" s="68"/>
      <c r="U15" s="68"/>
      <c r="V15" s="68"/>
      <c r="W15" s="68"/>
      <c r="X15" s="68"/>
      <c r="Y15" s="68"/>
      <c r="Z15" s="68"/>
      <c r="AA15" s="94"/>
      <c r="AB15" s="94"/>
      <c r="AC15" s="94"/>
      <c r="AD15" s="94"/>
      <c r="AE15" s="94">
        <f t="shared" si="8"/>
        <v>492600</v>
      </c>
    </row>
    <row r="16" spans="1:31" ht="22.5" customHeight="1">
      <c r="A16" s="81" t="s">
        <v>150</v>
      </c>
      <c r="B16" s="81" t="s">
        <v>68</v>
      </c>
      <c r="C16" s="81" t="s">
        <v>151</v>
      </c>
      <c r="D16" s="87" t="s">
        <v>144</v>
      </c>
      <c r="E16" s="87" t="s">
        <v>152</v>
      </c>
      <c r="F16" s="138" t="s">
        <v>145</v>
      </c>
      <c r="G16" s="77">
        <f>산출집계!H18</f>
        <v>10</v>
      </c>
      <c r="H16" s="72">
        <f>일대목차!I6</f>
        <v>953</v>
      </c>
      <c r="I16" s="72">
        <f t="shared" si="0"/>
        <v>9530</v>
      </c>
      <c r="J16" s="72">
        <f t="shared" si="1"/>
        <v>10</v>
      </c>
      <c r="K16" s="72">
        <f>일대목차!L6</f>
        <v>9852</v>
      </c>
      <c r="L16" s="72">
        <f t="shared" si="2"/>
        <v>98520</v>
      </c>
      <c r="M16" s="72">
        <f>일대목차!N6</f>
        <v>0</v>
      </c>
      <c r="N16" s="72">
        <f t="shared" si="3"/>
        <v>0</v>
      </c>
      <c r="O16" s="72">
        <f t="shared" si="4"/>
        <v>10805</v>
      </c>
      <c r="P16" s="72">
        <f t="shared" si="5"/>
        <v>108050</v>
      </c>
      <c r="Q16" s="87" t="s">
        <v>153</v>
      </c>
      <c r="R16" s="68"/>
      <c r="S16" s="68"/>
      <c r="T16" s="68"/>
      <c r="U16" s="68"/>
      <c r="V16" s="68"/>
      <c r="W16" s="68"/>
      <c r="X16" s="68"/>
      <c r="Y16" s="68"/>
      <c r="Z16" s="68"/>
      <c r="AA16" s="94"/>
      <c r="AB16" s="94"/>
      <c r="AC16" s="94"/>
      <c r="AD16" s="94"/>
      <c r="AE16" s="94">
        <f t="shared" si="8"/>
        <v>98520</v>
      </c>
    </row>
    <row r="17" spans="1:31" ht="22.5" customHeight="1">
      <c r="A17" s="81"/>
      <c r="B17" s="81" t="s">
        <v>154</v>
      </c>
      <c r="C17" s="81"/>
      <c r="D17" s="87" t="s">
        <v>67</v>
      </c>
      <c r="E17" s="87"/>
      <c r="F17" s="138"/>
      <c r="G17" s="77"/>
      <c r="H17" s="72"/>
      <c r="I17" s="72">
        <f>TRUNC(SUM(I4:I16))</f>
        <v>1219769</v>
      </c>
      <c r="J17" s="72"/>
      <c r="K17" s="72"/>
      <c r="L17" s="72">
        <f>TRUNC(SUM(L4:L16))</f>
        <v>7979434</v>
      </c>
      <c r="M17" s="72"/>
      <c r="N17" s="72">
        <f>TRUNC(SUM(N4:N16))</f>
        <v>0</v>
      </c>
      <c r="O17" s="72" t="str">
        <f>IF((H17+K17+M17)=0, "", (H17+K17+M17))</f>
        <v/>
      </c>
      <c r="P17" s="72">
        <f>TRUNC(SUM(P4:P16))</f>
        <v>9199203</v>
      </c>
      <c r="Q17" s="87"/>
      <c r="R17" s="68"/>
      <c r="S17" s="68"/>
      <c r="T17" s="68"/>
      <c r="U17" s="68"/>
      <c r="V17" s="68"/>
      <c r="W17" s="68"/>
      <c r="X17" s="68"/>
      <c r="Y17" s="68"/>
      <c r="Z17" s="68"/>
      <c r="AA17" s="94"/>
      <c r="AB17" s="94"/>
      <c r="AC17" s="94"/>
      <c r="AD17" s="94"/>
      <c r="AE17" s="94"/>
    </row>
    <row r="18" spans="1:31" ht="22.5" customHeight="1">
      <c r="A18" s="81"/>
      <c r="B18" s="81" t="s">
        <v>60</v>
      </c>
      <c r="C18" s="81"/>
      <c r="D18" s="245" t="s">
        <v>155</v>
      </c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7"/>
      <c r="R18" s="68"/>
      <c r="S18" s="68"/>
      <c r="T18" s="68"/>
      <c r="U18" s="68"/>
      <c r="V18" s="68"/>
      <c r="W18" s="68"/>
      <c r="X18" s="68"/>
      <c r="Y18" s="68"/>
      <c r="Z18" s="68"/>
      <c r="AA18" s="94"/>
      <c r="AB18" s="94"/>
      <c r="AC18" s="94"/>
      <c r="AD18" s="94"/>
      <c r="AE18" s="94"/>
    </row>
    <row r="19" spans="1:31" ht="22.5" customHeight="1">
      <c r="A19" s="81" t="s">
        <v>97</v>
      </c>
      <c r="B19" s="81" t="s">
        <v>70</v>
      </c>
      <c r="C19" s="81" t="s">
        <v>98</v>
      </c>
      <c r="D19" s="87" t="s">
        <v>99</v>
      </c>
      <c r="E19" s="87" t="s">
        <v>100</v>
      </c>
      <c r="F19" s="138" t="s">
        <v>101</v>
      </c>
      <c r="G19" s="77">
        <f>산출집계!H44</f>
        <v>55</v>
      </c>
      <c r="H19" s="72">
        <f>일대목차!I7</f>
        <v>4050</v>
      </c>
      <c r="I19" s="72">
        <f t="shared" ref="I19:I30" si="10">TRUNC(G19*H19)</f>
        <v>222750</v>
      </c>
      <c r="J19" s="72">
        <f t="shared" ref="J19:J30" si="11">G19</f>
        <v>55</v>
      </c>
      <c r="K19" s="72">
        <f>일대목차!L7</f>
        <v>19704</v>
      </c>
      <c r="L19" s="72">
        <f t="shared" ref="L19:L30" si="12">TRUNC(G19*K19)</f>
        <v>1083720</v>
      </c>
      <c r="M19" s="72">
        <f>일대목차!N7</f>
        <v>0</v>
      </c>
      <c r="N19" s="72">
        <f t="shared" ref="N19:N30" si="13">TRUNC(G19*M19)</f>
        <v>0</v>
      </c>
      <c r="O19" s="72">
        <f t="shared" ref="O19:O30" si="14">IF((H19+K19+M19)=0, "", (H19+K19+M19))</f>
        <v>23754</v>
      </c>
      <c r="P19" s="72">
        <f t="shared" ref="P19:P30" si="15">SUM(I19,L19,N19)</f>
        <v>1306470</v>
      </c>
      <c r="Q19" s="87" t="s">
        <v>102</v>
      </c>
      <c r="R19" s="68"/>
      <c r="S19" s="68"/>
      <c r="T19" s="68"/>
      <c r="U19" s="68"/>
      <c r="V19" s="68"/>
      <c r="W19" s="68"/>
      <c r="X19" s="68"/>
      <c r="Y19" s="68"/>
      <c r="Z19" s="68"/>
      <c r="AA19" s="94"/>
      <c r="AB19" s="94">
        <f t="shared" ref="AB19:AB21" si="16">I19</f>
        <v>222750</v>
      </c>
      <c r="AC19" s="94">
        <f t="shared" ref="AC19:AC24" si="17">G19*H19</f>
        <v>222750</v>
      </c>
      <c r="AD19" s="94"/>
      <c r="AE19" s="94">
        <f t="shared" ref="AE19:AE26" si="18">L19</f>
        <v>1083720</v>
      </c>
    </row>
    <row r="20" spans="1:31" ht="22.5" customHeight="1">
      <c r="A20" s="81" t="s">
        <v>103</v>
      </c>
      <c r="B20" s="81" t="s">
        <v>70</v>
      </c>
      <c r="C20" s="81" t="s">
        <v>104</v>
      </c>
      <c r="D20" s="87" t="s">
        <v>99</v>
      </c>
      <c r="E20" s="87" t="s">
        <v>105</v>
      </c>
      <c r="F20" s="138" t="s">
        <v>101</v>
      </c>
      <c r="G20" s="77">
        <f>산출집계!H45</f>
        <v>55</v>
      </c>
      <c r="H20" s="72">
        <f>일대목차!I8</f>
        <v>5478</v>
      </c>
      <c r="I20" s="72">
        <f t="shared" si="10"/>
        <v>301290</v>
      </c>
      <c r="J20" s="72">
        <f t="shared" si="11"/>
        <v>55</v>
      </c>
      <c r="K20" s="72">
        <f>일대목차!L8</f>
        <v>26272</v>
      </c>
      <c r="L20" s="72">
        <f t="shared" si="12"/>
        <v>1444960</v>
      </c>
      <c r="M20" s="72">
        <f>일대목차!N8</f>
        <v>0</v>
      </c>
      <c r="N20" s="72">
        <f t="shared" si="13"/>
        <v>0</v>
      </c>
      <c r="O20" s="72">
        <f t="shared" si="14"/>
        <v>31750</v>
      </c>
      <c r="P20" s="72">
        <f t="shared" si="15"/>
        <v>1746250</v>
      </c>
      <c r="Q20" s="87" t="s">
        <v>106</v>
      </c>
      <c r="R20" s="68"/>
      <c r="S20" s="68"/>
      <c r="T20" s="68"/>
      <c r="U20" s="68"/>
      <c r="V20" s="68"/>
      <c r="W20" s="68"/>
      <c r="X20" s="68"/>
      <c r="Y20" s="68"/>
      <c r="Z20" s="68"/>
      <c r="AA20" s="94"/>
      <c r="AB20" s="94">
        <f t="shared" si="16"/>
        <v>301290</v>
      </c>
      <c r="AC20" s="94">
        <f t="shared" si="17"/>
        <v>301290</v>
      </c>
      <c r="AD20" s="94"/>
      <c r="AE20" s="94">
        <f t="shared" si="18"/>
        <v>1444960</v>
      </c>
    </row>
    <row r="21" spans="1:31" ht="22.5" customHeight="1">
      <c r="A21" s="81" t="s">
        <v>107</v>
      </c>
      <c r="B21" s="81" t="s">
        <v>70</v>
      </c>
      <c r="C21" s="81" t="s">
        <v>108</v>
      </c>
      <c r="D21" s="87" t="s">
        <v>109</v>
      </c>
      <c r="E21" s="87" t="s">
        <v>110</v>
      </c>
      <c r="F21" s="138" t="s">
        <v>101</v>
      </c>
      <c r="G21" s="77">
        <f>산출집계!H46</f>
        <v>32</v>
      </c>
      <c r="H21" s="72">
        <f>일대목차!I9</f>
        <v>2662</v>
      </c>
      <c r="I21" s="72">
        <f t="shared" si="10"/>
        <v>85184</v>
      </c>
      <c r="J21" s="72">
        <f t="shared" si="11"/>
        <v>32</v>
      </c>
      <c r="K21" s="72">
        <f>일대목차!L9</f>
        <v>16146</v>
      </c>
      <c r="L21" s="72">
        <f t="shared" si="12"/>
        <v>516672</v>
      </c>
      <c r="M21" s="72">
        <f>일대목차!N9</f>
        <v>0</v>
      </c>
      <c r="N21" s="72">
        <f t="shared" si="13"/>
        <v>0</v>
      </c>
      <c r="O21" s="72">
        <f t="shared" si="14"/>
        <v>18808</v>
      </c>
      <c r="P21" s="72">
        <f t="shared" si="15"/>
        <v>601856</v>
      </c>
      <c r="Q21" s="87" t="s">
        <v>111</v>
      </c>
      <c r="R21" s="68"/>
      <c r="S21" s="68"/>
      <c r="T21" s="68"/>
      <c r="U21" s="68"/>
      <c r="V21" s="68"/>
      <c r="W21" s="68"/>
      <c r="X21" s="68"/>
      <c r="Y21" s="68"/>
      <c r="Z21" s="68"/>
      <c r="AA21" s="94"/>
      <c r="AB21" s="94">
        <f t="shared" si="16"/>
        <v>85184</v>
      </c>
      <c r="AC21" s="94">
        <f t="shared" si="17"/>
        <v>85184</v>
      </c>
      <c r="AD21" s="94"/>
      <c r="AE21" s="94">
        <f t="shared" si="18"/>
        <v>516672</v>
      </c>
    </row>
    <row r="22" spans="1:31" ht="22.5" customHeight="1">
      <c r="A22" s="81" t="s">
        <v>118</v>
      </c>
      <c r="B22" s="81" t="s">
        <v>70</v>
      </c>
      <c r="C22" s="81" t="s">
        <v>119</v>
      </c>
      <c r="D22" s="87" t="s">
        <v>120</v>
      </c>
      <c r="E22" s="87" t="s">
        <v>121</v>
      </c>
      <c r="F22" s="138" t="s">
        <v>101</v>
      </c>
      <c r="G22" s="77">
        <f>산출집계!H47</f>
        <v>62</v>
      </c>
      <c r="H22" s="72">
        <f>일대목차!I11</f>
        <v>2097</v>
      </c>
      <c r="I22" s="72">
        <f t="shared" si="10"/>
        <v>130014</v>
      </c>
      <c r="J22" s="72">
        <f t="shared" si="11"/>
        <v>62</v>
      </c>
      <c r="K22" s="72">
        <f>일대목차!L11</f>
        <v>4258</v>
      </c>
      <c r="L22" s="72">
        <f t="shared" si="12"/>
        <v>263996</v>
      </c>
      <c r="M22" s="72">
        <f>일대목차!N11</f>
        <v>0</v>
      </c>
      <c r="N22" s="72">
        <f t="shared" si="13"/>
        <v>0</v>
      </c>
      <c r="O22" s="72">
        <f t="shared" si="14"/>
        <v>6355</v>
      </c>
      <c r="P22" s="72">
        <f t="shared" si="15"/>
        <v>394010</v>
      </c>
      <c r="Q22" s="87" t="s">
        <v>122</v>
      </c>
      <c r="R22" s="68"/>
      <c r="S22" s="68"/>
      <c r="T22" s="68"/>
      <c r="U22" s="68"/>
      <c r="V22" s="68"/>
      <c r="W22" s="68"/>
      <c r="X22" s="68"/>
      <c r="Y22" s="68"/>
      <c r="Z22" s="68"/>
      <c r="AA22" s="94"/>
      <c r="AB22" s="94"/>
      <c r="AC22" s="94">
        <f t="shared" si="17"/>
        <v>130014</v>
      </c>
      <c r="AD22" s="94"/>
      <c r="AE22" s="94">
        <f t="shared" si="18"/>
        <v>263996</v>
      </c>
    </row>
    <row r="23" spans="1:31" ht="22.5" customHeight="1">
      <c r="A23" s="81" t="s">
        <v>123</v>
      </c>
      <c r="B23" s="81" t="s">
        <v>70</v>
      </c>
      <c r="C23" s="81" t="s">
        <v>124</v>
      </c>
      <c r="D23" s="87" t="s">
        <v>125</v>
      </c>
      <c r="E23" s="87" t="s">
        <v>126</v>
      </c>
      <c r="F23" s="138" t="s">
        <v>101</v>
      </c>
      <c r="G23" s="77">
        <f>산출집계!H48</f>
        <v>64</v>
      </c>
      <c r="H23" s="72">
        <f>일대목차!I13</f>
        <v>971</v>
      </c>
      <c r="I23" s="72">
        <f t="shared" si="10"/>
        <v>62144</v>
      </c>
      <c r="J23" s="72">
        <f t="shared" si="11"/>
        <v>64</v>
      </c>
      <c r="K23" s="72">
        <f>일대목차!L13</f>
        <v>7415</v>
      </c>
      <c r="L23" s="72">
        <f t="shared" si="12"/>
        <v>474560</v>
      </c>
      <c r="M23" s="72">
        <f>일대목차!N13</f>
        <v>0</v>
      </c>
      <c r="N23" s="72">
        <f t="shared" si="13"/>
        <v>0</v>
      </c>
      <c r="O23" s="72">
        <f t="shared" si="14"/>
        <v>8386</v>
      </c>
      <c r="P23" s="72">
        <f t="shared" si="15"/>
        <v>536704</v>
      </c>
      <c r="Q23" s="87" t="s">
        <v>127</v>
      </c>
      <c r="R23" s="68"/>
      <c r="S23" s="68"/>
      <c r="T23" s="68"/>
      <c r="U23" s="68"/>
      <c r="V23" s="68"/>
      <c r="W23" s="68"/>
      <c r="X23" s="68"/>
      <c r="Y23" s="68"/>
      <c r="Z23" s="68"/>
      <c r="AA23" s="94"/>
      <c r="AB23" s="94"/>
      <c r="AC23" s="94">
        <f t="shared" si="17"/>
        <v>62144</v>
      </c>
      <c r="AD23" s="94"/>
      <c r="AE23" s="94">
        <f t="shared" si="18"/>
        <v>474560</v>
      </c>
    </row>
    <row r="24" spans="1:31" ht="22.5" customHeight="1">
      <c r="A24" s="81" t="s">
        <v>128</v>
      </c>
      <c r="B24" s="81" t="s">
        <v>70</v>
      </c>
      <c r="C24" s="81" t="s">
        <v>129</v>
      </c>
      <c r="D24" s="87" t="s">
        <v>130</v>
      </c>
      <c r="E24" s="87" t="s">
        <v>131</v>
      </c>
      <c r="F24" s="138" t="s">
        <v>101</v>
      </c>
      <c r="G24" s="77">
        <f>산출집계!H49</f>
        <v>69</v>
      </c>
      <c r="H24" s="72">
        <f>일대목차!I14</f>
        <v>634</v>
      </c>
      <c r="I24" s="72">
        <f t="shared" si="10"/>
        <v>43746</v>
      </c>
      <c r="J24" s="72">
        <f t="shared" si="11"/>
        <v>69</v>
      </c>
      <c r="K24" s="72">
        <f>일대목차!L14</f>
        <v>6543</v>
      </c>
      <c r="L24" s="72">
        <f t="shared" si="12"/>
        <v>451467</v>
      </c>
      <c r="M24" s="72">
        <f>일대목차!N14</f>
        <v>0</v>
      </c>
      <c r="N24" s="72">
        <f t="shared" si="13"/>
        <v>0</v>
      </c>
      <c r="O24" s="72">
        <f t="shared" si="14"/>
        <v>7177</v>
      </c>
      <c r="P24" s="72">
        <f t="shared" si="15"/>
        <v>495213</v>
      </c>
      <c r="Q24" s="87" t="s">
        <v>132</v>
      </c>
      <c r="R24" s="68"/>
      <c r="S24" s="68"/>
      <c r="T24" s="68"/>
      <c r="U24" s="68"/>
      <c r="V24" s="68"/>
      <c r="W24" s="68"/>
      <c r="X24" s="68"/>
      <c r="Y24" s="68"/>
      <c r="Z24" s="68"/>
      <c r="AA24" s="94"/>
      <c r="AB24" s="94"/>
      <c r="AC24" s="94">
        <f t="shared" si="17"/>
        <v>43746</v>
      </c>
      <c r="AD24" s="94"/>
      <c r="AE24" s="94">
        <f t="shared" si="18"/>
        <v>451467</v>
      </c>
    </row>
    <row r="25" spans="1:31" ht="22.5" customHeight="1">
      <c r="A25" s="81" t="s">
        <v>133</v>
      </c>
      <c r="B25" s="81" t="s">
        <v>70</v>
      </c>
      <c r="C25" s="81" t="s">
        <v>134</v>
      </c>
      <c r="D25" s="87" t="s">
        <v>135</v>
      </c>
      <c r="E25" s="87" t="s">
        <v>136</v>
      </c>
      <c r="F25" s="138" t="s">
        <v>116</v>
      </c>
      <c r="G25" s="77">
        <f>산출집계!H50</f>
        <v>2</v>
      </c>
      <c r="H25" s="72">
        <f>일대목차!I18</f>
        <v>2137</v>
      </c>
      <c r="I25" s="72">
        <f t="shared" si="10"/>
        <v>4274</v>
      </c>
      <c r="J25" s="72">
        <f t="shared" si="11"/>
        <v>2</v>
      </c>
      <c r="K25" s="72">
        <f>일대목차!L18</f>
        <v>400449</v>
      </c>
      <c r="L25" s="72">
        <f t="shared" si="12"/>
        <v>800898</v>
      </c>
      <c r="M25" s="72">
        <f>일대목차!N18</f>
        <v>0</v>
      </c>
      <c r="N25" s="72">
        <f t="shared" si="13"/>
        <v>0</v>
      </c>
      <c r="O25" s="72">
        <f t="shared" si="14"/>
        <v>402586</v>
      </c>
      <c r="P25" s="72">
        <f t="shared" si="15"/>
        <v>805172</v>
      </c>
      <c r="Q25" s="87" t="s">
        <v>137</v>
      </c>
      <c r="R25" s="68"/>
      <c r="S25" s="68"/>
      <c r="T25" s="68"/>
      <c r="U25" s="68"/>
      <c r="V25" s="68"/>
      <c r="W25" s="68"/>
      <c r="X25" s="68"/>
      <c r="Y25" s="68"/>
      <c r="Z25" s="68"/>
      <c r="AA25" s="94"/>
      <c r="AB25" s="94"/>
      <c r="AC25" s="94"/>
      <c r="AD25" s="94"/>
      <c r="AE25" s="94">
        <f t="shared" si="18"/>
        <v>800898</v>
      </c>
    </row>
    <row r="26" spans="1:31" ht="22.5" customHeight="1">
      <c r="A26" s="81" t="s">
        <v>138</v>
      </c>
      <c r="B26" s="81" t="s">
        <v>70</v>
      </c>
      <c r="C26" s="81" t="s">
        <v>139</v>
      </c>
      <c r="D26" s="87" t="s">
        <v>135</v>
      </c>
      <c r="E26" s="87" t="s">
        <v>140</v>
      </c>
      <c r="F26" s="138" t="s">
        <v>116</v>
      </c>
      <c r="G26" s="77">
        <f>산출집계!H51</f>
        <v>1</v>
      </c>
      <c r="H26" s="72">
        <f>일대목차!I19</f>
        <v>2137</v>
      </c>
      <c r="I26" s="72">
        <f t="shared" si="10"/>
        <v>2137</v>
      </c>
      <c r="J26" s="72">
        <f t="shared" si="11"/>
        <v>1</v>
      </c>
      <c r="K26" s="72">
        <f>일대목차!L19</f>
        <v>472421</v>
      </c>
      <c r="L26" s="72">
        <f t="shared" si="12"/>
        <v>472421</v>
      </c>
      <c r="M26" s="72">
        <f>일대목차!N19</f>
        <v>0</v>
      </c>
      <c r="N26" s="72">
        <f t="shared" si="13"/>
        <v>0</v>
      </c>
      <c r="O26" s="72">
        <f t="shared" si="14"/>
        <v>474558</v>
      </c>
      <c r="P26" s="72">
        <f t="shared" si="15"/>
        <v>474558</v>
      </c>
      <c r="Q26" s="87" t="s">
        <v>141</v>
      </c>
      <c r="R26" s="68"/>
      <c r="S26" s="68"/>
      <c r="T26" s="68"/>
      <c r="U26" s="68"/>
      <c r="V26" s="68"/>
      <c r="W26" s="68"/>
      <c r="X26" s="68"/>
      <c r="Y26" s="68"/>
      <c r="Z26" s="68"/>
      <c r="AA26" s="94"/>
      <c r="AB26" s="94"/>
      <c r="AC26" s="94"/>
      <c r="AD26" s="94"/>
      <c r="AE26" s="94">
        <f t="shared" si="18"/>
        <v>472421</v>
      </c>
    </row>
    <row r="27" spans="1:31" ht="22.5" customHeight="1">
      <c r="A27" s="81" t="s">
        <v>675</v>
      </c>
      <c r="B27" s="81" t="s">
        <v>70</v>
      </c>
      <c r="C27" s="81" t="s">
        <v>676</v>
      </c>
      <c r="D27" s="87" t="s">
        <v>156</v>
      </c>
      <c r="E27" s="87" t="s">
        <v>157</v>
      </c>
      <c r="F27" s="138" t="s">
        <v>64</v>
      </c>
      <c r="G27" s="77">
        <f>산출집계!H52</f>
        <v>1</v>
      </c>
      <c r="H27" s="72">
        <f>일대목차!I26</f>
        <v>1672</v>
      </c>
      <c r="I27" s="72">
        <f t="shared" si="10"/>
        <v>1672</v>
      </c>
      <c r="J27" s="72">
        <f t="shared" si="11"/>
        <v>1</v>
      </c>
      <c r="K27" s="72">
        <f>일대목차!L26</f>
        <v>239720</v>
      </c>
      <c r="L27" s="72">
        <f t="shared" si="12"/>
        <v>239720</v>
      </c>
      <c r="M27" s="72">
        <f>일대목차!N26</f>
        <v>0</v>
      </c>
      <c r="N27" s="72">
        <f t="shared" si="13"/>
        <v>0</v>
      </c>
      <c r="O27" s="72">
        <f t="shared" si="14"/>
        <v>241392</v>
      </c>
      <c r="P27" s="72">
        <f t="shared" si="15"/>
        <v>241392</v>
      </c>
      <c r="Q27" s="87" t="s">
        <v>677</v>
      </c>
      <c r="R27" s="68"/>
      <c r="S27" s="68"/>
      <c r="T27" s="68"/>
      <c r="U27" s="68"/>
      <c r="V27" s="68"/>
      <c r="W27" s="68"/>
      <c r="X27" s="68"/>
      <c r="Y27" s="68"/>
      <c r="Z27" s="68"/>
      <c r="AA27" s="94"/>
      <c r="AB27" s="94"/>
      <c r="AC27" s="94"/>
      <c r="AD27" s="94"/>
      <c r="AE27" s="94"/>
    </row>
    <row r="28" spans="1:31" ht="22.5" customHeight="1">
      <c r="A28" s="81" t="s">
        <v>142</v>
      </c>
      <c r="B28" s="81" t="s">
        <v>70</v>
      </c>
      <c r="C28" s="81" t="s">
        <v>143</v>
      </c>
      <c r="D28" s="87" t="s">
        <v>144</v>
      </c>
      <c r="E28" s="87" t="s">
        <v>100</v>
      </c>
      <c r="F28" s="138" t="s">
        <v>145</v>
      </c>
      <c r="G28" s="77">
        <f>산출집계!H53</f>
        <v>34</v>
      </c>
      <c r="H28" s="72">
        <f>일대목차!I4</f>
        <v>953</v>
      </c>
      <c r="I28" s="72">
        <f t="shared" si="10"/>
        <v>32402</v>
      </c>
      <c r="J28" s="72">
        <f t="shared" si="11"/>
        <v>34</v>
      </c>
      <c r="K28" s="72">
        <f>일대목차!L4</f>
        <v>9852</v>
      </c>
      <c r="L28" s="72">
        <f t="shared" si="12"/>
        <v>334968</v>
      </c>
      <c r="M28" s="72">
        <f>일대목차!N4</f>
        <v>0</v>
      </c>
      <c r="N28" s="72">
        <f t="shared" si="13"/>
        <v>0</v>
      </c>
      <c r="O28" s="72">
        <f t="shared" si="14"/>
        <v>10805</v>
      </c>
      <c r="P28" s="72">
        <f t="shared" si="15"/>
        <v>367370</v>
      </c>
      <c r="Q28" s="87" t="s">
        <v>146</v>
      </c>
      <c r="R28" s="68"/>
      <c r="S28" s="68"/>
      <c r="T28" s="68"/>
      <c r="U28" s="68"/>
      <c r="V28" s="68"/>
      <c r="W28" s="68"/>
      <c r="X28" s="68"/>
      <c r="Y28" s="68"/>
      <c r="Z28" s="68"/>
      <c r="AA28" s="94"/>
      <c r="AB28" s="94"/>
      <c r="AC28" s="94"/>
      <c r="AD28" s="94"/>
      <c r="AE28" s="94">
        <f t="shared" ref="AE28:AE30" si="19">L28</f>
        <v>334968</v>
      </c>
    </row>
    <row r="29" spans="1:31" ht="22.5" customHeight="1">
      <c r="A29" s="81" t="s">
        <v>147</v>
      </c>
      <c r="B29" s="81" t="s">
        <v>70</v>
      </c>
      <c r="C29" s="81" t="s">
        <v>148</v>
      </c>
      <c r="D29" s="87" t="s">
        <v>144</v>
      </c>
      <c r="E29" s="87" t="s">
        <v>105</v>
      </c>
      <c r="F29" s="138" t="s">
        <v>145</v>
      </c>
      <c r="G29" s="77">
        <f>산출집계!H54</f>
        <v>34</v>
      </c>
      <c r="H29" s="72">
        <f>일대목차!I5</f>
        <v>979</v>
      </c>
      <c r="I29" s="72">
        <f t="shared" si="10"/>
        <v>33286</v>
      </c>
      <c r="J29" s="72">
        <f t="shared" si="11"/>
        <v>34</v>
      </c>
      <c r="K29" s="72">
        <f>일대목차!L5</f>
        <v>9852</v>
      </c>
      <c r="L29" s="72">
        <f t="shared" si="12"/>
        <v>334968</v>
      </c>
      <c r="M29" s="72">
        <f>일대목차!N5</f>
        <v>0</v>
      </c>
      <c r="N29" s="72">
        <f t="shared" si="13"/>
        <v>0</v>
      </c>
      <c r="O29" s="72">
        <f t="shared" si="14"/>
        <v>10831</v>
      </c>
      <c r="P29" s="72">
        <f t="shared" si="15"/>
        <v>368254</v>
      </c>
      <c r="Q29" s="87" t="s">
        <v>149</v>
      </c>
      <c r="R29" s="68"/>
      <c r="S29" s="68"/>
      <c r="T29" s="68"/>
      <c r="U29" s="68"/>
      <c r="V29" s="68"/>
      <c r="W29" s="68"/>
      <c r="X29" s="68"/>
      <c r="Y29" s="68"/>
      <c r="Z29" s="68"/>
      <c r="AA29" s="94"/>
      <c r="AB29" s="94"/>
      <c r="AC29" s="94"/>
      <c r="AD29" s="94"/>
      <c r="AE29" s="94">
        <f t="shared" si="19"/>
        <v>334968</v>
      </c>
    </row>
    <row r="30" spans="1:31" ht="22.5" customHeight="1">
      <c r="A30" s="81" t="s">
        <v>150</v>
      </c>
      <c r="B30" s="81" t="s">
        <v>70</v>
      </c>
      <c r="C30" s="81" t="s">
        <v>151</v>
      </c>
      <c r="D30" s="87" t="s">
        <v>144</v>
      </c>
      <c r="E30" s="87" t="s">
        <v>152</v>
      </c>
      <c r="F30" s="138" t="s">
        <v>145</v>
      </c>
      <c r="G30" s="77">
        <f>산출집계!H55</f>
        <v>13</v>
      </c>
      <c r="H30" s="72">
        <f>일대목차!I6</f>
        <v>953</v>
      </c>
      <c r="I30" s="72">
        <f t="shared" si="10"/>
        <v>12389</v>
      </c>
      <c r="J30" s="72">
        <f t="shared" si="11"/>
        <v>13</v>
      </c>
      <c r="K30" s="72">
        <f>일대목차!L6</f>
        <v>9852</v>
      </c>
      <c r="L30" s="72">
        <f t="shared" si="12"/>
        <v>128076</v>
      </c>
      <c r="M30" s="72">
        <f>일대목차!N6</f>
        <v>0</v>
      </c>
      <c r="N30" s="72">
        <f t="shared" si="13"/>
        <v>0</v>
      </c>
      <c r="O30" s="72">
        <f t="shared" si="14"/>
        <v>10805</v>
      </c>
      <c r="P30" s="72">
        <f t="shared" si="15"/>
        <v>140465</v>
      </c>
      <c r="Q30" s="87" t="s">
        <v>153</v>
      </c>
      <c r="R30" s="68"/>
      <c r="S30" s="68"/>
      <c r="T30" s="68"/>
      <c r="U30" s="68"/>
      <c r="V30" s="68"/>
      <c r="W30" s="68"/>
      <c r="X30" s="68"/>
      <c r="Y30" s="68"/>
      <c r="Z30" s="68"/>
      <c r="AA30" s="94"/>
      <c r="AB30" s="94"/>
      <c r="AC30" s="94"/>
      <c r="AD30" s="94"/>
      <c r="AE30" s="94">
        <f t="shared" si="19"/>
        <v>128076</v>
      </c>
    </row>
    <row r="31" spans="1:31" ht="22.5" customHeight="1">
      <c r="A31" s="81"/>
      <c r="B31" s="81" t="s">
        <v>154</v>
      </c>
      <c r="C31" s="81"/>
      <c r="D31" s="87" t="s">
        <v>67</v>
      </c>
      <c r="E31" s="87"/>
      <c r="F31" s="138"/>
      <c r="G31" s="77"/>
      <c r="H31" s="72"/>
      <c r="I31" s="72">
        <f>TRUNC(SUM(I18:I30))</f>
        <v>931288</v>
      </c>
      <c r="J31" s="72"/>
      <c r="K31" s="72"/>
      <c r="L31" s="72">
        <f>TRUNC(SUM(L18:L30))</f>
        <v>6546426</v>
      </c>
      <c r="M31" s="72"/>
      <c r="N31" s="72">
        <f>TRUNC(SUM(N18:N30))</f>
        <v>0</v>
      </c>
      <c r="O31" s="72" t="str">
        <f>IF((H31+K31+M31)=0, "", (H31+K31+M31))</f>
        <v/>
      </c>
      <c r="P31" s="72">
        <f>TRUNC(SUM(P18:P30))</f>
        <v>7477714</v>
      </c>
      <c r="Q31" s="87"/>
      <c r="R31" s="68"/>
      <c r="S31" s="68"/>
      <c r="T31" s="68"/>
      <c r="U31" s="68"/>
      <c r="V31" s="68"/>
      <c r="W31" s="68"/>
      <c r="X31" s="68"/>
      <c r="Y31" s="68"/>
      <c r="Z31" s="68"/>
      <c r="AA31" s="94"/>
      <c r="AB31" s="94"/>
      <c r="AC31" s="94"/>
      <c r="AD31" s="94"/>
      <c r="AE31" s="94"/>
    </row>
    <row r="32" spans="1:31" ht="22.5" customHeight="1">
      <c r="A32" s="81"/>
      <c r="B32" s="81" t="s">
        <v>60</v>
      </c>
      <c r="C32" s="81"/>
      <c r="D32" s="245" t="s">
        <v>158</v>
      </c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7"/>
      <c r="R32" s="68"/>
      <c r="S32" s="68"/>
      <c r="T32" s="68"/>
      <c r="U32" s="68"/>
      <c r="V32" s="68"/>
      <c r="W32" s="68"/>
      <c r="X32" s="68"/>
      <c r="Y32" s="68"/>
      <c r="Z32" s="68"/>
      <c r="AA32" s="94"/>
      <c r="AB32" s="94"/>
      <c r="AC32" s="94"/>
      <c r="AD32" s="94"/>
      <c r="AE32" s="94"/>
    </row>
    <row r="33" spans="1:31" ht="22.5" customHeight="1">
      <c r="A33" s="81" t="s">
        <v>107</v>
      </c>
      <c r="B33" s="81" t="s">
        <v>72</v>
      </c>
      <c r="C33" s="81" t="s">
        <v>108</v>
      </c>
      <c r="D33" s="87" t="s">
        <v>109</v>
      </c>
      <c r="E33" s="87" t="s">
        <v>110</v>
      </c>
      <c r="F33" s="138" t="s">
        <v>101</v>
      </c>
      <c r="G33" s="77">
        <f>산출집계!H81</f>
        <v>15</v>
      </c>
      <c r="H33" s="72">
        <f>일대목차!I9</f>
        <v>2662</v>
      </c>
      <c r="I33" s="72">
        <f t="shared" ref="I33:I37" si="20">TRUNC(G33*H33)</f>
        <v>39930</v>
      </c>
      <c r="J33" s="72">
        <f>G33</f>
        <v>15</v>
      </c>
      <c r="K33" s="72">
        <f>일대목차!L9</f>
        <v>16146</v>
      </c>
      <c r="L33" s="72">
        <f t="shared" ref="L33:L37" si="21">TRUNC(G33*K33)</f>
        <v>242190</v>
      </c>
      <c r="M33" s="72">
        <f>일대목차!N9</f>
        <v>0</v>
      </c>
      <c r="N33" s="72">
        <f t="shared" ref="N33:N37" si="22">TRUNC(G33*M33)</f>
        <v>0</v>
      </c>
      <c r="O33" s="72">
        <f t="shared" ref="O33:O37" si="23">IF((H33+K33+M33)=0, "", (H33+K33+M33))</f>
        <v>18808</v>
      </c>
      <c r="P33" s="72">
        <f t="shared" ref="P33:P37" si="24">SUM(I33,L33,N33)</f>
        <v>282120</v>
      </c>
      <c r="Q33" s="87" t="s">
        <v>111</v>
      </c>
      <c r="R33" s="68"/>
      <c r="S33" s="68"/>
      <c r="T33" s="68"/>
      <c r="U33" s="68"/>
      <c r="V33" s="68"/>
      <c r="W33" s="68"/>
      <c r="X33" s="68"/>
      <c r="Y33" s="68"/>
      <c r="Z33" s="68"/>
      <c r="AA33" s="94"/>
      <c r="AB33" s="94">
        <f>I33</f>
        <v>39930</v>
      </c>
      <c r="AC33" s="94">
        <f t="shared" ref="AC33:AC34" si="25">G33*H33</f>
        <v>39930</v>
      </c>
      <c r="AD33" s="94"/>
      <c r="AE33" s="94">
        <f t="shared" ref="AE33:AE35" si="26">L33</f>
        <v>242190</v>
      </c>
    </row>
    <row r="34" spans="1:31" ht="22.5" customHeight="1">
      <c r="A34" s="81" t="s">
        <v>159</v>
      </c>
      <c r="B34" s="81" t="s">
        <v>72</v>
      </c>
      <c r="C34" s="81" t="s">
        <v>160</v>
      </c>
      <c r="D34" s="87" t="s">
        <v>161</v>
      </c>
      <c r="E34" s="87" t="s">
        <v>162</v>
      </c>
      <c r="F34" s="138" t="s">
        <v>101</v>
      </c>
      <c r="G34" s="77">
        <f>산출집계!H82</f>
        <v>14</v>
      </c>
      <c r="H34" s="72">
        <f>일대목차!I12</f>
        <v>5272</v>
      </c>
      <c r="I34" s="72">
        <f t="shared" si="20"/>
        <v>73808</v>
      </c>
      <c r="J34" s="72">
        <f>G34</f>
        <v>14</v>
      </c>
      <c r="K34" s="72">
        <f>일대목차!L12</f>
        <v>7852</v>
      </c>
      <c r="L34" s="72">
        <f t="shared" si="21"/>
        <v>109928</v>
      </c>
      <c r="M34" s="72">
        <f>일대목차!N12</f>
        <v>0</v>
      </c>
      <c r="N34" s="72">
        <f t="shared" si="22"/>
        <v>0</v>
      </c>
      <c r="O34" s="72">
        <f t="shared" si="23"/>
        <v>13124</v>
      </c>
      <c r="P34" s="72">
        <f t="shared" si="24"/>
        <v>183736</v>
      </c>
      <c r="Q34" s="87" t="s">
        <v>163</v>
      </c>
      <c r="R34" s="68"/>
      <c r="S34" s="68"/>
      <c r="T34" s="68"/>
      <c r="U34" s="68"/>
      <c r="V34" s="68"/>
      <c r="W34" s="68"/>
      <c r="X34" s="68"/>
      <c r="Y34" s="68"/>
      <c r="Z34" s="68"/>
      <c r="AA34" s="94"/>
      <c r="AB34" s="94"/>
      <c r="AC34" s="94">
        <f t="shared" si="25"/>
        <v>73808</v>
      </c>
      <c r="AD34" s="94"/>
      <c r="AE34" s="94">
        <f t="shared" si="26"/>
        <v>109928</v>
      </c>
    </row>
    <row r="35" spans="1:31" ht="22.5" customHeight="1">
      <c r="A35" s="81" t="s">
        <v>164</v>
      </c>
      <c r="B35" s="81" t="s">
        <v>72</v>
      </c>
      <c r="C35" s="81" t="s">
        <v>165</v>
      </c>
      <c r="D35" s="87" t="s">
        <v>166</v>
      </c>
      <c r="E35" s="87" t="s">
        <v>167</v>
      </c>
      <c r="F35" s="138" t="s">
        <v>116</v>
      </c>
      <c r="G35" s="77">
        <f>산출집계!H83</f>
        <v>1</v>
      </c>
      <c r="H35" s="72">
        <f>일대목차!I15</f>
        <v>141817</v>
      </c>
      <c r="I35" s="72">
        <f t="shared" si="20"/>
        <v>141817</v>
      </c>
      <c r="J35" s="72">
        <f>G35</f>
        <v>1</v>
      </c>
      <c r="K35" s="72">
        <f>일대목차!L15</f>
        <v>60581</v>
      </c>
      <c r="L35" s="72">
        <f t="shared" si="21"/>
        <v>60581</v>
      </c>
      <c r="M35" s="72">
        <f>일대목차!N15</f>
        <v>0</v>
      </c>
      <c r="N35" s="72">
        <f t="shared" si="22"/>
        <v>0</v>
      </c>
      <c r="O35" s="72">
        <f t="shared" si="23"/>
        <v>202398</v>
      </c>
      <c r="P35" s="72">
        <f t="shared" si="24"/>
        <v>202398</v>
      </c>
      <c r="Q35" s="87" t="s">
        <v>168</v>
      </c>
      <c r="R35" s="68"/>
      <c r="S35" s="68"/>
      <c r="T35" s="68"/>
      <c r="U35" s="68"/>
      <c r="V35" s="68"/>
      <c r="W35" s="68"/>
      <c r="X35" s="68"/>
      <c r="Y35" s="68"/>
      <c r="Z35" s="68"/>
      <c r="AA35" s="94"/>
      <c r="AB35" s="94"/>
      <c r="AC35" s="94"/>
      <c r="AD35" s="94"/>
      <c r="AE35" s="94">
        <f t="shared" si="26"/>
        <v>60581</v>
      </c>
    </row>
    <row r="36" spans="1:31" ht="22.5" customHeight="1">
      <c r="A36" s="81" t="s">
        <v>678</v>
      </c>
      <c r="B36" s="81" t="s">
        <v>72</v>
      </c>
      <c r="C36" s="81" t="s">
        <v>679</v>
      </c>
      <c r="D36" s="87" t="s">
        <v>169</v>
      </c>
      <c r="E36" s="87" t="s">
        <v>170</v>
      </c>
      <c r="F36" s="138" t="s">
        <v>116</v>
      </c>
      <c r="G36" s="77">
        <f>산출집계!H84</f>
        <v>1</v>
      </c>
      <c r="H36" s="72">
        <f>일대목차!I27</f>
        <v>2726</v>
      </c>
      <c r="I36" s="72">
        <f t="shared" si="20"/>
        <v>2726</v>
      </c>
      <c r="J36" s="72">
        <f>G36</f>
        <v>1</v>
      </c>
      <c r="K36" s="72">
        <f>일대목차!L27</f>
        <v>90872</v>
      </c>
      <c r="L36" s="72">
        <f t="shared" si="21"/>
        <v>90872</v>
      </c>
      <c r="M36" s="72">
        <f>일대목차!N27</f>
        <v>0</v>
      </c>
      <c r="N36" s="72">
        <f t="shared" si="22"/>
        <v>0</v>
      </c>
      <c r="O36" s="72">
        <f t="shared" si="23"/>
        <v>93598</v>
      </c>
      <c r="P36" s="72">
        <f t="shared" si="24"/>
        <v>93598</v>
      </c>
      <c r="Q36" s="87" t="s">
        <v>680</v>
      </c>
      <c r="R36" s="68"/>
      <c r="S36" s="68"/>
      <c r="T36" s="68"/>
      <c r="U36" s="68"/>
      <c r="V36" s="68"/>
      <c r="W36" s="68"/>
      <c r="X36" s="68"/>
      <c r="Y36" s="68"/>
      <c r="Z36" s="68"/>
      <c r="AA36" s="94"/>
      <c r="AB36" s="94"/>
      <c r="AC36" s="94"/>
      <c r="AD36" s="94"/>
      <c r="AE36" s="94"/>
    </row>
    <row r="37" spans="1:31" ht="22.5" customHeight="1">
      <c r="A37" s="81" t="s">
        <v>681</v>
      </c>
      <c r="B37" s="81" t="s">
        <v>72</v>
      </c>
      <c r="C37" s="81" t="s">
        <v>682</v>
      </c>
      <c r="D37" s="87" t="s">
        <v>171</v>
      </c>
      <c r="E37" s="87" t="s">
        <v>170</v>
      </c>
      <c r="F37" s="138" t="s">
        <v>116</v>
      </c>
      <c r="G37" s="77">
        <f>산출집계!H85</f>
        <v>1</v>
      </c>
      <c r="H37" s="72">
        <f>일대목차!I28</f>
        <v>4430</v>
      </c>
      <c r="I37" s="72">
        <f t="shared" si="20"/>
        <v>4430</v>
      </c>
      <c r="J37" s="72">
        <f>G37</f>
        <v>1</v>
      </c>
      <c r="K37" s="72">
        <f>일대목차!L28</f>
        <v>147667</v>
      </c>
      <c r="L37" s="72">
        <f t="shared" si="21"/>
        <v>147667</v>
      </c>
      <c r="M37" s="72">
        <f>일대목차!N28</f>
        <v>0</v>
      </c>
      <c r="N37" s="72">
        <f t="shared" si="22"/>
        <v>0</v>
      </c>
      <c r="O37" s="72">
        <f t="shared" si="23"/>
        <v>152097</v>
      </c>
      <c r="P37" s="72">
        <f t="shared" si="24"/>
        <v>152097</v>
      </c>
      <c r="Q37" s="87" t="s">
        <v>683</v>
      </c>
      <c r="R37" s="68"/>
      <c r="S37" s="68"/>
      <c r="T37" s="68"/>
      <c r="U37" s="68"/>
      <c r="V37" s="68"/>
      <c r="W37" s="68"/>
      <c r="X37" s="68"/>
      <c r="Y37" s="68"/>
      <c r="Z37" s="68"/>
      <c r="AA37" s="94"/>
      <c r="AB37" s="94"/>
      <c r="AC37" s="94"/>
      <c r="AD37" s="94"/>
      <c r="AE37" s="94"/>
    </row>
    <row r="38" spans="1:31" ht="22.5" customHeight="1">
      <c r="A38" s="81"/>
      <c r="B38" s="81" t="s">
        <v>154</v>
      </c>
      <c r="C38" s="81"/>
      <c r="D38" s="87" t="s">
        <v>67</v>
      </c>
      <c r="E38" s="87"/>
      <c r="F38" s="138"/>
      <c r="G38" s="77"/>
      <c r="H38" s="72"/>
      <c r="I38" s="72">
        <f>TRUNC(SUM(I32:I37))</f>
        <v>262711</v>
      </c>
      <c r="J38" s="72"/>
      <c r="K38" s="72"/>
      <c r="L38" s="72">
        <f>TRUNC(SUM(L32:L37))</f>
        <v>651238</v>
      </c>
      <c r="M38" s="72"/>
      <c r="N38" s="72">
        <f>TRUNC(SUM(N32:N37))</f>
        <v>0</v>
      </c>
      <c r="O38" s="72" t="str">
        <f>IF((H38+K38+M38)=0, "", (H38+K38+M38))</f>
        <v/>
      </c>
      <c r="P38" s="72">
        <f>TRUNC(SUM(P32:P37))</f>
        <v>913949</v>
      </c>
      <c r="Q38" s="87"/>
      <c r="R38" s="68"/>
      <c r="S38" s="68"/>
      <c r="T38" s="68"/>
      <c r="U38" s="68"/>
      <c r="V38" s="68"/>
      <c r="W38" s="68"/>
      <c r="X38" s="68"/>
      <c r="Y38" s="68"/>
      <c r="Z38" s="68"/>
      <c r="AA38" s="94"/>
      <c r="AB38" s="94"/>
      <c r="AC38" s="94"/>
      <c r="AD38" s="94"/>
      <c r="AE38" s="94"/>
    </row>
    <row r="39" spans="1:31" ht="22.5" customHeight="1">
      <c r="A39" s="81"/>
      <c r="B39" s="81" t="s">
        <v>60</v>
      </c>
      <c r="C39" s="81"/>
      <c r="D39" s="245" t="s">
        <v>172</v>
      </c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7"/>
      <c r="R39" s="68"/>
      <c r="S39" s="68"/>
      <c r="T39" s="68"/>
      <c r="U39" s="68"/>
      <c r="V39" s="68"/>
      <c r="W39" s="68"/>
      <c r="X39" s="68"/>
      <c r="Y39" s="68"/>
      <c r="Z39" s="68"/>
      <c r="AA39" s="94"/>
      <c r="AB39" s="94"/>
      <c r="AC39" s="94"/>
      <c r="AD39" s="94"/>
      <c r="AE39" s="94"/>
    </row>
    <row r="40" spans="1:31" ht="22.5" customHeight="1">
      <c r="A40" s="81" t="s">
        <v>107</v>
      </c>
      <c r="B40" s="81" t="s">
        <v>74</v>
      </c>
      <c r="C40" s="81" t="s">
        <v>108</v>
      </c>
      <c r="D40" s="87" t="s">
        <v>109</v>
      </c>
      <c r="E40" s="87" t="s">
        <v>110</v>
      </c>
      <c r="F40" s="138" t="s">
        <v>101</v>
      </c>
      <c r="G40" s="77">
        <f>산출집계!H118</f>
        <v>15</v>
      </c>
      <c r="H40" s="72">
        <f>일대목차!I9</f>
        <v>2662</v>
      </c>
      <c r="I40" s="72">
        <f t="shared" ref="I40:I44" si="27">TRUNC(G40*H40)</f>
        <v>39930</v>
      </c>
      <c r="J40" s="72">
        <f>G40</f>
        <v>15</v>
      </c>
      <c r="K40" s="72">
        <f>일대목차!L9</f>
        <v>16146</v>
      </c>
      <c r="L40" s="72">
        <f t="shared" ref="L40:L44" si="28">TRUNC(G40*K40)</f>
        <v>242190</v>
      </c>
      <c r="M40" s="72">
        <f>일대목차!N9</f>
        <v>0</v>
      </c>
      <c r="N40" s="72">
        <f t="shared" ref="N40:N44" si="29">TRUNC(G40*M40)</f>
        <v>0</v>
      </c>
      <c r="O40" s="72">
        <f t="shared" ref="O40:O44" si="30">IF((H40+K40+M40)=0, "", (H40+K40+M40))</f>
        <v>18808</v>
      </c>
      <c r="P40" s="72">
        <f t="shared" ref="P40:P44" si="31">SUM(I40,L40,N40)</f>
        <v>282120</v>
      </c>
      <c r="Q40" s="87" t="s">
        <v>111</v>
      </c>
      <c r="R40" s="68"/>
      <c r="S40" s="68"/>
      <c r="T40" s="68"/>
      <c r="U40" s="68"/>
      <c r="V40" s="68"/>
      <c r="W40" s="68"/>
      <c r="X40" s="68"/>
      <c r="Y40" s="68"/>
      <c r="Z40" s="68"/>
      <c r="AA40" s="94"/>
      <c r="AB40" s="94">
        <f>I40</f>
        <v>39930</v>
      </c>
      <c r="AC40" s="94">
        <f t="shared" ref="AC40:AC41" si="32">G40*H40</f>
        <v>39930</v>
      </c>
      <c r="AD40" s="94"/>
      <c r="AE40" s="94">
        <f t="shared" ref="AE40:AE42" si="33">L40</f>
        <v>242190</v>
      </c>
    </row>
    <row r="41" spans="1:31" ht="22.5" customHeight="1">
      <c r="A41" s="81" t="s">
        <v>159</v>
      </c>
      <c r="B41" s="81" t="s">
        <v>74</v>
      </c>
      <c r="C41" s="81" t="s">
        <v>160</v>
      </c>
      <c r="D41" s="87" t="s">
        <v>161</v>
      </c>
      <c r="E41" s="87" t="s">
        <v>162</v>
      </c>
      <c r="F41" s="138" t="s">
        <v>101</v>
      </c>
      <c r="G41" s="77">
        <f>산출집계!H119</f>
        <v>14</v>
      </c>
      <c r="H41" s="72">
        <f>일대목차!I12</f>
        <v>5272</v>
      </c>
      <c r="I41" s="72">
        <f t="shared" si="27"/>
        <v>73808</v>
      </c>
      <c r="J41" s="72">
        <f>G41</f>
        <v>14</v>
      </c>
      <c r="K41" s="72">
        <f>일대목차!L12</f>
        <v>7852</v>
      </c>
      <c r="L41" s="72">
        <f t="shared" si="28"/>
        <v>109928</v>
      </c>
      <c r="M41" s="72">
        <f>일대목차!N12</f>
        <v>0</v>
      </c>
      <c r="N41" s="72">
        <f t="shared" si="29"/>
        <v>0</v>
      </c>
      <c r="O41" s="72">
        <f t="shared" si="30"/>
        <v>13124</v>
      </c>
      <c r="P41" s="72">
        <f t="shared" si="31"/>
        <v>183736</v>
      </c>
      <c r="Q41" s="87" t="s">
        <v>163</v>
      </c>
      <c r="R41" s="68"/>
      <c r="S41" s="68"/>
      <c r="T41" s="68"/>
      <c r="U41" s="68"/>
      <c r="V41" s="68"/>
      <c r="W41" s="68"/>
      <c r="X41" s="68"/>
      <c r="Y41" s="68"/>
      <c r="Z41" s="68"/>
      <c r="AA41" s="94"/>
      <c r="AB41" s="94"/>
      <c r="AC41" s="94">
        <f t="shared" si="32"/>
        <v>73808</v>
      </c>
      <c r="AD41" s="94"/>
      <c r="AE41" s="94">
        <f t="shared" si="33"/>
        <v>109928</v>
      </c>
    </row>
    <row r="42" spans="1:31" ht="22.5" customHeight="1">
      <c r="A42" s="81" t="s">
        <v>164</v>
      </c>
      <c r="B42" s="81" t="s">
        <v>74</v>
      </c>
      <c r="C42" s="81" t="s">
        <v>165</v>
      </c>
      <c r="D42" s="87" t="s">
        <v>166</v>
      </c>
      <c r="E42" s="87" t="s">
        <v>167</v>
      </c>
      <c r="F42" s="138" t="s">
        <v>116</v>
      </c>
      <c r="G42" s="77">
        <f>산출집계!H120</f>
        <v>1</v>
      </c>
      <c r="H42" s="72">
        <f>일대목차!I15</f>
        <v>141817</v>
      </c>
      <c r="I42" s="72">
        <f t="shared" si="27"/>
        <v>141817</v>
      </c>
      <c r="J42" s="72">
        <f>G42</f>
        <v>1</v>
      </c>
      <c r="K42" s="72">
        <f>일대목차!L15</f>
        <v>60581</v>
      </c>
      <c r="L42" s="72">
        <f t="shared" si="28"/>
        <v>60581</v>
      </c>
      <c r="M42" s="72">
        <f>일대목차!N15</f>
        <v>0</v>
      </c>
      <c r="N42" s="72">
        <f t="shared" si="29"/>
        <v>0</v>
      </c>
      <c r="O42" s="72">
        <f t="shared" si="30"/>
        <v>202398</v>
      </c>
      <c r="P42" s="72">
        <f t="shared" si="31"/>
        <v>202398</v>
      </c>
      <c r="Q42" s="87" t="s">
        <v>168</v>
      </c>
      <c r="R42" s="68"/>
      <c r="S42" s="68"/>
      <c r="T42" s="68"/>
      <c r="U42" s="68"/>
      <c r="V42" s="68"/>
      <c r="W42" s="68"/>
      <c r="X42" s="68"/>
      <c r="Y42" s="68"/>
      <c r="Z42" s="68"/>
      <c r="AA42" s="94"/>
      <c r="AB42" s="94"/>
      <c r="AC42" s="94"/>
      <c r="AD42" s="94"/>
      <c r="AE42" s="94">
        <f t="shared" si="33"/>
        <v>60581</v>
      </c>
    </row>
    <row r="43" spans="1:31" ht="22.5" customHeight="1">
      <c r="A43" s="81" t="s">
        <v>678</v>
      </c>
      <c r="B43" s="81" t="s">
        <v>74</v>
      </c>
      <c r="C43" s="81" t="s">
        <v>679</v>
      </c>
      <c r="D43" s="87" t="s">
        <v>169</v>
      </c>
      <c r="E43" s="87" t="s">
        <v>170</v>
      </c>
      <c r="F43" s="138" t="s">
        <v>116</v>
      </c>
      <c r="G43" s="77">
        <f>산출집계!H121</f>
        <v>1</v>
      </c>
      <c r="H43" s="72">
        <f>일대목차!I27</f>
        <v>2726</v>
      </c>
      <c r="I43" s="72">
        <f t="shared" si="27"/>
        <v>2726</v>
      </c>
      <c r="J43" s="72">
        <f>G43</f>
        <v>1</v>
      </c>
      <c r="K43" s="72">
        <f>일대목차!L27</f>
        <v>90872</v>
      </c>
      <c r="L43" s="72">
        <f t="shared" si="28"/>
        <v>90872</v>
      </c>
      <c r="M43" s="72">
        <f>일대목차!N27</f>
        <v>0</v>
      </c>
      <c r="N43" s="72">
        <f t="shared" si="29"/>
        <v>0</v>
      </c>
      <c r="O43" s="72">
        <f t="shared" si="30"/>
        <v>93598</v>
      </c>
      <c r="P43" s="72">
        <f t="shared" si="31"/>
        <v>93598</v>
      </c>
      <c r="Q43" s="87" t="s">
        <v>680</v>
      </c>
      <c r="R43" s="68"/>
      <c r="S43" s="68"/>
      <c r="T43" s="68"/>
      <c r="U43" s="68"/>
      <c r="V43" s="68"/>
      <c r="W43" s="68"/>
      <c r="X43" s="68"/>
      <c r="Y43" s="68"/>
      <c r="Z43" s="68"/>
      <c r="AA43" s="94"/>
      <c r="AB43" s="94"/>
      <c r="AC43" s="94"/>
      <c r="AD43" s="94"/>
      <c r="AE43" s="94"/>
    </row>
    <row r="44" spans="1:31" ht="22.5" customHeight="1">
      <c r="A44" s="81" t="s">
        <v>681</v>
      </c>
      <c r="B44" s="81" t="s">
        <v>74</v>
      </c>
      <c r="C44" s="81" t="s">
        <v>682</v>
      </c>
      <c r="D44" s="87" t="s">
        <v>171</v>
      </c>
      <c r="E44" s="87" t="s">
        <v>170</v>
      </c>
      <c r="F44" s="138" t="s">
        <v>116</v>
      </c>
      <c r="G44" s="77">
        <f>산출집계!H122</f>
        <v>1</v>
      </c>
      <c r="H44" s="72">
        <f>일대목차!I28</f>
        <v>4430</v>
      </c>
      <c r="I44" s="72">
        <f t="shared" si="27"/>
        <v>4430</v>
      </c>
      <c r="J44" s="72">
        <f>G44</f>
        <v>1</v>
      </c>
      <c r="K44" s="72">
        <f>일대목차!L28</f>
        <v>147667</v>
      </c>
      <c r="L44" s="72">
        <f t="shared" si="28"/>
        <v>147667</v>
      </c>
      <c r="M44" s="72">
        <f>일대목차!N28</f>
        <v>0</v>
      </c>
      <c r="N44" s="72">
        <f t="shared" si="29"/>
        <v>0</v>
      </c>
      <c r="O44" s="72">
        <f t="shared" si="30"/>
        <v>152097</v>
      </c>
      <c r="P44" s="72">
        <f t="shared" si="31"/>
        <v>152097</v>
      </c>
      <c r="Q44" s="87" t="s">
        <v>683</v>
      </c>
      <c r="R44" s="68"/>
      <c r="S44" s="68"/>
      <c r="T44" s="68"/>
      <c r="U44" s="68"/>
      <c r="V44" s="68"/>
      <c r="W44" s="68"/>
      <c r="X44" s="68"/>
      <c r="Y44" s="68"/>
      <c r="Z44" s="68"/>
      <c r="AA44" s="94"/>
      <c r="AB44" s="94"/>
      <c r="AC44" s="94"/>
      <c r="AD44" s="94"/>
      <c r="AE44" s="94"/>
    </row>
    <row r="45" spans="1:31" ht="22.5" customHeight="1">
      <c r="A45" s="81"/>
      <c r="B45" s="81" t="s">
        <v>154</v>
      </c>
      <c r="C45" s="81"/>
      <c r="D45" s="87" t="s">
        <v>67</v>
      </c>
      <c r="E45" s="87"/>
      <c r="F45" s="138"/>
      <c r="G45" s="77"/>
      <c r="H45" s="72"/>
      <c r="I45" s="72">
        <f>TRUNC(SUM(I39:I44))</f>
        <v>262711</v>
      </c>
      <c r="J45" s="72"/>
      <c r="K45" s="72"/>
      <c r="L45" s="72">
        <f>TRUNC(SUM(L39:L44))</f>
        <v>651238</v>
      </c>
      <c r="M45" s="72"/>
      <c r="N45" s="72">
        <f>TRUNC(SUM(N39:N44))</f>
        <v>0</v>
      </c>
      <c r="O45" s="72" t="str">
        <f>IF((H45+K45+M45)=0, "", (H45+K45+M45))</f>
        <v/>
      </c>
      <c r="P45" s="72">
        <f>TRUNC(SUM(P39:P44))</f>
        <v>913949</v>
      </c>
      <c r="Q45" s="87"/>
      <c r="R45" s="68"/>
      <c r="S45" s="68"/>
      <c r="T45" s="68"/>
      <c r="U45" s="68"/>
      <c r="V45" s="68"/>
      <c r="W45" s="68"/>
      <c r="X45" s="68"/>
      <c r="Y45" s="68"/>
      <c r="Z45" s="68"/>
      <c r="AA45" s="94"/>
      <c r="AB45" s="94"/>
      <c r="AC45" s="94"/>
      <c r="AD45" s="94"/>
      <c r="AE45" s="94"/>
    </row>
    <row r="46" spans="1:31" ht="22.5" customHeight="1">
      <c r="A46" s="81"/>
      <c r="B46" s="81" t="s">
        <v>60</v>
      </c>
      <c r="C46" s="81"/>
      <c r="D46" s="245" t="s">
        <v>173</v>
      </c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7"/>
      <c r="R46" s="68"/>
      <c r="S46" s="68"/>
      <c r="T46" s="68"/>
      <c r="U46" s="68"/>
      <c r="V46" s="68"/>
      <c r="W46" s="68"/>
      <c r="X46" s="68"/>
      <c r="Y46" s="68"/>
      <c r="Z46" s="68"/>
      <c r="AA46" s="94"/>
      <c r="AB46" s="94"/>
      <c r="AC46" s="94"/>
      <c r="AD46" s="94"/>
      <c r="AE46" s="94"/>
    </row>
    <row r="47" spans="1:31" ht="22.5" customHeight="1">
      <c r="A47" s="81" t="s">
        <v>174</v>
      </c>
      <c r="B47" s="81" t="s">
        <v>76</v>
      </c>
      <c r="C47" s="81" t="s">
        <v>175</v>
      </c>
      <c r="D47" s="87" t="s">
        <v>176</v>
      </c>
      <c r="E47" s="87" t="s">
        <v>177</v>
      </c>
      <c r="F47" s="138" t="s">
        <v>101</v>
      </c>
      <c r="G47" s="77">
        <f>산출집계!H157</f>
        <v>59</v>
      </c>
      <c r="H47" s="72">
        <f>일대목차!I21</f>
        <v>1083</v>
      </c>
      <c r="I47" s="72">
        <f t="shared" ref="I47:I53" si="34">TRUNC(G47*H47)</f>
        <v>63897</v>
      </c>
      <c r="J47" s="72">
        <f t="shared" ref="J47:J53" si="35">G47</f>
        <v>59</v>
      </c>
      <c r="K47" s="72">
        <f>일대목차!L21</f>
        <v>36125</v>
      </c>
      <c r="L47" s="72">
        <f t="shared" ref="L47:L53" si="36">TRUNC(G47*K47)</f>
        <v>2131375</v>
      </c>
      <c r="M47" s="72">
        <f>일대목차!N21</f>
        <v>0</v>
      </c>
      <c r="N47" s="72">
        <f t="shared" ref="N47:N53" si="37">TRUNC(G47*M47)</f>
        <v>0</v>
      </c>
      <c r="O47" s="72">
        <f t="shared" ref="O47:O53" si="38">IF((H47+K47+M47)=0, "", (H47+K47+M47))</f>
        <v>37208</v>
      </c>
      <c r="P47" s="72">
        <f t="shared" ref="P47:P53" si="39">SUM(I47,L47,N47)</f>
        <v>2195272</v>
      </c>
      <c r="Q47" s="87" t="s">
        <v>178</v>
      </c>
      <c r="R47" s="68"/>
      <c r="S47" s="68"/>
      <c r="T47" s="68"/>
      <c r="U47" s="68"/>
      <c r="V47" s="68"/>
      <c r="W47" s="68"/>
      <c r="X47" s="68"/>
      <c r="Y47" s="68"/>
      <c r="Z47" s="68"/>
      <c r="AA47" s="94"/>
      <c r="AB47" s="94">
        <f t="shared" ref="AB47:AB49" si="40">I47</f>
        <v>63897</v>
      </c>
      <c r="AC47" s="94">
        <f t="shared" ref="AC47:AC52" si="41">G47*H47</f>
        <v>63897</v>
      </c>
      <c r="AD47" s="94"/>
      <c r="AE47" s="94">
        <f t="shared" ref="AE47:AE53" si="42">L47</f>
        <v>2131375</v>
      </c>
    </row>
    <row r="48" spans="1:31" ht="22.5" customHeight="1">
      <c r="A48" s="81" t="s">
        <v>179</v>
      </c>
      <c r="B48" s="81" t="s">
        <v>76</v>
      </c>
      <c r="C48" s="81" t="s">
        <v>180</v>
      </c>
      <c r="D48" s="87" t="s">
        <v>176</v>
      </c>
      <c r="E48" s="87" t="s">
        <v>181</v>
      </c>
      <c r="F48" s="138" t="s">
        <v>101</v>
      </c>
      <c r="G48" s="77">
        <f>산출집계!H158</f>
        <v>54</v>
      </c>
      <c r="H48" s="72">
        <f>일대목차!I22</f>
        <v>1379</v>
      </c>
      <c r="I48" s="72">
        <f t="shared" si="34"/>
        <v>74466</v>
      </c>
      <c r="J48" s="72">
        <f t="shared" si="35"/>
        <v>54</v>
      </c>
      <c r="K48" s="72">
        <f>일대목차!L22</f>
        <v>45977</v>
      </c>
      <c r="L48" s="72">
        <f t="shared" si="36"/>
        <v>2482758</v>
      </c>
      <c r="M48" s="72">
        <f>일대목차!N22</f>
        <v>0</v>
      </c>
      <c r="N48" s="72">
        <f t="shared" si="37"/>
        <v>0</v>
      </c>
      <c r="O48" s="72">
        <f t="shared" si="38"/>
        <v>47356</v>
      </c>
      <c r="P48" s="72">
        <f t="shared" si="39"/>
        <v>2557224</v>
      </c>
      <c r="Q48" s="87" t="s">
        <v>182</v>
      </c>
      <c r="R48" s="68"/>
      <c r="S48" s="68"/>
      <c r="T48" s="68"/>
      <c r="U48" s="68"/>
      <c r="V48" s="68"/>
      <c r="W48" s="68"/>
      <c r="X48" s="68"/>
      <c r="Y48" s="68"/>
      <c r="Z48" s="68"/>
      <c r="AA48" s="94"/>
      <c r="AB48" s="94">
        <f t="shared" si="40"/>
        <v>74466</v>
      </c>
      <c r="AC48" s="94">
        <f t="shared" si="41"/>
        <v>74466</v>
      </c>
      <c r="AD48" s="94"/>
      <c r="AE48" s="94">
        <f t="shared" si="42"/>
        <v>2482758</v>
      </c>
    </row>
    <row r="49" spans="1:31" ht="22.5" customHeight="1">
      <c r="A49" s="81" t="s">
        <v>183</v>
      </c>
      <c r="B49" s="81" t="s">
        <v>76</v>
      </c>
      <c r="C49" s="81" t="s">
        <v>184</v>
      </c>
      <c r="D49" s="87" t="s">
        <v>185</v>
      </c>
      <c r="E49" s="87" t="s">
        <v>110</v>
      </c>
      <c r="F49" s="138" t="s">
        <v>101</v>
      </c>
      <c r="G49" s="77">
        <f>산출집계!H159</f>
        <v>2</v>
      </c>
      <c r="H49" s="72">
        <f>일대목차!I17</f>
        <v>242</v>
      </c>
      <c r="I49" s="72">
        <f t="shared" si="34"/>
        <v>484</v>
      </c>
      <c r="J49" s="72">
        <f t="shared" si="35"/>
        <v>2</v>
      </c>
      <c r="K49" s="72">
        <f>일대목차!L17</f>
        <v>8073</v>
      </c>
      <c r="L49" s="72">
        <f t="shared" si="36"/>
        <v>16146</v>
      </c>
      <c r="M49" s="72">
        <f>일대목차!N17</f>
        <v>0</v>
      </c>
      <c r="N49" s="72">
        <f t="shared" si="37"/>
        <v>0</v>
      </c>
      <c r="O49" s="72">
        <f t="shared" si="38"/>
        <v>8315</v>
      </c>
      <c r="P49" s="72">
        <f t="shared" si="39"/>
        <v>16630</v>
      </c>
      <c r="Q49" s="87" t="s">
        <v>186</v>
      </c>
      <c r="R49" s="68"/>
      <c r="S49" s="68"/>
      <c r="T49" s="68"/>
      <c r="U49" s="68"/>
      <c r="V49" s="68"/>
      <c r="W49" s="68"/>
      <c r="X49" s="68"/>
      <c r="Y49" s="68"/>
      <c r="Z49" s="68"/>
      <c r="AA49" s="94"/>
      <c r="AB49" s="94">
        <f t="shared" si="40"/>
        <v>484</v>
      </c>
      <c r="AC49" s="94">
        <f t="shared" si="41"/>
        <v>484</v>
      </c>
      <c r="AD49" s="94"/>
      <c r="AE49" s="94">
        <f t="shared" si="42"/>
        <v>16146</v>
      </c>
    </row>
    <row r="50" spans="1:31" ht="22.5" customHeight="1">
      <c r="A50" s="81" t="s">
        <v>187</v>
      </c>
      <c r="B50" s="81" t="s">
        <v>76</v>
      </c>
      <c r="C50" s="81" t="s">
        <v>188</v>
      </c>
      <c r="D50" s="87" t="s">
        <v>189</v>
      </c>
      <c r="E50" s="87" t="s">
        <v>121</v>
      </c>
      <c r="F50" s="138" t="s">
        <v>101</v>
      </c>
      <c r="G50" s="77">
        <f>산출집계!H160</f>
        <v>53</v>
      </c>
      <c r="H50" s="72">
        <f>일대목차!I25</f>
        <v>63</v>
      </c>
      <c r="I50" s="72">
        <f t="shared" si="34"/>
        <v>3339</v>
      </c>
      <c r="J50" s="72">
        <f t="shared" si="35"/>
        <v>53</v>
      </c>
      <c r="K50" s="72">
        <f>일대목차!L25</f>
        <v>2129</v>
      </c>
      <c r="L50" s="72">
        <f t="shared" si="36"/>
        <v>112837</v>
      </c>
      <c r="M50" s="72">
        <f>일대목차!N25</f>
        <v>0</v>
      </c>
      <c r="N50" s="72">
        <f t="shared" si="37"/>
        <v>0</v>
      </c>
      <c r="O50" s="72">
        <f t="shared" si="38"/>
        <v>2192</v>
      </c>
      <c r="P50" s="72">
        <f t="shared" si="39"/>
        <v>116176</v>
      </c>
      <c r="Q50" s="87" t="s">
        <v>190</v>
      </c>
      <c r="R50" s="68"/>
      <c r="S50" s="68"/>
      <c r="T50" s="68"/>
      <c r="U50" s="68"/>
      <c r="V50" s="68"/>
      <c r="W50" s="68"/>
      <c r="X50" s="68"/>
      <c r="Y50" s="68"/>
      <c r="Z50" s="68"/>
      <c r="AA50" s="94"/>
      <c r="AB50" s="94"/>
      <c r="AC50" s="94">
        <f t="shared" si="41"/>
        <v>3339</v>
      </c>
      <c r="AD50" s="94"/>
      <c r="AE50" s="94">
        <f t="shared" si="42"/>
        <v>112837</v>
      </c>
    </row>
    <row r="51" spans="1:31" ht="22.5" customHeight="1">
      <c r="A51" s="81" t="s">
        <v>191</v>
      </c>
      <c r="B51" s="81" t="s">
        <v>76</v>
      </c>
      <c r="C51" s="81" t="s">
        <v>192</v>
      </c>
      <c r="D51" s="87" t="s">
        <v>193</v>
      </c>
      <c r="E51" s="87" t="s">
        <v>126</v>
      </c>
      <c r="F51" s="138" t="s">
        <v>101</v>
      </c>
      <c r="G51" s="77">
        <f>산출집계!H161</f>
        <v>54</v>
      </c>
      <c r="H51" s="72">
        <f>일대목차!I23</f>
        <v>111</v>
      </c>
      <c r="I51" s="72">
        <f t="shared" si="34"/>
        <v>5994</v>
      </c>
      <c r="J51" s="72">
        <f t="shared" si="35"/>
        <v>54</v>
      </c>
      <c r="K51" s="72">
        <f>일대목차!L23</f>
        <v>3707</v>
      </c>
      <c r="L51" s="72">
        <f t="shared" si="36"/>
        <v>200178</v>
      </c>
      <c r="M51" s="72">
        <f>일대목차!N23</f>
        <v>0</v>
      </c>
      <c r="N51" s="72">
        <f t="shared" si="37"/>
        <v>0</v>
      </c>
      <c r="O51" s="72">
        <f t="shared" si="38"/>
        <v>3818</v>
      </c>
      <c r="P51" s="72">
        <f t="shared" si="39"/>
        <v>206172</v>
      </c>
      <c r="Q51" s="87" t="s">
        <v>194</v>
      </c>
      <c r="R51" s="68"/>
      <c r="S51" s="68"/>
      <c r="T51" s="68"/>
      <c r="U51" s="68"/>
      <c r="V51" s="68"/>
      <c r="W51" s="68"/>
      <c r="X51" s="68"/>
      <c r="Y51" s="68"/>
      <c r="Z51" s="68"/>
      <c r="AA51" s="94"/>
      <c r="AB51" s="94"/>
      <c r="AC51" s="94">
        <f t="shared" si="41"/>
        <v>5994</v>
      </c>
      <c r="AD51" s="94"/>
      <c r="AE51" s="94">
        <f t="shared" si="42"/>
        <v>200178</v>
      </c>
    </row>
    <row r="52" spans="1:31" ht="22.5" customHeight="1">
      <c r="A52" s="81" t="s">
        <v>195</v>
      </c>
      <c r="B52" s="81" t="s">
        <v>76</v>
      </c>
      <c r="C52" s="81" t="s">
        <v>196</v>
      </c>
      <c r="D52" s="87" t="s">
        <v>197</v>
      </c>
      <c r="E52" s="87" t="s">
        <v>131</v>
      </c>
      <c r="F52" s="138" t="s">
        <v>101</v>
      </c>
      <c r="G52" s="77">
        <f>산출집계!H162</f>
        <v>75</v>
      </c>
      <c r="H52" s="72">
        <f>일대목차!I20</f>
        <v>98</v>
      </c>
      <c r="I52" s="72">
        <f t="shared" si="34"/>
        <v>7350</v>
      </c>
      <c r="J52" s="72">
        <f t="shared" si="35"/>
        <v>75</v>
      </c>
      <c r="K52" s="72">
        <f>일대목차!L20</f>
        <v>3271</v>
      </c>
      <c r="L52" s="72">
        <f t="shared" si="36"/>
        <v>245325</v>
      </c>
      <c r="M52" s="72">
        <f>일대목차!N20</f>
        <v>0</v>
      </c>
      <c r="N52" s="72">
        <f t="shared" si="37"/>
        <v>0</v>
      </c>
      <c r="O52" s="72">
        <f t="shared" si="38"/>
        <v>3369</v>
      </c>
      <c r="P52" s="72">
        <f t="shared" si="39"/>
        <v>252675</v>
      </c>
      <c r="Q52" s="87" t="s">
        <v>198</v>
      </c>
      <c r="R52" s="68"/>
      <c r="S52" s="68"/>
      <c r="T52" s="68"/>
      <c r="U52" s="68"/>
      <c r="V52" s="68"/>
      <c r="W52" s="68"/>
      <c r="X52" s="68"/>
      <c r="Y52" s="68"/>
      <c r="Z52" s="68"/>
      <c r="AA52" s="94"/>
      <c r="AB52" s="94"/>
      <c r="AC52" s="94">
        <f t="shared" si="41"/>
        <v>7350</v>
      </c>
      <c r="AD52" s="94"/>
      <c r="AE52" s="94">
        <f t="shared" si="42"/>
        <v>245325</v>
      </c>
    </row>
    <row r="53" spans="1:31" ht="22.5" customHeight="1">
      <c r="A53" s="81" t="s">
        <v>199</v>
      </c>
      <c r="B53" s="81" t="s">
        <v>76</v>
      </c>
      <c r="C53" s="81" t="s">
        <v>200</v>
      </c>
      <c r="D53" s="87" t="s">
        <v>201</v>
      </c>
      <c r="E53" s="87" t="s">
        <v>167</v>
      </c>
      <c r="F53" s="138" t="s">
        <v>116</v>
      </c>
      <c r="G53" s="77">
        <f>산출집계!H163</f>
        <v>1</v>
      </c>
      <c r="H53" s="72">
        <f>일대목차!I24</f>
        <v>545</v>
      </c>
      <c r="I53" s="72">
        <f t="shared" si="34"/>
        <v>545</v>
      </c>
      <c r="J53" s="72">
        <f t="shared" si="35"/>
        <v>1</v>
      </c>
      <c r="K53" s="72">
        <f>일대목차!L24</f>
        <v>18174</v>
      </c>
      <c r="L53" s="72">
        <f t="shared" si="36"/>
        <v>18174</v>
      </c>
      <c r="M53" s="72">
        <f>일대목차!N24</f>
        <v>0</v>
      </c>
      <c r="N53" s="72">
        <f t="shared" si="37"/>
        <v>0</v>
      </c>
      <c r="O53" s="72">
        <f t="shared" si="38"/>
        <v>18719</v>
      </c>
      <c r="P53" s="72">
        <f t="shared" si="39"/>
        <v>18719</v>
      </c>
      <c r="Q53" s="87" t="s">
        <v>202</v>
      </c>
      <c r="R53" s="68"/>
      <c r="S53" s="68"/>
      <c r="T53" s="68"/>
      <c r="U53" s="68"/>
      <c r="V53" s="68"/>
      <c r="W53" s="68"/>
      <c r="X53" s="68"/>
      <c r="Y53" s="68"/>
      <c r="Z53" s="68"/>
      <c r="AA53" s="94"/>
      <c r="AB53" s="94"/>
      <c r="AC53" s="94"/>
      <c r="AD53" s="94"/>
      <c r="AE53" s="94">
        <f t="shared" si="42"/>
        <v>18174</v>
      </c>
    </row>
    <row r="54" spans="1:31" ht="22.5" customHeight="1">
      <c r="A54" s="81"/>
      <c r="B54" s="81"/>
      <c r="C54" s="81"/>
      <c r="D54" s="87" t="s">
        <v>203</v>
      </c>
      <c r="E54" s="87" t="s">
        <v>204</v>
      </c>
      <c r="F54" s="138" t="s">
        <v>205</v>
      </c>
      <c r="G54" s="77">
        <f>산출집계!H155</f>
        <v>8</v>
      </c>
      <c r="H54" s="72"/>
      <c r="I54" s="72"/>
      <c r="J54" s="72"/>
      <c r="K54" s="72"/>
      <c r="L54" s="72"/>
      <c r="M54" s="72"/>
      <c r="N54" s="72"/>
      <c r="O54" s="72"/>
      <c r="P54" s="72"/>
      <c r="Q54" s="87" t="s">
        <v>80</v>
      </c>
      <c r="R54" s="68"/>
      <c r="S54" s="68"/>
      <c r="T54" s="68"/>
      <c r="U54" s="68"/>
      <c r="V54" s="68"/>
      <c r="W54" s="68"/>
      <c r="X54" s="68"/>
      <c r="Y54" s="68"/>
      <c r="Z54" s="68"/>
      <c r="AA54" s="94"/>
      <c r="AB54" s="94"/>
      <c r="AC54" s="94"/>
      <c r="AD54" s="94"/>
      <c r="AE54" s="94">
        <f>TRUNC(SUM(AE46:AE53))</f>
        <v>5206793</v>
      </c>
    </row>
    <row r="55" spans="1:31" ht="22.5" customHeight="1">
      <c r="A55" s="81"/>
      <c r="B55" s="81"/>
      <c r="C55" s="81"/>
      <c r="D55" s="87" t="s">
        <v>203</v>
      </c>
      <c r="E55" s="87" t="s">
        <v>206</v>
      </c>
      <c r="F55" s="138" t="s">
        <v>205</v>
      </c>
      <c r="G55" s="77">
        <f>산출집계!H156</f>
        <v>168</v>
      </c>
      <c r="H55" s="72"/>
      <c r="I55" s="72"/>
      <c r="J55" s="72"/>
      <c r="K55" s="72"/>
      <c r="L55" s="72"/>
      <c r="M55" s="72"/>
      <c r="N55" s="72"/>
      <c r="O55" s="72"/>
      <c r="P55" s="72"/>
      <c r="Q55" s="87" t="s">
        <v>80</v>
      </c>
      <c r="R55" s="68"/>
      <c r="S55" s="68"/>
      <c r="T55" s="68"/>
      <c r="U55" s="68"/>
      <c r="V55" s="68"/>
      <c r="W55" s="68"/>
      <c r="X55" s="68"/>
      <c r="Y55" s="68"/>
      <c r="Z55" s="68"/>
      <c r="AA55" s="94"/>
      <c r="AB55" s="94"/>
      <c r="AC55" s="94"/>
      <c r="AD55" s="94"/>
      <c r="AE55" s="94"/>
    </row>
    <row r="56" spans="1:31" ht="22.5" customHeight="1">
      <c r="A56" s="81"/>
      <c r="B56" s="81" t="s">
        <v>154</v>
      </c>
      <c r="C56" s="81"/>
      <c r="D56" s="87" t="s">
        <v>67</v>
      </c>
      <c r="E56" s="87"/>
      <c r="F56" s="138"/>
      <c r="G56" s="77"/>
      <c r="H56" s="72"/>
      <c r="I56" s="72">
        <f>TRUNC(SUM(I46:I53))</f>
        <v>156075</v>
      </c>
      <c r="J56" s="72"/>
      <c r="K56" s="72"/>
      <c r="L56" s="72">
        <f>TRUNC(SUM(L46:L53))</f>
        <v>5206793</v>
      </c>
      <c r="M56" s="72"/>
      <c r="N56" s="72">
        <f>TRUNC(SUM(N46:N53))</f>
        <v>0</v>
      </c>
      <c r="O56" s="72" t="str">
        <f>IF((H56+K56+M56)=0,"",(H56+K56+M56))</f>
        <v/>
      </c>
      <c r="P56" s="72">
        <f>TRUNC(SUM(P46:P53))</f>
        <v>5362868</v>
      </c>
      <c r="Q56" s="87"/>
      <c r="R56" s="68"/>
      <c r="S56" s="68"/>
      <c r="T56" s="68"/>
      <c r="U56" s="68"/>
      <c r="V56" s="68"/>
      <c r="W56" s="68"/>
      <c r="X56" s="68"/>
      <c r="Y56" s="68"/>
      <c r="Z56" s="68"/>
      <c r="AA56" s="94"/>
      <c r="AB56" s="94"/>
      <c r="AC56" s="94"/>
      <c r="AD56" s="94"/>
      <c r="AE56" s="94"/>
    </row>
    <row r="57" spans="1:31" ht="22.5" customHeight="1">
      <c r="A57" s="81"/>
      <c r="B57" s="81" t="s">
        <v>60</v>
      </c>
      <c r="C57" s="81"/>
      <c r="D57" s="245" t="s">
        <v>207</v>
      </c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7"/>
      <c r="R57" s="68"/>
      <c r="S57" s="68"/>
      <c r="T57" s="68"/>
      <c r="U57" s="68"/>
      <c r="V57" s="68"/>
      <c r="W57" s="68"/>
      <c r="X57" s="68"/>
      <c r="Y57" s="68"/>
      <c r="Z57" s="68"/>
      <c r="AA57" s="94"/>
      <c r="AB57" s="94"/>
      <c r="AC57" s="94"/>
      <c r="AD57" s="94"/>
      <c r="AE57" s="94"/>
    </row>
    <row r="58" spans="1:31" ht="22.5" customHeight="1">
      <c r="A58" s="81" t="s">
        <v>174</v>
      </c>
      <c r="B58" s="81" t="s">
        <v>78</v>
      </c>
      <c r="C58" s="81" t="s">
        <v>175</v>
      </c>
      <c r="D58" s="87" t="s">
        <v>176</v>
      </c>
      <c r="E58" s="87" t="s">
        <v>177</v>
      </c>
      <c r="F58" s="138" t="s">
        <v>101</v>
      </c>
      <c r="G58" s="77">
        <f>산출집계!H194</f>
        <v>43</v>
      </c>
      <c r="H58" s="72">
        <f>일대목차!I21</f>
        <v>1083</v>
      </c>
      <c r="I58" s="72">
        <f t="shared" ref="I58:I65" si="43">TRUNC(G58*H58)</f>
        <v>46569</v>
      </c>
      <c r="J58" s="72">
        <f t="shared" ref="J58:J65" si="44">G58</f>
        <v>43</v>
      </c>
      <c r="K58" s="72">
        <f>일대목차!L21</f>
        <v>36125</v>
      </c>
      <c r="L58" s="72">
        <f t="shared" ref="L58:L65" si="45">TRUNC(G58*K58)</f>
        <v>1553375</v>
      </c>
      <c r="M58" s="72">
        <f>일대목차!N21</f>
        <v>0</v>
      </c>
      <c r="N58" s="72">
        <f t="shared" ref="N58:N65" si="46">TRUNC(G58*M58)</f>
        <v>0</v>
      </c>
      <c r="O58" s="72">
        <f t="shared" ref="O58:O65" si="47">IF((H58+K58+M58)=0, "", (H58+K58+M58))</f>
        <v>37208</v>
      </c>
      <c r="P58" s="72">
        <f t="shared" ref="P58:P65" si="48">SUM(I58,L58,N58)</f>
        <v>1599944</v>
      </c>
      <c r="Q58" s="87" t="s">
        <v>178</v>
      </c>
      <c r="R58" s="68"/>
      <c r="S58" s="68"/>
      <c r="T58" s="68"/>
      <c r="U58" s="68"/>
      <c r="V58" s="68"/>
      <c r="W58" s="68"/>
      <c r="X58" s="68"/>
      <c r="Y58" s="68"/>
      <c r="Z58" s="68"/>
      <c r="AA58" s="94"/>
      <c r="AB58" s="94">
        <f t="shared" ref="AB58:AB61" si="49">I58</f>
        <v>46569</v>
      </c>
      <c r="AC58" s="94">
        <f t="shared" ref="AC58:AC64" si="50">G58*H58</f>
        <v>46569</v>
      </c>
      <c r="AD58" s="94"/>
      <c r="AE58" s="94">
        <f t="shared" ref="AE58:AE65" si="51">L58</f>
        <v>1553375</v>
      </c>
    </row>
    <row r="59" spans="1:31" ht="22.5" customHeight="1">
      <c r="A59" s="81" t="s">
        <v>179</v>
      </c>
      <c r="B59" s="81" t="s">
        <v>78</v>
      </c>
      <c r="C59" s="81" t="s">
        <v>180</v>
      </c>
      <c r="D59" s="87" t="s">
        <v>176</v>
      </c>
      <c r="E59" s="87" t="s">
        <v>181</v>
      </c>
      <c r="F59" s="138" t="s">
        <v>101</v>
      </c>
      <c r="G59" s="77">
        <f>산출집계!H195</f>
        <v>39</v>
      </c>
      <c r="H59" s="72">
        <f>일대목차!I22</f>
        <v>1379</v>
      </c>
      <c r="I59" s="72">
        <f t="shared" si="43"/>
        <v>53781</v>
      </c>
      <c r="J59" s="72">
        <f t="shared" si="44"/>
        <v>39</v>
      </c>
      <c r="K59" s="72">
        <f>일대목차!L22</f>
        <v>45977</v>
      </c>
      <c r="L59" s="72">
        <f t="shared" si="45"/>
        <v>1793103</v>
      </c>
      <c r="M59" s="72">
        <f>일대목차!N22</f>
        <v>0</v>
      </c>
      <c r="N59" s="72">
        <f t="shared" si="46"/>
        <v>0</v>
      </c>
      <c r="O59" s="72">
        <f t="shared" si="47"/>
        <v>47356</v>
      </c>
      <c r="P59" s="72">
        <f t="shared" si="48"/>
        <v>1846884</v>
      </c>
      <c r="Q59" s="87" t="s">
        <v>182</v>
      </c>
      <c r="R59" s="68"/>
      <c r="S59" s="68"/>
      <c r="T59" s="68"/>
      <c r="U59" s="68"/>
      <c r="V59" s="68"/>
      <c r="W59" s="68"/>
      <c r="X59" s="68"/>
      <c r="Y59" s="68"/>
      <c r="Z59" s="68"/>
      <c r="AA59" s="94"/>
      <c r="AB59" s="94">
        <f t="shared" si="49"/>
        <v>53781</v>
      </c>
      <c r="AC59" s="94">
        <f t="shared" si="50"/>
        <v>53781</v>
      </c>
      <c r="AD59" s="94"/>
      <c r="AE59" s="94">
        <f t="shared" si="51"/>
        <v>1793103</v>
      </c>
    </row>
    <row r="60" spans="1:31" ht="22.5" customHeight="1">
      <c r="A60" s="81" t="s">
        <v>208</v>
      </c>
      <c r="B60" s="81" t="s">
        <v>78</v>
      </c>
      <c r="C60" s="81" t="s">
        <v>209</v>
      </c>
      <c r="D60" s="87" t="s">
        <v>185</v>
      </c>
      <c r="E60" s="87" t="s">
        <v>210</v>
      </c>
      <c r="F60" s="138" t="s">
        <v>101</v>
      </c>
      <c r="G60" s="77">
        <f>산출집계!H196</f>
        <v>4</v>
      </c>
      <c r="H60" s="72">
        <f>일대목차!I16</f>
        <v>180</v>
      </c>
      <c r="I60" s="72">
        <f t="shared" si="43"/>
        <v>720</v>
      </c>
      <c r="J60" s="72">
        <f t="shared" si="44"/>
        <v>4</v>
      </c>
      <c r="K60" s="72">
        <f>일대목차!L16</f>
        <v>6020</v>
      </c>
      <c r="L60" s="72">
        <f t="shared" si="45"/>
        <v>24080</v>
      </c>
      <c r="M60" s="72">
        <f>일대목차!N16</f>
        <v>0</v>
      </c>
      <c r="N60" s="72">
        <f t="shared" si="46"/>
        <v>0</v>
      </c>
      <c r="O60" s="72">
        <f t="shared" si="47"/>
        <v>6200</v>
      </c>
      <c r="P60" s="72">
        <f t="shared" si="48"/>
        <v>24800</v>
      </c>
      <c r="Q60" s="87" t="s">
        <v>211</v>
      </c>
      <c r="R60" s="68"/>
      <c r="S60" s="68"/>
      <c r="T60" s="68"/>
      <c r="U60" s="68"/>
      <c r="V60" s="68"/>
      <c r="W60" s="68"/>
      <c r="X60" s="68"/>
      <c r="Y60" s="68"/>
      <c r="Z60" s="68"/>
      <c r="AA60" s="94"/>
      <c r="AB60" s="94">
        <f t="shared" si="49"/>
        <v>720</v>
      </c>
      <c r="AC60" s="94">
        <f t="shared" si="50"/>
        <v>720</v>
      </c>
      <c r="AD60" s="94"/>
      <c r="AE60" s="94">
        <f t="shared" si="51"/>
        <v>24080</v>
      </c>
    </row>
    <row r="61" spans="1:31" ht="22.5" customHeight="1">
      <c r="A61" s="81" t="s">
        <v>183</v>
      </c>
      <c r="B61" s="81" t="s">
        <v>78</v>
      </c>
      <c r="C61" s="81" t="s">
        <v>184</v>
      </c>
      <c r="D61" s="87" t="s">
        <v>185</v>
      </c>
      <c r="E61" s="87" t="s">
        <v>110</v>
      </c>
      <c r="F61" s="138" t="s">
        <v>101</v>
      </c>
      <c r="G61" s="77">
        <f>산출집계!H197</f>
        <v>4</v>
      </c>
      <c r="H61" s="72">
        <f>일대목차!I17</f>
        <v>242</v>
      </c>
      <c r="I61" s="72">
        <f t="shared" si="43"/>
        <v>968</v>
      </c>
      <c r="J61" s="72">
        <f t="shared" si="44"/>
        <v>4</v>
      </c>
      <c r="K61" s="72">
        <f>일대목차!L17</f>
        <v>8073</v>
      </c>
      <c r="L61" s="72">
        <f t="shared" si="45"/>
        <v>32292</v>
      </c>
      <c r="M61" s="72">
        <f>일대목차!N17</f>
        <v>0</v>
      </c>
      <c r="N61" s="72">
        <f t="shared" si="46"/>
        <v>0</v>
      </c>
      <c r="O61" s="72">
        <f t="shared" si="47"/>
        <v>8315</v>
      </c>
      <c r="P61" s="72">
        <f t="shared" si="48"/>
        <v>33260</v>
      </c>
      <c r="Q61" s="87" t="s">
        <v>186</v>
      </c>
      <c r="R61" s="68"/>
      <c r="S61" s="68"/>
      <c r="T61" s="68"/>
      <c r="U61" s="68"/>
      <c r="V61" s="68"/>
      <c r="W61" s="68"/>
      <c r="X61" s="68"/>
      <c r="Y61" s="68"/>
      <c r="Z61" s="68"/>
      <c r="AA61" s="94"/>
      <c r="AB61" s="94">
        <f t="shared" si="49"/>
        <v>968</v>
      </c>
      <c r="AC61" s="94">
        <f t="shared" si="50"/>
        <v>968</v>
      </c>
      <c r="AD61" s="94"/>
      <c r="AE61" s="94">
        <f t="shared" si="51"/>
        <v>32292</v>
      </c>
    </row>
    <row r="62" spans="1:31" ht="22.5" customHeight="1">
      <c r="A62" s="81" t="s">
        <v>187</v>
      </c>
      <c r="B62" s="81" t="s">
        <v>78</v>
      </c>
      <c r="C62" s="81" t="s">
        <v>188</v>
      </c>
      <c r="D62" s="87" t="s">
        <v>189</v>
      </c>
      <c r="E62" s="87" t="s">
        <v>121</v>
      </c>
      <c r="F62" s="138" t="s">
        <v>101</v>
      </c>
      <c r="G62" s="77">
        <f>산출집계!H198</f>
        <v>39</v>
      </c>
      <c r="H62" s="72">
        <f>일대목차!I25</f>
        <v>63</v>
      </c>
      <c r="I62" s="72">
        <f t="shared" si="43"/>
        <v>2457</v>
      </c>
      <c r="J62" s="72">
        <f t="shared" si="44"/>
        <v>39</v>
      </c>
      <c r="K62" s="72">
        <f>일대목차!L25</f>
        <v>2129</v>
      </c>
      <c r="L62" s="72">
        <f t="shared" si="45"/>
        <v>83031</v>
      </c>
      <c r="M62" s="72">
        <f>일대목차!N25</f>
        <v>0</v>
      </c>
      <c r="N62" s="72">
        <f t="shared" si="46"/>
        <v>0</v>
      </c>
      <c r="O62" s="72">
        <f t="shared" si="47"/>
        <v>2192</v>
      </c>
      <c r="P62" s="72">
        <f t="shared" si="48"/>
        <v>85488</v>
      </c>
      <c r="Q62" s="87" t="s">
        <v>190</v>
      </c>
      <c r="R62" s="68"/>
      <c r="S62" s="68"/>
      <c r="T62" s="68"/>
      <c r="U62" s="68"/>
      <c r="V62" s="68"/>
      <c r="W62" s="68"/>
      <c r="X62" s="68"/>
      <c r="Y62" s="68"/>
      <c r="Z62" s="68"/>
      <c r="AA62" s="94"/>
      <c r="AB62" s="94"/>
      <c r="AC62" s="94">
        <f t="shared" si="50"/>
        <v>2457</v>
      </c>
      <c r="AD62" s="94"/>
      <c r="AE62" s="94">
        <f t="shared" si="51"/>
        <v>83031</v>
      </c>
    </row>
    <row r="63" spans="1:31" ht="22.5" customHeight="1">
      <c r="A63" s="81" t="s">
        <v>191</v>
      </c>
      <c r="B63" s="81" t="s">
        <v>78</v>
      </c>
      <c r="C63" s="81" t="s">
        <v>192</v>
      </c>
      <c r="D63" s="87" t="s">
        <v>193</v>
      </c>
      <c r="E63" s="87" t="s">
        <v>126</v>
      </c>
      <c r="F63" s="138" t="s">
        <v>101</v>
      </c>
      <c r="G63" s="77">
        <f>산출집계!H199</f>
        <v>40</v>
      </c>
      <c r="H63" s="72">
        <f>일대목차!I23</f>
        <v>111</v>
      </c>
      <c r="I63" s="72">
        <f t="shared" si="43"/>
        <v>4440</v>
      </c>
      <c r="J63" s="72">
        <f t="shared" si="44"/>
        <v>40</v>
      </c>
      <c r="K63" s="72">
        <f>일대목차!L23</f>
        <v>3707</v>
      </c>
      <c r="L63" s="72">
        <f t="shared" si="45"/>
        <v>148280</v>
      </c>
      <c r="M63" s="72">
        <f>일대목차!N23</f>
        <v>0</v>
      </c>
      <c r="N63" s="72">
        <f t="shared" si="46"/>
        <v>0</v>
      </c>
      <c r="O63" s="72">
        <f t="shared" si="47"/>
        <v>3818</v>
      </c>
      <c r="P63" s="72">
        <f t="shared" si="48"/>
        <v>152720</v>
      </c>
      <c r="Q63" s="87" t="s">
        <v>194</v>
      </c>
      <c r="R63" s="68"/>
      <c r="S63" s="68"/>
      <c r="T63" s="68"/>
      <c r="U63" s="68"/>
      <c r="V63" s="68"/>
      <c r="W63" s="68"/>
      <c r="X63" s="68"/>
      <c r="Y63" s="68"/>
      <c r="Z63" s="68"/>
      <c r="AA63" s="94"/>
      <c r="AB63" s="94"/>
      <c r="AC63" s="94">
        <f t="shared" si="50"/>
        <v>4440</v>
      </c>
      <c r="AD63" s="94"/>
      <c r="AE63" s="94">
        <f t="shared" si="51"/>
        <v>148280</v>
      </c>
    </row>
    <row r="64" spans="1:31" ht="22.5" customHeight="1">
      <c r="A64" s="81" t="s">
        <v>195</v>
      </c>
      <c r="B64" s="81" t="s">
        <v>78</v>
      </c>
      <c r="C64" s="81" t="s">
        <v>196</v>
      </c>
      <c r="D64" s="87" t="s">
        <v>197</v>
      </c>
      <c r="E64" s="87" t="s">
        <v>131</v>
      </c>
      <c r="F64" s="138" t="s">
        <v>101</v>
      </c>
      <c r="G64" s="77">
        <f>산출집계!H200</f>
        <v>50</v>
      </c>
      <c r="H64" s="72">
        <f>일대목차!I20</f>
        <v>98</v>
      </c>
      <c r="I64" s="72">
        <f t="shared" si="43"/>
        <v>4900</v>
      </c>
      <c r="J64" s="72">
        <f t="shared" si="44"/>
        <v>50</v>
      </c>
      <c r="K64" s="72">
        <f>일대목차!L20</f>
        <v>3271</v>
      </c>
      <c r="L64" s="72">
        <f t="shared" si="45"/>
        <v>163550</v>
      </c>
      <c r="M64" s="72">
        <f>일대목차!N20</f>
        <v>0</v>
      </c>
      <c r="N64" s="72">
        <f t="shared" si="46"/>
        <v>0</v>
      </c>
      <c r="O64" s="72">
        <f t="shared" si="47"/>
        <v>3369</v>
      </c>
      <c r="P64" s="72">
        <f t="shared" si="48"/>
        <v>168450</v>
      </c>
      <c r="Q64" s="87" t="s">
        <v>198</v>
      </c>
      <c r="R64" s="68"/>
      <c r="S64" s="68"/>
      <c r="T64" s="68"/>
      <c r="U64" s="68"/>
      <c r="V64" s="68"/>
      <c r="W64" s="68"/>
      <c r="X64" s="68"/>
      <c r="Y64" s="68"/>
      <c r="Z64" s="68"/>
      <c r="AA64" s="94"/>
      <c r="AB64" s="94"/>
      <c r="AC64" s="94">
        <f t="shared" si="50"/>
        <v>4900</v>
      </c>
      <c r="AD64" s="94"/>
      <c r="AE64" s="94">
        <f t="shared" si="51"/>
        <v>163550</v>
      </c>
    </row>
    <row r="65" spans="1:31" ht="22.5" customHeight="1">
      <c r="A65" s="81" t="s">
        <v>199</v>
      </c>
      <c r="B65" s="81" t="s">
        <v>78</v>
      </c>
      <c r="C65" s="81" t="s">
        <v>200</v>
      </c>
      <c r="D65" s="87" t="s">
        <v>201</v>
      </c>
      <c r="E65" s="87" t="s">
        <v>167</v>
      </c>
      <c r="F65" s="138" t="s">
        <v>116</v>
      </c>
      <c r="G65" s="77">
        <f>산출집계!H201</f>
        <v>1</v>
      </c>
      <c r="H65" s="72">
        <f>일대목차!I24</f>
        <v>545</v>
      </c>
      <c r="I65" s="72">
        <f t="shared" si="43"/>
        <v>545</v>
      </c>
      <c r="J65" s="72">
        <f t="shared" si="44"/>
        <v>1</v>
      </c>
      <c r="K65" s="72">
        <f>일대목차!L24</f>
        <v>18174</v>
      </c>
      <c r="L65" s="72">
        <f t="shared" si="45"/>
        <v>18174</v>
      </c>
      <c r="M65" s="72">
        <f>일대목차!N24</f>
        <v>0</v>
      </c>
      <c r="N65" s="72">
        <f t="shared" si="46"/>
        <v>0</v>
      </c>
      <c r="O65" s="72">
        <f t="shared" si="47"/>
        <v>18719</v>
      </c>
      <c r="P65" s="72">
        <f t="shared" si="48"/>
        <v>18719</v>
      </c>
      <c r="Q65" s="87" t="s">
        <v>202</v>
      </c>
      <c r="R65" s="68"/>
      <c r="S65" s="68"/>
      <c r="T65" s="68"/>
      <c r="U65" s="68"/>
      <c r="V65" s="68"/>
      <c r="W65" s="68"/>
      <c r="X65" s="68"/>
      <c r="Y65" s="68"/>
      <c r="Z65" s="68"/>
      <c r="AA65" s="94"/>
      <c r="AB65" s="94"/>
      <c r="AC65" s="94"/>
      <c r="AD65" s="94"/>
      <c r="AE65" s="94">
        <f t="shared" si="51"/>
        <v>18174</v>
      </c>
    </row>
    <row r="66" spans="1:31" ht="22.5" customHeight="1">
      <c r="A66" s="81"/>
      <c r="B66" s="81"/>
      <c r="C66" s="81"/>
      <c r="D66" s="87" t="s">
        <v>203</v>
      </c>
      <c r="E66" s="87" t="s">
        <v>204</v>
      </c>
      <c r="F66" s="138" t="s">
        <v>205</v>
      </c>
      <c r="G66" s="77">
        <f>산출집계!H192</f>
        <v>6</v>
      </c>
      <c r="H66" s="72"/>
      <c r="I66" s="72"/>
      <c r="J66" s="72"/>
      <c r="K66" s="72"/>
      <c r="L66" s="72"/>
      <c r="M66" s="72"/>
      <c r="N66" s="72"/>
      <c r="O66" s="72"/>
      <c r="P66" s="72"/>
      <c r="Q66" s="87" t="s">
        <v>80</v>
      </c>
      <c r="R66" s="68"/>
      <c r="S66" s="68"/>
      <c r="T66" s="68"/>
      <c r="U66" s="68"/>
      <c r="V66" s="68"/>
      <c r="W66" s="68"/>
      <c r="X66" s="68"/>
      <c r="Y66" s="68"/>
      <c r="Z66" s="68"/>
      <c r="AA66" s="94"/>
      <c r="AB66" s="94"/>
      <c r="AC66" s="94"/>
      <c r="AD66" s="94"/>
      <c r="AE66" s="94">
        <f>TRUNC(SUM(AE57:AE65))</f>
        <v>3815885</v>
      </c>
    </row>
    <row r="67" spans="1:31" ht="22.5" customHeight="1">
      <c r="A67" s="81"/>
      <c r="B67" s="81"/>
      <c r="C67" s="81"/>
      <c r="D67" s="87" t="s">
        <v>203</v>
      </c>
      <c r="E67" s="87" t="s">
        <v>206</v>
      </c>
      <c r="F67" s="138" t="s">
        <v>205</v>
      </c>
      <c r="G67" s="77">
        <f>산출집계!H193</f>
        <v>120</v>
      </c>
      <c r="H67" s="72"/>
      <c r="I67" s="72"/>
      <c r="J67" s="72"/>
      <c r="K67" s="72"/>
      <c r="L67" s="72"/>
      <c r="M67" s="72"/>
      <c r="N67" s="72"/>
      <c r="O67" s="72"/>
      <c r="P67" s="72"/>
      <c r="Q67" s="87" t="s">
        <v>80</v>
      </c>
      <c r="R67" s="68"/>
      <c r="S67" s="68"/>
      <c r="T67" s="68"/>
      <c r="U67" s="68"/>
      <c r="V67" s="68"/>
      <c r="W67" s="68"/>
      <c r="X67" s="68"/>
      <c r="Y67" s="68"/>
      <c r="Z67" s="68"/>
      <c r="AA67" s="94"/>
      <c r="AB67" s="94"/>
      <c r="AC67" s="94"/>
      <c r="AD67" s="94"/>
      <c r="AE67" s="94"/>
    </row>
    <row r="68" spans="1:31" ht="22.5" customHeight="1">
      <c r="A68" s="81"/>
      <c r="B68" s="81" t="s">
        <v>154</v>
      </c>
      <c r="C68" s="81"/>
      <c r="D68" s="87" t="s">
        <v>67</v>
      </c>
      <c r="E68" s="87"/>
      <c r="F68" s="138"/>
      <c r="G68" s="77"/>
      <c r="H68" s="72"/>
      <c r="I68" s="72">
        <f>TRUNC(SUM(I57:I65))</f>
        <v>114380</v>
      </c>
      <c r="J68" s="72"/>
      <c r="K68" s="72"/>
      <c r="L68" s="72">
        <f>TRUNC(SUM(L57:L65))</f>
        <v>3815885</v>
      </c>
      <c r="M68" s="72"/>
      <c r="N68" s="72">
        <f>TRUNC(SUM(N57:N65))</f>
        <v>0</v>
      </c>
      <c r="O68" s="72" t="str">
        <f>IF((H68+K68+M68)=0,"",(H68+K68+M68))</f>
        <v/>
      </c>
      <c r="P68" s="72">
        <f>TRUNC(SUM(P57:P65))</f>
        <v>3930265</v>
      </c>
      <c r="Q68" s="87"/>
      <c r="R68" s="68"/>
      <c r="S68" s="68"/>
      <c r="T68" s="68"/>
      <c r="U68" s="68"/>
      <c r="V68" s="68"/>
      <c r="W68" s="68"/>
      <c r="X68" s="68"/>
      <c r="Y68" s="68"/>
      <c r="Z68" s="68"/>
      <c r="AA68" s="94"/>
      <c r="AB68" s="94"/>
      <c r="AC68" s="94"/>
      <c r="AD68" s="94"/>
      <c r="AE68" s="94"/>
    </row>
    <row r="69" spans="1:31" ht="22.5" customHeight="1">
      <c r="A69" s="81"/>
      <c r="B69" s="81" t="s">
        <v>60</v>
      </c>
      <c r="C69" s="81"/>
      <c r="D69" s="87" t="s">
        <v>684</v>
      </c>
      <c r="E69" s="87"/>
      <c r="F69" s="138"/>
      <c r="G69" s="77"/>
      <c r="H69" s="72"/>
      <c r="I69" s="72"/>
      <c r="J69" s="72"/>
      <c r="K69" s="72"/>
      <c r="L69" s="72"/>
      <c r="M69" s="72"/>
      <c r="N69" s="72"/>
      <c r="O69" s="72"/>
      <c r="P69" s="72"/>
      <c r="Q69" s="87"/>
      <c r="R69" s="68"/>
      <c r="S69" s="68"/>
      <c r="T69" s="68"/>
      <c r="U69" s="68"/>
      <c r="V69" s="68"/>
      <c r="W69" s="68"/>
      <c r="X69" s="68"/>
      <c r="Y69" s="68"/>
      <c r="Z69" s="68"/>
      <c r="AA69" s="94"/>
      <c r="AB69" s="94"/>
      <c r="AC69" s="94"/>
      <c r="AD69" s="94"/>
      <c r="AE69" s="94"/>
    </row>
    <row r="70" spans="1:31" ht="22.5" customHeight="1">
      <c r="A70" s="81"/>
      <c r="B70" s="81" t="s">
        <v>674</v>
      </c>
      <c r="C70" s="81"/>
      <c r="D70" s="207" t="s">
        <v>203</v>
      </c>
      <c r="E70" s="207" t="s">
        <v>204</v>
      </c>
      <c r="F70" s="208" t="s">
        <v>205</v>
      </c>
      <c r="G70" s="209">
        <f>SUM(산출집계!H155,산출집계!H192)</f>
        <v>14</v>
      </c>
      <c r="H70" s="210">
        <v>-7200</v>
      </c>
      <c r="I70" s="210">
        <f>TRUNC(G70*H70)</f>
        <v>-100800</v>
      </c>
      <c r="J70" s="210"/>
      <c r="K70" s="210">
        <v>0</v>
      </c>
      <c r="L70" s="210">
        <v>0</v>
      </c>
      <c r="M70" s="210">
        <v>0</v>
      </c>
      <c r="N70" s="210">
        <v>0</v>
      </c>
      <c r="O70" s="210">
        <f>IF((H70+K70+M70)=0,"",(H70+K70+M70))</f>
        <v>-7200</v>
      </c>
      <c r="P70" s="210">
        <f>SUM(I70,L70,N70)</f>
        <v>-100800</v>
      </c>
      <c r="Q70" s="207" t="s">
        <v>80</v>
      </c>
      <c r="R70" s="68"/>
      <c r="S70" s="68"/>
      <c r="T70" s="68"/>
      <c r="U70" s="68"/>
      <c r="V70" s="68"/>
      <c r="W70" s="68"/>
      <c r="X70" s="68"/>
      <c r="Y70" s="68"/>
      <c r="Z70" s="68"/>
      <c r="AA70" s="94"/>
      <c r="AB70" s="94"/>
      <c r="AC70" s="94"/>
      <c r="AD70" s="94"/>
      <c r="AE70" s="94"/>
    </row>
    <row r="71" spans="1:31" ht="22.5" customHeight="1">
      <c r="A71" s="81"/>
      <c r="B71" s="81" t="s">
        <v>674</v>
      </c>
      <c r="C71" s="81"/>
      <c r="D71" s="207" t="s">
        <v>203</v>
      </c>
      <c r="E71" s="207" t="s">
        <v>206</v>
      </c>
      <c r="F71" s="208" t="s">
        <v>205</v>
      </c>
      <c r="G71" s="209">
        <f>SUM(산출집계!H156,산출집계!H193)</f>
        <v>288</v>
      </c>
      <c r="H71" s="210">
        <v>-225</v>
      </c>
      <c r="I71" s="210">
        <f>TRUNC(G71*H71)</f>
        <v>-64800</v>
      </c>
      <c r="J71" s="210"/>
      <c r="K71" s="210">
        <v>0</v>
      </c>
      <c r="L71" s="210">
        <v>0</v>
      </c>
      <c r="M71" s="210">
        <v>0</v>
      </c>
      <c r="N71" s="210">
        <v>0</v>
      </c>
      <c r="O71" s="210">
        <f>IF((H71+K71+M71)=0,"",(H71+K71+M71))</f>
        <v>-225</v>
      </c>
      <c r="P71" s="210">
        <f>SUM(I71,L71,N71)</f>
        <v>-64800</v>
      </c>
      <c r="Q71" s="207" t="s">
        <v>80</v>
      </c>
      <c r="R71" s="68"/>
      <c r="S71" s="68"/>
      <c r="T71" s="68"/>
      <c r="U71" s="68"/>
      <c r="V71" s="68"/>
      <c r="W71" s="68"/>
      <c r="X71" s="68"/>
      <c r="Y71" s="68"/>
      <c r="Z71" s="68"/>
      <c r="AA71" s="94"/>
      <c r="AB71" s="94"/>
      <c r="AC71" s="94"/>
      <c r="AD71" s="94"/>
      <c r="AE71" s="94"/>
    </row>
    <row r="72" spans="1:31" ht="22.5" customHeight="1">
      <c r="A72" s="81"/>
      <c r="B72" s="81" t="s">
        <v>154</v>
      </c>
      <c r="C72" s="81"/>
      <c r="D72" s="87" t="s">
        <v>67</v>
      </c>
      <c r="E72" s="87"/>
      <c r="F72" s="138"/>
      <c r="G72" s="77"/>
      <c r="H72" s="72"/>
      <c r="I72" s="72">
        <f>TRUNC(SUM(I69:I71))</f>
        <v>-165600</v>
      </c>
      <c r="J72" s="72"/>
      <c r="K72" s="72"/>
      <c r="L72" s="72">
        <f>TRUNC(SUM(L69:L71))</f>
        <v>0</v>
      </c>
      <c r="M72" s="72"/>
      <c r="N72" s="72">
        <f>TRUNC(SUM(N69:N71))</f>
        <v>0</v>
      </c>
      <c r="O72" s="72" t="str">
        <f>IF((H72+K72+M72)=0,"",(H72+K72+M72))</f>
        <v/>
      </c>
      <c r="P72" s="72">
        <f>TRUNC(SUM(P69:P71))</f>
        <v>-165600</v>
      </c>
      <c r="Q72" s="87"/>
      <c r="R72" s="68"/>
      <c r="S72" s="68"/>
      <c r="T72" s="68"/>
      <c r="U72" s="68"/>
      <c r="V72" s="68"/>
      <c r="W72" s="68"/>
      <c r="X72" s="68"/>
      <c r="Y72" s="68"/>
      <c r="Z72" s="68"/>
      <c r="AA72" s="94"/>
      <c r="AB72" s="94"/>
      <c r="AC72" s="94"/>
      <c r="AD72" s="94"/>
      <c r="AE72" s="94"/>
    </row>
    <row r="73" spans="1:31" ht="22.5" customHeight="1">
      <c r="A73" s="81"/>
      <c r="B73" s="81"/>
      <c r="C73" s="81"/>
      <c r="D73" s="81"/>
      <c r="E73" s="81"/>
      <c r="F73" s="139"/>
      <c r="G73" s="68"/>
      <c r="H73" s="94"/>
      <c r="I73" s="94"/>
      <c r="J73" s="94"/>
      <c r="K73" s="94"/>
      <c r="L73" s="94"/>
      <c r="M73" s="94"/>
      <c r="N73" s="94"/>
      <c r="O73" s="94"/>
      <c r="P73" s="94"/>
      <c r="Q73" s="81"/>
      <c r="R73" s="68"/>
      <c r="S73" s="68"/>
      <c r="T73" s="68"/>
      <c r="U73" s="68"/>
      <c r="V73" s="68"/>
      <c r="W73" s="68"/>
      <c r="X73" s="68"/>
      <c r="Y73" s="68"/>
      <c r="Z73" s="68"/>
      <c r="AA73" s="94"/>
      <c r="AB73" s="94"/>
      <c r="AC73" s="94"/>
      <c r="AD73" s="94"/>
      <c r="AE73" s="94"/>
    </row>
    <row r="74" spans="1:31" ht="22.5" customHeight="1">
      <c r="A74" s="81"/>
      <c r="B74" s="81"/>
      <c r="C74" s="81"/>
      <c r="D74" s="81"/>
      <c r="E74" s="81"/>
      <c r="F74" s="139"/>
      <c r="G74" s="68"/>
      <c r="H74" s="94"/>
      <c r="I74" s="94"/>
      <c r="J74" s="94"/>
      <c r="K74" s="94"/>
      <c r="L74" s="94"/>
      <c r="M74" s="94"/>
      <c r="N74" s="94"/>
      <c r="O74" s="94"/>
      <c r="P74" s="94"/>
      <c r="Q74" s="81"/>
      <c r="R74" s="68"/>
      <c r="S74" s="68"/>
      <c r="T74" s="68"/>
      <c r="U74" s="68"/>
      <c r="V74" s="68"/>
      <c r="W74" s="68"/>
      <c r="X74" s="68"/>
      <c r="Y74" s="68"/>
      <c r="Z74" s="68"/>
      <c r="AA74" s="94"/>
      <c r="AB74" s="94"/>
      <c r="AC74" s="94"/>
      <c r="AD74" s="94"/>
      <c r="AE74" s="94"/>
    </row>
    <row r="75" spans="1:31" ht="22.5" customHeight="1">
      <c r="A75" s="81"/>
      <c r="B75" s="81"/>
      <c r="C75" s="81"/>
      <c r="D75" s="81"/>
      <c r="E75" s="81"/>
      <c r="F75" s="139"/>
      <c r="G75" s="68"/>
      <c r="H75" s="94"/>
      <c r="I75" s="94"/>
      <c r="J75" s="94"/>
      <c r="K75" s="94"/>
      <c r="L75" s="94"/>
      <c r="M75" s="94"/>
      <c r="N75" s="94"/>
      <c r="O75" s="94"/>
      <c r="P75" s="94"/>
      <c r="Q75" s="81"/>
      <c r="R75" s="68"/>
      <c r="S75" s="68"/>
      <c r="T75" s="68"/>
      <c r="U75" s="68"/>
      <c r="V75" s="68"/>
      <c r="W75" s="68"/>
      <c r="X75" s="68"/>
      <c r="Y75" s="68"/>
      <c r="Z75" s="68"/>
      <c r="AA75" s="94"/>
      <c r="AB75" s="94"/>
      <c r="AC75" s="94"/>
      <c r="AD75" s="94"/>
      <c r="AE75" s="94"/>
    </row>
    <row r="76" spans="1:31" ht="22.5" customHeight="1">
      <c r="A76" s="81"/>
      <c r="B76" s="81"/>
      <c r="C76" s="81"/>
      <c r="D76" s="81"/>
      <c r="E76" s="81"/>
      <c r="F76" s="139"/>
      <c r="G76" s="68"/>
      <c r="H76" s="94"/>
      <c r="I76" s="94"/>
      <c r="J76" s="94"/>
      <c r="K76" s="94"/>
      <c r="L76" s="94"/>
      <c r="M76" s="94"/>
      <c r="N76" s="94"/>
      <c r="O76" s="94"/>
      <c r="P76" s="94"/>
      <c r="Q76" s="81"/>
      <c r="R76" s="68"/>
      <c r="S76" s="68"/>
      <c r="T76" s="68"/>
      <c r="U76" s="68"/>
      <c r="V76" s="68"/>
      <c r="W76" s="68"/>
      <c r="X76" s="68"/>
      <c r="Y76" s="68"/>
      <c r="Z76" s="68"/>
      <c r="AA76" s="94"/>
      <c r="AB76" s="94"/>
      <c r="AC76" s="94"/>
      <c r="AD76" s="94"/>
      <c r="AE76" s="94"/>
    </row>
    <row r="77" spans="1:31" ht="22.5" customHeight="1">
      <c r="A77" s="81"/>
      <c r="B77" s="81"/>
      <c r="C77" s="81"/>
      <c r="D77" s="81"/>
      <c r="E77" s="81"/>
      <c r="F77" s="139"/>
      <c r="G77" s="68"/>
      <c r="H77" s="94"/>
      <c r="I77" s="94"/>
      <c r="J77" s="94"/>
      <c r="K77" s="94"/>
      <c r="L77" s="94"/>
      <c r="M77" s="94"/>
      <c r="N77" s="94"/>
      <c r="O77" s="94"/>
      <c r="P77" s="94"/>
      <c r="Q77" s="81"/>
      <c r="R77" s="68"/>
      <c r="S77" s="68"/>
      <c r="T77" s="68"/>
      <c r="U77" s="68"/>
      <c r="V77" s="68"/>
      <c r="W77" s="68"/>
      <c r="X77" s="68"/>
      <c r="Y77" s="68"/>
      <c r="Z77" s="68"/>
      <c r="AA77" s="94"/>
      <c r="AB77" s="94"/>
      <c r="AC77" s="94"/>
      <c r="AD77" s="94"/>
      <c r="AE77" s="94"/>
    </row>
    <row r="78" spans="1:31" ht="22.5" customHeight="1">
      <c r="A78" s="81"/>
      <c r="B78" s="81"/>
      <c r="C78" s="81"/>
      <c r="D78" s="81"/>
      <c r="E78" s="81"/>
      <c r="F78" s="139"/>
      <c r="G78" s="68"/>
      <c r="H78" s="94"/>
      <c r="I78" s="94"/>
      <c r="J78" s="94"/>
      <c r="K78" s="94"/>
      <c r="L78" s="94"/>
      <c r="M78" s="94"/>
      <c r="N78" s="94"/>
      <c r="O78" s="94"/>
      <c r="P78" s="94"/>
      <c r="Q78" s="81"/>
      <c r="R78" s="68"/>
      <c r="S78" s="68"/>
      <c r="T78" s="68"/>
      <c r="U78" s="68"/>
      <c r="V78" s="68"/>
      <c r="W78" s="68"/>
      <c r="X78" s="68"/>
      <c r="Y78" s="68"/>
      <c r="Z78" s="68"/>
      <c r="AA78" s="94"/>
      <c r="AB78" s="94"/>
      <c r="AC78" s="94"/>
      <c r="AD78" s="94"/>
      <c r="AE78" s="94"/>
    </row>
    <row r="79" spans="1:31" ht="22.5" customHeight="1">
      <c r="A79" s="81"/>
      <c r="B79" s="81"/>
      <c r="C79" s="81"/>
      <c r="D79" s="81"/>
      <c r="E79" s="81"/>
      <c r="F79" s="139"/>
      <c r="G79" s="68"/>
      <c r="H79" s="94"/>
      <c r="I79" s="94"/>
      <c r="J79" s="94"/>
      <c r="K79" s="94"/>
      <c r="L79" s="94"/>
      <c r="M79" s="94"/>
      <c r="N79" s="94"/>
      <c r="O79" s="94"/>
      <c r="P79" s="94"/>
      <c r="Q79" s="81"/>
      <c r="R79" s="68"/>
      <c r="S79" s="68"/>
      <c r="T79" s="68"/>
      <c r="U79" s="68"/>
      <c r="V79" s="68"/>
      <c r="W79" s="68"/>
      <c r="X79" s="68"/>
      <c r="Y79" s="68"/>
      <c r="Z79" s="68"/>
      <c r="AA79" s="94"/>
      <c r="AB79" s="94"/>
      <c r="AC79" s="94"/>
      <c r="AD79" s="94"/>
      <c r="AE79" s="94"/>
    </row>
    <row r="80" spans="1:31" ht="22.5" customHeight="1">
      <c r="A80" s="81"/>
      <c r="B80" s="81"/>
      <c r="C80" s="81"/>
      <c r="D80" s="81"/>
      <c r="E80" s="81"/>
      <c r="F80" s="139"/>
      <c r="G80" s="68"/>
      <c r="H80" s="94"/>
      <c r="I80" s="94"/>
      <c r="J80" s="94"/>
      <c r="K80" s="94"/>
      <c r="L80" s="94"/>
      <c r="M80" s="94"/>
      <c r="N80" s="94"/>
      <c r="O80" s="94"/>
      <c r="P80" s="94"/>
      <c r="Q80" s="81"/>
      <c r="R80" s="68"/>
      <c r="S80" s="68"/>
      <c r="T80" s="68"/>
      <c r="U80" s="68"/>
      <c r="V80" s="68"/>
      <c r="W80" s="68"/>
      <c r="X80" s="68"/>
      <c r="Y80" s="68"/>
      <c r="Z80" s="68"/>
      <c r="AA80" s="94"/>
      <c r="AB80" s="94"/>
      <c r="AC80" s="94"/>
      <c r="AD80" s="94"/>
      <c r="AE80" s="94"/>
    </row>
    <row r="81" spans="1:31" ht="22.5" customHeight="1">
      <c r="A81" s="81"/>
      <c r="B81" s="81"/>
      <c r="C81" s="81"/>
      <c r="D81" s="81"/>
      <c r="E81" s="81"/>
      <c r="F81" s="139"/>
      <c r="G81" s="68"/>
      <c r="H81" s="94"/>
      <c r="I81" s="94"/>
      <c r="J81" s="94"/>
      <c r="K81" s="94"/>
      <c r="L81" s="94"/>
      <c r="M81" s="94"/>
      <c r="N81" s="94"/>
      <c r="O81" s="94"/>
      <c r="P81" s="94"/>
      <c r="Q81" s="81"/>
      <c r="R81" s="68"/>
      <c r="S81" s="68"/>
      <c r="T81" s="68"/>
      <c r="U81" s="68"/>
      <c r="V81" s="68"/>
      <c r="W81" s="68"/>
      <c r="X81" s="68"/>
      <c r="Y81" s="68"/>
      <c r="Z81" s="68"/>
      <c r="AA81" s="94"/>
      <c r="AB81" s="94"/>
      <c r="AC81" s="94"/>
      <c r="AD81" s="94"/>
      <c r="AE81" s="94"/>
    </row>
    <row r="82" spans="1:31" ht="22.5" customHeight="1">
      <c r="A82" s="81"/>
      <c r="B82" s="81"/>
      <c r="C82" s="81"/>
      <c r="D82" s="81"/>
      <c r="E82" s="81"/>
      <c r="F82" s="139"/>
      <c r="G82" s="68"/>
      <c r="H82" s="94"/>
      <c r="I82" s="94"/>
      <c r="J82" s="94"/>
      <c r="K82" s="94"/>
      <c r="L82" s="94"/>
      <c r="M82" s="94"/>
      <c r="N82" s="94"/>
      <c r="O82" s="94"/>
      <c r="P82" s="94"/>
      <c r="Q82" s="81"/>
      <c r="R82" s="68"/>
      <c r="S82" s="68"/>
      <c r="T82" s="68"/>
      <c r="U82" s="68"/>
      <c r="V82" s="68"/>
      <c r="W82" s="68"/>
      <c r="X82" s="68"/>
      <c r="Y82" s="68"/>
      <c r="Z82" s="68"/>
      <c r="AA82" s="94"/>
      <c r="AB82" s="94"/>
      <c r="AC82" s="94"/>
      <c r="AD82" s="94"/>
      <c r="AE82" s="94"/>
    </row>
    <row r="83" spans="1:31" ht="22.5" customHeight="1">
      <c r="A83" s="81"/>
      <c r="B83" s="81"/>
      <c r="C83" s="81"/>
      <c r="D83" s="81"/>
      <c r="E83" s="81"/>
      <c r="F83" s="139"/>
      <c r="G83" s="68"/>
      <c r="H83" s="94"/>
      <c r="I83" s="94"/>
      <c r="J83" s="94"/>
      <c r="K83" s="94"/>
      <c r="L83" s="94"/>
      <c r="M83" s="94"/>
      <c r="N83" s="94"/>
      <c r="O83" s="94"/>
      <c r="P83" s="94"/>
      <c r="Q83" s="81"/>
      <c r="R83" s="68"/>
      <c r="S83" s="68"/>
      <c r="T83" s="68"/>
      <c r="U83" s="68"/>
      <c r="V83" s="68"/>
      <c r="W83" s="68"/>
      <c r="X83" s="68"/>
      <c r="Y83" s="68"/>
      <c r="Z83" s="68"/>
      <c r="AA83" s="94"/>
      <c r="AB83" s="94"/>
      <c r="AC83" s="94"/>
      <c r="AD83" s="94"/>
      <c r="AE83" s="94"/>
    </row>
    <row r="84" spans="1:31" ht="22.5" customHeight="1">
      <c r="A84" s="81"/>
      <c r="B84" s="81"/>
      <c r="C84" s="81"/>
      <c r="D84" s="81"/>
      <c r="E84" s="81"/>
      <c r="F84" s="139"/>
      <c r="G84" s="68"/>
      <c r="H84" s="94"/>
      <c r="I84" s="94"/>
      <c r="J84" s="94"/>
      <c r="K84" s="94"/>
      <c r="L84" s="94"/>
      <c r="M84" s="94"/>
      <c r="N84" s="94"/>
      <c r="O84" s="94"/>
      <c r="P84" s="94"/>
      <c r="Q84" s="81"/>
      <c r="R84" s="68"/>
      <c r="S84" s="68"/>
      <c r="T84" s="68"/>
      <c r="U84" s="68"/>
      <c r="V84" s="68"/>
      <c r="W84" s="68"/>
      <c r="X84" s="68"/>
      <c r="Y84" s="68"/>
      <c r="Z84" s="68"/>
      <c r="AA84" s="94"/>
      <c r="AB84" s="94"/>
      <c r="AC84" s="94"/>
      <c r="AD84" s="94"/>
      <c r="AE84" s="94"/>
    </row>
    <row r="85" spans="1:31" ht="22.5" customHeight="1">
      <c r="A85" s="81"/>
      <c r="B85" s="81"/>
      <c r="C85" s="81"/>
      <c r="D85" s="81"/>
      <c r="E85" s="81"/>
      <c r="F85" s="139"/>
      <c r="G85" s="68"/>
      <c r="H85" s="94"/>
      <c r="I85" s="94"/>
      <c r="J85" s="94"/>
      <c r="K85" s="94"/>
      <c r="L85" s="94"/>
      <c r="M85" s="94"/>
      <c r="N85" s="94"/>
      <c r="O85" s="94"/>
      <c r="P85" s="94"/>
      <c r="Q85" s="81"/>
      <c r="R85" s="68"/>
      <c r="S85" s="68"/>
      <c r="T85" s="68"/>
      <c r="U85" s="68"/>
      <c r="V85" s="68"/>
      <c r="W85" s="68"/>
      <c r="X85" s="68"/>
      <c r="Y85" s="68"/>
      <c r="Z85" s="68"/>
      <c r="AA85" s="94"/>
      <c r="AB85" s="94"/>
      <c r="AC85" s="94"/>
      <c r="AD85" s="94"/>
      <c r="AE85" s="94"/>
    </row>
    <row r="86" spans="1:31" ht="22.5" customHeight="1">
      <c r="A86" s="81"/>
      <c r="B86" s="81"/>
      <c r="C86" s="81"/>
      <c r="D86" s="81"/>
      <c r="E86" s="81"/>
      <c r="F86" s="139"/>
      <c r="G86" s="68"/>
      <c r="H86" s="94"/>
      <c r="I86" s="94"/>
      <c r="J86" s="94"/>
      <c r="K86" s="94"/>
      <c r="L86" s="94"/>
      <c r="M86" s="94"/>
      <c r="N86" s="94"/>
      <c r="O86" s="94"/>
      <c r="P86" s="94"/>
      <c r="Q86" s="81"/>
      <c r="R86" s="68"/>
      <c r="S86" s="68"/>
      <c r="T86" s="68"/>
      <c r="U86" s="68"/>
      <c r="V86" s="68"/>
      <c r="W86" s="68"/>
      <c r="X86" s="68"/>
      <c r="Y86" s="68"/>
      <c r="Z86" s="68"/>
      <c r="AA86" s="94"/>
      <c r="AB86" s="94"/>
      <c r="AC86" s="94"/>
      <c r="AD86" s="94"/>
      <c r="AE86" s="94"/>
    </row>
    <row r="87" spans="1:31" ht="22.5" customHeight="1">
      <c r="A87" s="81"/>
      <c r="B87" s="81"/>
      <c r="C87" s="81"/>
      <c r="D87" s="81"/>
      <c r="E87" s="81"/>
      <c r="F87" s="139"/>
      <c r="G87" s="68"/>
      <c r="H87" s="94"/>
      <c r="I87" s="94"/>
      <c r="J87" s="94"/>
      <c r="K87" s="94"/>
      <c r="L87" s="94"/>
      <c r="M87" s="94"/>
      <c r="N87" s="94"/>
      <c r="O87" s="94"/>
      <c r="P87" s="94"/>
      <c r="Q87" s="81"/>
      <c r="R87" s="68"/>
      <c r="S87" s="68"/>
      <c r="T87" s="68"/>
      <c r="U87" s="68"/>
      <c r="V87" s="68"/>
      <c r="W87" s="68"/>
      <c r="X87" s="68"/>
      <c r="Y87" s="68"/>
      <c r="Z87" s="68"/>
      <c r="AA87" s="94"/>
      <c r="AB87" s="94"/>
      <c r="AC87" s="94"/>
      <c r="AD87" s="94"/>
      <c r="AE87" s="94"/>
    </row>
    <row r="88" spans="1:31" ht="22.5" customHeight="1">
      <c r="A88" s="81"/>
      <c r="B88" s="81"/>
      <c r="C88" s="81"/>
      <c r="D88" s="81"/>
      <c r="E88" s="81"/>
      <c r="F88" s="139"/>
      <c r="G88" s="68"/>
      <c r="H88" s="94"/>
      <c r="I88" s="94"/>
      <c r="J88" s="94"/>
      <c r="K88" s="94"/>
      <c r="L88" s="94"/>
      <c r="M88" s="94"/>
      <c r="N88" s="94"/>
      <c r="O88" s="94"/>
      <c r="P88" s="94"/>
      <c r="Q88" s="81"/>
      <c r="R88" s="68"/>
      <c r="S88" s="68"/>
      <c r="T88" s="68"/>
      <c r="U88" s="68"/>
      <c r="V88" s="68"/>
      <c r="W88" s="68"/>
      <c r="X88" s="68"/>
      <c r="Y88" s="68"/>
      <c r="Z88" s="68"/>
      <c r="AA88" s="94"/>
      <c r="AB88" s="94"/>
      <c r="AC88" s="94"/>
      <c r="AD88" s="94"/>
      <c r="AE88" s="94"/>
    </row>
    <row r="89" spans="1:31" ht="22.5" customHeight="1">
      <c r="A89" s="81"/>
      <c r="B89" s="81"/>
      <c r="C89" s="81"/>
      <c r="D89" s="81"/>
      <c r="E89" s="81"/>
      <c r="F89" s="139"/>
      <c r="G89" s="68"/>
      <c r="H89" s="94"/>
      <c r="I89" s="94"/>
      <c r="J89" s="94"/>
      <c r="K89" s="94"/>
      <c r="L89" s="94"/>
      <c r="M89" s="94"/>
      <c r="N89" s="94"/>
      <c r="O89" s="94"/>
      <c r="P89" s="94"/>
      <c r="Q89" s="81"/>
      <c r="R89" s="68"/>
      <c r="S89" s="68"/>
      <c r="T89" s="68"/>
      <c r="U89" s="68"/>
      <c r="V89" s="68"/>
      <c r="W89" s="68"/>
      <c r="X89" s="68"/>
      <c r="Y89" s="68"/>
      <c r="Z89" s="68"/>
      <c r="AA89" s="94"/>
      <c r="AB89" s="94"/>
      <c r="AC89" s="94"/>
      <c r="AD89" s="94"/>
      <c r="AE89" s="94"/>
    </row>
    <row r="90" spans="1:31" ht="22.5" customHeight="1">
      <c r="A90" s="81"/>
      <c r="B90" s="81"/>
      <c r="C90" s="81"/>
      <c r="D90" s="81"/>
      <c r="E90" s="81"/>
      <c r="F90" s="139"/>
      <c r="G90" s="68"/>
      <c r="H90" s="94"/>
      <c r="I90" s="94"/>
      <c r="J90" s="94"/>
      <c r="K90" s="94"/>
      <c r="L90" s="94"/>
      <c r="M90" s="94"/>
      <c r="N90" s="94"/>
      <c r="O90" s="94"/>
      <c r="P90" s="94"/>
      <c r="Q90" s="81"/>
      <c r="R90" s="68"/>
      <c r="S90" s="68"/>
      <c r="T90" s="68"/>
      <c r="U90" s="68"/>
      <c r="V90" s="68"/>
      <c r="W90" s="68"/>
      <c r="X90" s="68"/>
      <c r="Y90" s="68"/>
      <c r="Z90" s="68"/>
      <c r="AA90" s="94"/>
      <c r="AB90" s="94"/>
      <c r="AC90" s="94"/>
      <c r="AD90" s="94"/>
      <c r="AE90" s="94"/>
    </row>
    <row r="91" spans="1:31" ht="22.5" customHeight="1">
      <c r="A91" s="81"/>
      <c r="B91" s="81"/>
      <c r="C91" s="81"/>
      <c r="D91" s="81"/>
      <c r="E91" s="81"/>
      <c r="F91" s="139"/>
      <c r="G91" s="68"/>
      <c r="H91" s="94"/>
      <c r="I91" s="94"/>
      <c r="J91" s="94"/>
      <c r="K91" s="94"/>
      <c r="L91" s="94"/>
      <c r="M91" s="94"/>
      <c r="N91" s="94"/>
      <c r="O91" s="94"/>
      <c r="P91" s="94"/>
      <c r="Q91" s="81"/>
      <c r="R91" s="68"/>
      <c r="S91" s="68"/>
      <c r="T91" s="68"/>
      <c r="U91" s="68"/>
      <c r="V91" s="68"/>
      <c r="W91" s="68"/>
      <c r="X91" s="68"/>
      <c r="Y91" s="68"/>
      <c r="Z91" s="68"/>
      <c r="AA91" s="94"/>
      <c r="AB91" s="94"/>
      <c r="AC91" s="94"/>
      <c r="AD91" s="94"/>
      <c r="AE91" s="94"/>
    </row>
    <row r="92" spans="1:31" ht="22.5" customHeight="1">
      <c r="A92" s="81"/>
      <c r="B92" s="81"/>
      <c r="C92" s="81"/>
      <c r="D92" s="81"/>
      <c r="E92" s="81"/>
      <c r="F92" s="139"/>
      <c r="G92" s="68"/>
      <c r="H92" s="94"/>
      <c r="I92" s="94"/>
      <c r="J92" s="94"/>
      <c r="K92" s="94"/>
      <c r="L92" s="94"/>
      <c r="M92" s="94"/>
      <c r="N92" s="94"/>
      <c r="O92" s="94"/>
      <c r="P92" s="94"/>
      <c r="Q92" s="81"/>
      <c r="R92" s="68"/>
      <c r="S92" s="68"/>
      <c r="T92" s="68"/>
      <c r="U92" s="68"/>
      <c r="V92" s="68"/>
      <c r="W92" s="68"/>
      <c r="X92" s="68"/>
      <c r="Y92" s="68"/>
      <c r="Z92" s="68"/>
      <c r="AA92" s="94"/>
      <c r="AB92" s="94"/>
      <c r="AC92" s="94"/>
      <c r="AD92" s="94"/>
      <c r="AE92" s="94"/>
    </row>
    <row r="93" spans="1:31" ht="22.5" customHeight="1">
      <c r="A93" s="81"/>
      <c r="B93" s="81"/>
      <c r="C93" s="81"/>
      <c r="D93" s="81"/>
      <c r="E93" s="81"/>
      <c r="F93" s="139"/>
      <c r="G93" s="68"/>
      <c r="H93" s="94"/>
      <c r="I93" s="94"/>
      <c r="J93" s="94"/>
      <c r="K93" s="94"/>
      <c r="L93" s="94"/>
      <c r="M93" s="94"/>
      <c r="N93" s="94"/>
      <c r="O93" s="94"/>
      <c r="P93" s="94"/>
      <c r="Q93" s="81"/>
      <c r="R93" s="68"/>
      <c r="S93" s="68"/>
      <c r="T93" s="68"/>
      <c r="U93" s="68"/>
      <c r="V93" s="68"/>
      <c r="W93" s="68"/>
      <c r="X93" s="68"/>
      <c r="Y93" s="68"/>
      <c r="Z93" s="68"/>
      <c r="AA93" s="94"/>
      <c r="AB93" s="94"/>
      <c r="AC93" s="94"/>
      <c r="AD93" s="94"/>
      <c r="AE93" s="94"/>
    </row>
    <row r="94" spans="1:31" ht="22.5" customHeight="1">
      <c r="A94" s="81"/>
      <c r="B94" s="81"/>
      <c r="C94" s="81"/>
      <c r="D94" s="81"/>
      <c r="E94" s="81"/>
      <c r="F94" s="139"/>
      <c r="G94" s="68"/>
      <c r="H94" s="94"/>
      <c r="I94" s="94"/>
      <c r="J94" s="94"/>
      <c r="K94" s="94"/>
      <c r="L94" s="94"/>
      <c r="M94" s="94"/>
      <c r="N94" s="94"/>
      <c r="O94" s="94"/>
      <c r="P94" s="94"/>
      <c r="Q94" s="81"/>
      <c r="R94" s="68"/>
      <c r="S94" s="68"/>
      <c r="T94" s="68"/>
      <c r="U94" s="68"/>
      <c r="V94" s="68"/>
      <c r="W94" s="68"/>
      <c r="X94" s="68"/>
      <c r="Y94" s="68"/>
      <c r="Z94" s="68"/>
      <c r="AA94" s="94"/>
      <c r="AB94" s="94"/>
      <c r="AC94" s="94"/>
      <c r="AD94" s="94"/>
      <c r="AE94" s="94"/>
    </row>
    <row r="95" spans="1:31" ht="22.5" customHeight="1">
      <c r="A95" s="81"/>
      <c r="B95" s="81"/>
      <c r="C95" s="81"/>
      <c r="D95" s="81"/>
      <c r="E95" s="81"/>
      <c r="F95" s="139"/>
      <c r="G95" s="68"/>
      <c r="H95" s="94"/>
      <c r="I95" s="94"/>
      <c r="J95" s="94"/>
      <c r="K95" s="94"/>
      <c r="L95" s="94"/>
      <c r="M95" s="94"/>
      <c r="N95" s="94"/>
      <c r="O95" s="94"/>
      <c r="P95" s="94"/>
      <c r="Q95" s="81"/>
      <c r="R95" s="68"/>
      <c r="S95" s="68"/>
      <c r="T95" s="68"/>
      <c r="U95" s="68"/>
      <c r="V95" s="68"/>
      <c r="W95" s="68"/>
      <c r="X95" s="68"/>
      <c r="Y95" s="68"/>
      <c r="Z95" s="68"/>
      <c r="AA95" s="94"/>
      <c r="AB95" s="94"/>
      <c r="AC95" s="94"/>
      <c r="AD95" s="94"/>
      <c r="AE95" s="94"/>
    </row>
    <row r="96" spans="1:31" ht="22.5" customHeight="1">
      <c r="A96" s="81"/>
      <c r="B96" s="81"/>
      <c r="C96" s="81"/>
      <c r="D96" s="81"/>
      <c r="E96" s="81"/>
      <c r="F96" s="139"/>
      <c r="G96" s="68"/>
      <c r="H96" s="94"/>
      <c r="I96" s="94"/>
      <c r="J96" s="94"/>
      <c r="K96" s="94"/>
      <c r="L96" s="94"/>
      <c r="M96" s="94"/>
      <c r="N96" s="94"/>
      <c r="O96" s="94"/>
      <c r="P96" s="94"/>
      <c r="Q96" s="81"/>
      <c r="R96" s="68"/>
      <c r="S96" s="68"/>
      <c r="T96" s="68"/>
      <c r="U96" s="68"/>
      <c r="V96" s="68"/>
      <c r="W96" s="68"/>
      <c r="X96" s="68"/>
      <c r="Y96" s="68"/>
      <c r="Z96" s="68"/>
      <c r="AA96" s="94"/>
      <c r="AB96" s="94"/>
      <c r="AC96" s="94"/>
      <c r="AD96" s="94"/>
      <c r="AE96" s="94"/>
    </row>
    <row r="97" spans="1:31" ht="22.5" customHeight="1">
      <c r="A97" s="81"/>
      <c r="B97" s="81"/>
      <c r="C97" s="81"/>
      <c r="D97" s="81"/>
      <c r="E97" s="81"/>
      <c r="F97" s="139"/>
      <c r="G97" s="68"/>
      <c r="H97" s="94"/>
      <c r="I97" s="94"/>
      <c r="J97" s="94"/>
      <c r="K97" s="94"/>
      <c r="L97" s="94"/>
      <c r="M97" s="94"/>
      <c r="N97" s="94"/>
      <c r="O97" s="94"/>
      <c r="P97" s="94"/>
      <c r="Q97" s="81"/>
      <c r="R97" s="68"/>
      <c r="S97" s="68"/>
      <c r="T97" s="68"/>
      <c r="U97" s="68"/>
      <c r="V97" s="68"/>
      <c r="W97" s="68"/>
      <c r="X97" s="68"/>
      <c r="Y97" s="68"/>
      <c r="Z97" s="68"/>
      <c r="AA97" s="94"/>
      <c r="AB97" s="94"/>
      <c r="AC97" s="94"/>
      <c r="AD97" s="94"/>
      <c r="AE97" s="94"/>
    </row>
    <row r="98" spans="1:31" ht="22.5" customHeight="1">
      <c r="A98" s="81"/>
      <c r="B98" s="81"/>
      <c r="C98" s="81"/>
      <c r="D98" s="81"/>
      <c r="E98" s="81"/>
      <c r="F98" s="139"/>
      <c r="G98" s="68"/>
      <c r="H98" s="94"/>
      <c r="I98" s="94"/>
      <c r="J98" s="94"/>
      <c r="K98" s="94"/>
      <c r="L98" s="94"/>
      <c r="M98" s="94"/>
      <c r="N98" s="94"/>
      <c r="O98" s="94"/>
      <c r="P98" s="94"/>
      <c r="Q98" s="81"/>
      <c r="R98" s="68"/>
      <c r="S98" s="68"/>
      <c r="T98" s="68"/>
      <c r="U98" s="68"/>
      <c r="V98" s="68"/>
      <c r="W98" s="68"/>
      <c r="X98" s="68"/>
      <c r="Y98" s="68"/>
      <c r="Z98" s="68"/>
      <c r="AA98" s="94"/>
      <c r="AB98" s="94"/>
      <c r="AC98" s="94"/>
      <c r="AD98" s="94"/>
      <c r="AE98" s="94"/>
    </row>
    <row r="99" spans="1:31" ht="22.5" customHeight="1">
      <c r="A99" s="81"/>
      <c r="B99" s="81"/>
      <c r="C99" s="81"/>
      <c r="D99" s="81"/>
      <c r="E99" s="81"/>
      <c r="F99" s="139"/>
      <c r="G99" s="68"/>
      <c r="H99" s="94"/>
      <c r="I99" s="94"/>
      <c r="J99" s="94"/>
      <c r="K99" s="94"/>
      <c r="L99" s="94"/>
      <c r="M99" s="94"/>
      <c r="N99" s="94"/>
      <c r="O99" s="94"/>
      <c r="P99" s="94"/>
      <c r="Q99" s="81"/>
      <c r="R99" s="68"/>
      <c r="S99" s="68"/>
      <c r="T99" s="68"/>
      <c r="U99" s="68"/>
      <c r="V99" s="68"/>
      <c r="W99" s="68"/>
      <c r="X99" s="68"/>
      <c r="Y99" s="68"/>
      <c r="Z99" s="68"/>
      <c r="AA99" s="94"/>
      <c r="AB99" s="94"/>
      <c r="AC99" s="94"/>
      <c r="AD99" s="94"/>
      <c r="AE99" s="94"/>
    </row>
    <row r="100" spans="1:31" ht="22.5" customHeight="1">
      <c r="A100" s="81"/>
      <c r="B100" s="81"/>
      <c r="C100" s="81"/>
      <c r="D100" s="81"/>
      <c r="E100" s="81"/>
      <c r="F100" s="139"/>
      <c r="G100" s="68"/>
      <c r="H100" s="94"/>
      <c r="I100" s="94"/>
      <c r="J100" s="94"/>
      <c r="K100" s="94"/>
      <c r="L100" s="94"/>
      <c r="M100" s="94"/>
      <c r="N100" s="94"/>
      <c r="O100" s="94"/>
      <c r="P100" s="94"/>
      <c r="Q100" s="81"/>
      <c r="R100" s="68"/>
      <c r="S100" s="68"/>
      <c r="T100" s="68"/>
      <c r="U100" s="68"/>
      <c r="V100" s="68"/>
      <c r="W100" s="68"/>
      <c r="X100" s="68"/>
      <c r="Y100" s="68"/>
      <c r="Z100" s="68"/>
      <c r="AA100" s="94"/>
      <c r="AB100" s="94"/>
      <c r="AC100" s="94"/>
      <c r="AD100" s="94"/>
      <c r="AE100" s="94"/>
    </row>
    <row r="101" spans="1:31" ht="22.5" customHeight="1">
      <c r="A101" s="81"/>
      <c r="B101" s="81"/>
      <c r="C101" s="81"/>
      <c r="D101" s="81"/>
      <c r="E101" s="81"/>
      <c r="F101" s="139"/>
      <c r="G101" s="68"/>
      <c r="H101" s="94"/>
      <c r="I101" s="94"/>
      <c r="J101" s="94"/>
      <c r="K101" s="94"/>
      <c r="L101" s="94"/>
      <c r="M101" s="94"/>
      <c r="N101" s="94"/>
      <c r="O101" s="94"/>
      <c r="P101" s="94"/>
      <c r="Q101" s="81"/>
      <c r="R101" s="68"/>
      <c r="S101" s="68"/>
      <c r="T101" s="68"/>
      <c r="U101" s="68"/>
      <c r="V101" s="68"/>
      <c r="W101" s="68"/>
      <c r="X101" s="68"/>
      <c r="Y101" s="68"/>
      <c r="Z101" s="68"/>
      <c r="AA101" s="94"/>
      <c r="AB101" s="94"/>
      <c r="AC101" s="94"/>
      <c r="AD101" s="94"/>
      <c r="AE101" s="94"/>
    </row>
    <row r="102" spans="1:31" ht="22.5" customHeight="1">
      <c r="A102" s="81"/>
      <c r="B102" s="81"/>
      <c r="C102" s="81"/>
      <c r="D102" s="81"/>
      <c r="E102" s="81"/>
      <c r="F102" s="139"/>
      <c r="G102" s="68"/>
      <c r="H102" s="94"/>
      <c r="I102" s="94"/>
      <c r="J102" s="94"/>
      <c r="K102" s="94"/>
      <c r="L102" s="94"/>
      <c r="M102" s="94"/>
      <c r="N102" s="94"/>
      <c r="O102" s="94"/>
      <c r="P102" s="94"/>
      <c r="Q102" s="81"/>
      <c r="R102" s="68"/>
      <c r="S102" s="68"/>
      <c r="T102" s="68"/>
      <c r="U102" s="68"/>
      <c r="V102" s="68"/>
      <c r="W102" s="68"/>
      <c r="X102" s="68"/>
      <c r="Y102" s="68"/>
      <c r="Z102" s="68"/>
      <c r="AA102" s="94"/>
      <c r="AB102" s="94"/>
      <c r="AC102" s="94"/>
      <c r="AD102" s="94"/>
      <c r="AE102" s="94"/>
    </row>
    <row r="103" spans="1:31" ht="22.5" customHeight="1">
      <c r="A103" s="81"/>
      <c r="B103" s="81"/>
      <c r="C103" s="81"/>
      <c r="D103" s="81"/>
      <c r="E103" s="81"/>
      <c r="F103" s="139"/>
      <c r="G103" s="68"/>
      <c r="H103" s="94"/>
      <c r="I103" s="94"/>
      <c r="J103" s="94"/>
      <c r="K103" s="94"/>
      <c r="L103" s="94"/>
      <c r="M103" s="94"/>
      <c r="N103" s="94"/>
      <c r="O103" s="94"/>
      <c r="P103" s="94"/>
      <c r="Q103" s="81"/>
      <c r="R103" s="68"/>
      <c r="S103" s="68"/>
      <c r="T103" s="68"/>
      <c r="U103" s="68"/>
      <c r="V103" s="68"/>
      <c r="W103" s="68"/>
      <c r="X103" s="68"/>
      <c r="Y103" s="68"/>
      <c r="Z103" s="68"/>
      <c r="AA103" s="94"/>
      <c r="AB103" s="94"/>
      <c r="AC103" s="94"/>
      <c r="AD103" s="94"/>
      <c r="AE103" s="94"/>
    </row>
    <row r="104" spans="1:31" ht="22.5" customHeight="1">
      <c r="A104" s="81"/>
      <c r="B104" s="81"/>
      <c r="C104" s="81"/>
      <c r="D104" s="81"/>
      <c r="E104" s="81"/>
      <c r="F104" s="139"/>
      <c r="G104" s="68"/>
      <c r="H104" s="94"/>
      <c r="I104" s="94"/>
      <c r="J104" s="94"/>
      <c r="K104" s="94"/>
      <c r="L104" s="94"/>
      <c r="M104" s="94"/>
      <c r="N104" s="94"/>
      <c r="O104" s="94"/>
      <c r="P104" s="94"/>
      <c r="Q104" s="81"/>
      <c r="R104" s="68"/>
      <c r="S104" s="68"/>
      <c r="T104" s="68"/>
      <c r="U104" s="68"/>
      <c r="V104" s="68"/>
      <c r="W104" s="68"/>
      <c r="X104" s="68"/>
      <c r="Y104" s="68"/>
      <c r="Z104" s="68"/>
      <c r="AA104" s="94"/>
      <c r="AB104" s="94"/>
      <c r="AC104" s="94"/>
      <c r="AD104" s="94"/>
      <c r="AE104" s="94"/>
    </row>
    <row r="105" spans="1:31" ht="22.5" customHeight="1">
      <c r="A105" s="81"/>
      <c r="B105" s="81"/>
      <c r="C105" s="81"/>
      <c r="D105" s="81"/>
      <c r="E105" s="81"/>
      <c r="F105" s="139"/>
      <c r="G105" s="68"/>
      <c r="H105" s="94"/>
      <c r="I105" s="94"/>
      <c r="J105" s="94"/>
      <c r="K105" s="94"/>
      <c r="L105" s="94"/>
      <c r="M105" s="94"/>
      <c r="N105" s="94"/>
      <c r="O105" s="94"/>
      <c r="P105" s="94"/>
      <c r="Q105" s="81"/>
      <c r="R105" s="68"/>
      <c r="S105" s="68"/>
      <c r="T105" s="68"/>
      <c r="U105" s="68"/>
      <c r="V105" s="68"/>
      <c r="W105" s="68"/>
      <c r="X105" s="68"/>
      <c r="Y105" s="68"/>
      <c r="Z105" s="68"/>
      <c r="AA105" s="94"/>
      <c r="AB105" s="94"/>
      <c r="AC105" s="94"/>
      <c r="AD105" s="94"/>
      <c r="AE105" s="94"/>
    </row>
    <row r="106" spans="1:31" ht="22.5" customHeight="1">
      <c r="A106" s="81"/>
      <c r="B106" s="81"/>
      <c r="C106" s="81"/>
      <c r="D106" s="81"/>
      <c r="E106" s="81"/>
      <c r="F106" s="139"/>
      <c r="G106" s="68"/>
      <c r="H106" s="94"/>
      <c r="I106" s="94"/>
      <c r="J106" s="94"/>
      <c r="K106" s="94"/>
      <c r="L106" s="94"/>
      <c r="M106" s="94"/>
      <c r="N106" s="94"/>
      <c r="O106" s="94"/>
      <c r="P106" s="94"/>
      <c r="Q106" s="81"/>
      <c r="R106" s="68"/>
      <c r="S106" s="68"/>
      <c r="T106" s="68"/>
      <c r="U106" s="68"/>
      <c r="V106" s="68"/>
      <c r="W106" s="68"/>
      <c r="X106" s="68"/>
      <c r="Y106" s="68"/>
      <c r="Z106" s="68"/>
      <c r="AA106" s="94"/>
      <c r="AB106" s="94"/>
      <c r="AC106" s="94"/>
      <c r="AD106" s="94"/>
      <c r="AE106" s="94"/>
    </row>
    <row r="107" spans="1:31" ht="22.5" customHeight="1">
      <c r="A107" s="81"/>
      <c r="B107" s="81"/>
      <c r="C107" s="81"/>
      <c r="D107" s="81"/>
      <c r="E107" s="81"/>
      <c r="F107" s="139"/>
      <c r="G107" s="68"/>
      <c r="H107" s="94"/>
      <c r="I107" s="94"/>
      <c r="J107" s="94"/>
      <c r="K107" s="94"/>
      <c r="L107" s="94"/>
      <c r="M107" s="94"/>
      <c r="N107" s="94"/>
      <c r="O107" s="94"/>
      <c r="P107" s="94"/>
      <c r="Q107" s="81"/>
      <c r="R107" s="68"/>
      <c r="S107" s="68"/>
      <c r="T107" s="68"/>
      <c r="U107" s="68"/>
      <c r="V107" s="68"/>
      <c r="W107" s="68"/>
      <c r="X107" s="68"/>
      <c r="Y107" s="68"/>
      <c r="Z107" s="68"/>
      <c r="AA107" s="94"/>
      <c r="AB107" s="94"/>
      <c r="AC107" s="94"/>
      <c r="AD107" s="94"/>
      <c r="AE107" s="94"/>
    </row>
    <row r="108" spans="1:31" ht="22.5" customHeight="1">
      <c r="A108" s="81"/>
      <c r="B108" s="81"/>
      <c r="C108" s="81"/>
      <c r="D108" s="81"/>
      <c r="E108" s="81"/>
      <c r="F108" s="139"/>
      <c r="G108" s="68"/>
      <c r="H108" s="94"/>
      <c r="I108" s="94"/>
      <c r="J108" s="94"/>
      <c r="K108" s="94"/>
      <c r="L108" s="94"/>
      <c r="M108" s="94"/>
      <c r="N108" s="94"/>
      <c r="O108" s="94"/>
      <c r="P108" s="94"/>
      <c r="Q108" s="81"/>
      <c r="R108" s="68"/>
      <c r="S108" s="68"/>
      <c r="T108" s="68"/>
      <c r="U108" s="68"/>
      <c r="V108" s="68"/>
      <c r="W108" s="68"/>
      <c r="X108" s="68"/>
      <c r="Y108" s="68"/>
      <c r="Z108" s="68"/>
      <c r="AA108" s="94"/>
      <c r="AB108" s="94"/>
      <c r="AC108" s="94"/>
      <c r="AD108" s="94"/>
      <c r="AE108" s="94"/>
    </row>
    <row r="109" spans="1:31" ht="22.5" customHeight="1">
      <c r="A109" s="81"/>
      <c r="B109" s="81"/>
      <c r="C109" s="81"/>
      <c r="D109" s="81"/>
      <c r="E109" s="81"/>
      <c r="F109" s="139"/>
      <c r="G109" s="68"/>
      <c r="H109" s="94"/>
      <c r="I109" s="94"/>
      <c r="J109" s="94"/>
      <c r="K109" s="94"/>
      <c r="L109" s="94"/>
      <c r="M109" s="94"/>
      <c r="N109" s="94"/>
      <c r="O109" s="94"/>
      <c r="P109" s="94"/>
      <c r="Q109" s="81"/>
      <c r="R109" s="68"/>
      <c r="S109" s="68"/>
      <c r="T109" s="68"/>
      <c r="U109" s="68"/>
      <c r="V109" s="68"/>
      <c r="W109" s="68"/>
      <c r="X109" s="68"/>
      <c r="Y109" s="68"/>
      <c r="Z109" s="68"/>
      <c r="AA109" s="94"/>
      <c r="AB109" s="94"/>
      <c r="AC109" s="94"/>
      <c r="AD109" s="94"/>
      <c r="AE109" s="94"/>
    </row>
    <row r="110" spans="1:31" ht="22.5" customHeight="1">
      <c r="A110" s="81"/>
      <c r="B110" s="81"/>
      <c r="C110" s="81"/>
      <c r="D110" s="81"/>
      <c r="E110" s="81"/>
      <c r="F110" s="139"/>
      <c r="G110" s="68"/>
      <c r="H110" s="94"/>
      <c r="I110" s="94"/>
      <c r="J110" s="94"/>
      <c r="K110" s="94"/>
      <c r="L110" s="94"/>
      <c r="M110" s="94"/>
      <c r="N110" s="94"/>
      <c r="O110" s="94"/>
      <c r="P110" s="94"/>
      <c r="Q110" s="81"/>
      <c r="R110" s="68"/>
      <c r="S110" s="68"/>
      <c r="T110" s="68"/>
      <c r="U110" s="68"/>
      <c r="V110" s="68"/>
      <c r="W110" s="68"/>
      <c r="X110" s="68"/>
      <c r="Y110" s="68"/>
      <c r="Z110" s="68"/>
      <c r="AA110" s="94"/>
      <c r="AB110" s="94"/>
      <c r="AC110" s="94"/>
      <c r="AD110" s="94"/>
      <c r="AE110" s="94"/>
    </row>
    <row r="111" spans="1:31" ht="22.5" customHeight="1">
      <c r="A111" s="81"/>
      <c r="B111" s="81"/>
      <c r="C111" s="81"/>
      <c r="D111" s="81"/>
      <c r="E111" s="81"/>
      <c r="F111" s="139"/>
      <c r="G111" s="68"/>
      <c r="H111" s="94"/>
      <c r="I111" s="94"/>
      <c r="J111" s="94"/>
      <c r="K111" s="94"/>
      <c r="L111" s="94"/>
      <c r="M111" s="94"/>
      <c r="N111" s="94"/>
      <c r="O111" s="94"/>
      <c r="P111" s="94"/>
      <c r="Q111" s="81"/>
      <c r="R111" s="68"/>
      <c r="S111" s="68"/>
      <c r="T111" s="68"/>
      <c r="U111" s="68"/>
      <c r="V111" s="68"/>
      <c r="W111" s="68"/>
      <c r="X111" s="68"/>
      <c r="Y111" s="68"/>
      <c r="Z111" s="68"/>
      <c r="AA111" s="94"/>
      <c r="AB111" s="94"/>
      <c r="AC111" s="94"/>
      <c r="AD111" s="94"/>
      <c r="AE111" s="94"/>
    </row>
    <row r="112" spans="1:31" ht="22.5" customHeight="1">
      <c r="A112" s="81"/>
      <c r="B112" s="81"/>
      <c r="C112" s="81"/>
      <c r="D112" s="81"/>
      <c r="E112" s="81"/>
      <c r="F112" s="139"/>
      <c r="G112" s="68"/>
      <c r="H112" s="94"/>
      <c r="I112" s="94"/>
      <c r="J112" s="94"/>
      <c r="K112" s="94"/>
      <c r="L112" s="94"/>
      <c r="M112" s="94"/>
      <c r="N112" s="94"/>
      <c r="O112" s="94"/>
      <c r="P112" s="94"/>
      <c r="Q112" s="81"/>
      <c r="R112" s="68"/>
      <c r="S112" s="68"/>
      <c r="T112" s="68"/>
      <c r="U112" s="68"/>
      <c r="V112" s="68"/>
      <c r="W112" s="68"/>
      <c r="X112" s="68"/>
      <c r="Y112" s="68"/>
      <c r="Z112" s="68"/>
      <c r="AA112" s="94"/>
      <c r="AB112" s="94"/>
      <c r="AC112" s="94"/>
      <c r="AD112" s="94"/>
      <c r="AE112" s="94"/>
    </row>
    <row r="113" spans="1:31" ht="22.5" customHeight="1">
      <c r="A113" s="81"/>
      <c r="B113" s="81"/>
      <c r="C113" s="81"/>
      <c r="D113" s="81"/>
      <c r="E113" s="81"/>
      <c r="F113" s="139"/>
      <c r="G113" s="68"/>
      <c r="H113" s="94"/>
      <c r="I113" s="94"/>
      <c r="J113" s="94"/>
      <c r="K113" s="94"/>
      <c r="L113" s="94"/>
      <c r="M113" s="94"/>
      <c r="N113" s="94"/>
      <c r="O113" s="94"/>
      <c r="P113" s="94"/>
      <c r="Q113" s="81"/>
      <c r="R113" s="68"/>
      <c r="S113" s="68"/>
      <c r="T113" s="68"/>
      <c r="U113" s="68"/>
      <c r="V113" s="68"/>
      <c r="W113" s="68"/>
      <c r="X113" s="68"/>
      <c r="Y113" s="68"/>
      <c r="Z113" s="68"/>
      <c r="AA113" s="94"/>
      <c r="AB113" s="94"/>
      <c r="AC113" s="94"/>
      <c r="AD113" s="94"/>
      <c r="AE113" s="94"/>
    </row>
    <row r="114" spans="1:31" ht="22.5" customHeight="1">
      <c r="A114" s="81"/>
      <c r="B114" s="81"/>
      <c r="C114" s="81"/>
      <c r="D114" s="81"/>
      <c r="E114" s="81"/>
      <c r="F114" s="139"/>
      <c r="G114" s="68"/>
      <c r="H114" s="94"/>
      <c r="I114" s="94"/>
      <c r="J114" s="94"/>
      <c r="K114" s="94"/>
      <c r="L114" s="94"/>
      <c r="M114" s="94"/>
      <c r="N114" s="94"/>
      <c r="O114" s="94"/>
      <c r="P114" s="94"/>
      <c r="Q114" s="81"/>
      <c r="R114" s="68"/>
      <c r="S114" s="68"/>
      <c r="T114" s="68"/>
      <c r="U114" s="68"/>
      <c r="V114" s="68"/>
      <c r="W114" s="68"/>
      <c r="X114" s="68"/>
      <c r="Y114" s="68"/>
      <c r="Z114" s="68"/>
      <c r="AA114" s="94"/>
      <c r="AB114" s="94"/>
      <c r="AC114" s="94"/>
      <c r="AD114" s="94"/>
      <c r="AE114" s="94"/>
    </row>
    <row r="115" spans="1:31" ht="22.5" customHeight="1">
      <c r="A115" s="81"/>
      <c r="B115" s="81"/>
      <c r="C115" s="81"/>
      <c r="D115" s="81"/>
      <c r="E115" s="81"/>
      <c r="F115" s="139"/>
      <c r="G115" s="68"/>
      <c r="H115" s="94"/>
      <c r="I115" s="94"/>
      <c r="J115" s="94"/>
      <c r="K115" s="94"/>
      <c r="L115" s="94"/>
      <c r="M115" s="94"/>
      <c r="N115" s="94"/>
      <c r="O115" s="94"/>
      <c r="P115" s="94"/>
      <c r="Q115" s="81"/>
      <c r="R115" s="68"/>
      <c r="S115" s="68"/>
      <c r="T115" s="68"/>
      <c r="U115" s="68"/>
      <c r="V115" s="68"/>
      <c r="W115" s="68"/>
      <c r="X115" s="68"/>
      <c r="Y115" s="68"/>
      <c r="Z115" s="68"/>
      <c r="AA115" s="94"/>
      <c r="AB115" s="94"/>
      <c r="AC115" s="94"/>
      <c r="AD115" s="94"/>
      <c r="AE115" s="94"/>
    </row>
    <row r="116" spans="1:31" ht="22.5" customHeight="1">
      <c r="A116" s="81"/>
      <c r="B116" s="81"/>
      <c r="C116" s="81"/>
      <c r="D116" s="81"/>
      <c r="E116" s="81"/>
      <c r="F116" s="139"/>
      <c r="G116" s="68"/>
      <c r="H116" s="94"/>
      <c r="I116" s="94"/>
      <c r="J116" s="94"/>
      <c r="K116" s="94"/>
      <c r="L116" s="94"/>
      <c r="M116" s="94"/>
      <c r="N116" s="94"/>
      <c r="O116" s="94"/>
      <c r="P116" s="94"/>
      <c r="Q116" s="81"/>
      <c r="R116" s="68"/>
      <c r="S116" s="68"/>
      <c r="T116" s="68"/>
      <c r="U116" s="68"/>
      <c r="V116" s="68"/>
      <c r="W116" s="68"/>
      <c r="X116" s="68"/>
      <c r="Y116" s="68"/>
      <c r="Z116" s="68"/>
      <c r="AA116" s="94"/>
      <c r="AB116" s="94"/>
      <c r="AC116" s="94"/>
      <c r="AD116" s="94"/>
      <c r="AE116" s="94"/>
    </row>
    <row r="117" spans="1:31" ht="22.5" customHeight="1">
      <c r="A117" s="81"/>
      <c r="B117" s="81"/>
      <c r="C117" s="81"/>
      <c r="D117" s="81"/>
      <c r="E117" s="81"/>
      <c r="F117" s="139"/>
      <c r="G117" s="68"/>
      <c r="H117" s="94"/>
      <c r="I117" s="94"/>
      <c r="J117" s="94"/>
      <c r="K117" s="94"/>
      <c r="L117" s="94"/>
      <c r="M117" s="94"/>
      <c r="N117" s="94"/>
      <c r="O117" s="94"/>
      <c r="P117" s="94"/>
      <c r="Q117" s="81"/>
      <c r="R117" s="68"/>
      <c r="S117" s="68"/>
      <c r="T117" s="68"/>
      <c r="U117" s="68"/>
      <c r="V117" s="68"/>
      <c r="W117" s="68"/>
      <c r="X117" s="68"/>
      <c r="Y117" s="68"/>
      <c r="Z117" s="68"/>
      <c r="AA117" s="94"/>
      <c r="AB117" s="94"/>
      <c r="AC117" s="94"/>
      <c r="AD117" s="94"/>
      <c r="AE117" s="94"/>
    </row>
    <row r="118" spans="1:31" ht="22.5" customHeight="1">
      <c r="A118" s="81"/>
      <c r="B118" s="81"/>
      <c r="C118" s="81"/>
      <c r="D118" s="81"/>
      <c r="E118" s="81"/>
      <c r="F118" s="139"/>
      <c r="G118" s="68"/>
      <c r="H118" s="94"/>
      <c r="I118" s="94"/>
      <c r="J118" s="94"/>
      <c r="K118" s="94"/>
      <c r="L118" s="94"/>
      <c r="M118" s="94"/>
      <c r="N118" s="94"/>
      <c r="O118" s="94"/>
      <c r="P118" s="94"/>
      <c r="Q118" s="81"/>
      <c r="R118" s="68"/>
      <c r="S118" s="68"/>
      <c r="T118" s="68"/>
      <c r="U118" s="68"/>
      <c r="V118" s="68"/>
      <c r="W118" s="68"/>
      <c r="X118" s="68"/>
      <c r="Y118" s="68"/>
      <c r="Z118" s="68"/>
      <c r="AA118" s="94"/>
      <c r="AB118" s="94"/>
      <c r="AC118" s="94"/>
      <c r="AD118" s="94"/>
      <c r="AE118" s="94"/>
    </row>
    <row r="119" spans="1:31" ht="22.5" customHeight="1">
      <c r="A119" s="81"/>
      <c r="B119" s="81"/>
      <c r="C119" s="81"/>
      <c r="D119" s="81"/>
      <c r="E119" s="81"/>
      <c r="F119" s="139"/>
      <c r="G119" s="68"/>
      <c r="H119" s="94"/>
      <c r="I119" s="94"/>
      <c r="J119" s="94"/>
      <c r="K119" s="94"/>
      <c r="L119" s="94"/>
      <c r="M119" s="94"/>
      <c r="N119" s="94"/>
      <c r="O119" s="94"/>
      <c r="P119" s="94"/>
      <c r="Q119" s="81"/>
      <c r="R119" s="68"/>
      <c r="S119" s="68"/>
      <c r="T119" s="68"/>
      <c r="U119" s="68"/>
      <c r="V119" s="68"/>
      <c r="W119" s="68"/>
      <c r="X119" s="68"/>
      <c r="Y119" s="68"/>
      <c r="Z119" s="68"/>
      <c r="AA119" s="94"/>
      <c r="AB119" s="94"/>
      <c r="AC119" s="94"/>
      <c r="AD119" s="94"/>
      <c r="AE119" s="94"/>
    </row>
    <row r="120" spans="1:31" ht="22.5" customHeight="1">
      <c r="A120" s="81"/>
      <c r="B120" s="81"/>
      <c r="C120" s="81"/>
      <c r="D120" s="81"/>
      <c r="E120" s="81"/>
      <c r="F120" s="139"/>
      <c r="G120" s="68"/>
      <c r="H120" s="94"/>
      <c r="I120" s="94"/>
      <c r="J120" s="94"/>
      <c r="K120" s="94"/>
      <c r="L120" s="94"/>
      <c r="M120" s="94"/>
      <c r="N120" s="94"/>
      <c r="O120" s="94"/>
      <c r="P120" s="94"/>
      <c r="Q120" s="81"/>
      <c r="R120" s="68"/>
      <c r="S120" s="68"/>
      <c r="T120" s="68"/>
      <c r="U120" s="68"/>
      <c r="V120" s="68"/>
      <c r="W120" s="68"/>
      <c r="X120" s="68"/>
      <c r="Y120" s="68"/>
      <c r="Z120" s="68"/>
      <c r="AA120" s="94"/>
      <c r="AB120" s="94"/>
      <c r="AC120" s="94"/>
      <c r="AD120" s="94"/>
      <c r="AE120" s="94"/>
    </row>
    <row r="121" spans="1:31" ht="22.5" customHeight="1">
      <c r="A121" s="81"/>
      <c r="B121" s="81"/>
      <c r="C121" s="81"/>
      <c r="D121" s="81"/>
      <c r="E121" s="81"/>
      <c r="F121" s="139"/>
      <c r="G121" s="68"/>
      <c r="H121" s="94"/>
      <c r="I121" s="94"/>
      <c r="J121" s="94"/>
      <c r="K121" s="94"/>
      <c r="L121" s="94"/>
      <c r="M121" s="94"/>
      <c r="N121" s="94"/>
      <c r="O121" s="94"/>
      <c r="P121" s="94"/>
      <c r="Q121" s="81"/>
      <c r="R121" s="68"/>
      <c r="S121" s="68"/>
      <c r="T121" s="68"/>
      <c r="U121" s="68"/>
      <c r="V121" s="68"/>
      <c r="W121" s="68"/>
      <c r="X121" s="68"/>
      <c r="Y121" s="68"/>
      <c r="Z121" s="68"/>
      <c r="AA121" s="94"/>
      <c r="AB121" s="94"/>
      <c r="AC121" s="94"/>
      <c r="AD121" s="94"/>
      <c r="AE121" s="94"/>
    </row>
    <row r="122" spans="1:31" ht="22.5" customHeight="1">
      <c r="A122" s="81"/>
      <c r="B122" s="81"/>
      <c r="C122" s="81"/>
      <c r="D122" s="81"/>
      <c r="E122" s="81"/>
      <c r="F122" s="139"/>
      <c r="G122" s="68"/>
      <c r="H122" s="94"/>
      <c r="I122" s="94"/>
      <c r="J122" s="94"/>
      <c r="K122" s="94"/>
      <c r="L122" s="94"/>
      <c r="M122" s="94"/>
      <c r="N122" s="94"/>
      <c r="O122" s="94"/>
      <c r="P122" s="94"/>
      <c r="Q122" s="81"/>
      <c r="R122" s="68"/>
      <c r="S122" s="68"/>
      <c r="T122" s="68"/>
      <c r="U122" s="68"/>
      <c r="V122" s="68"/>
      <c r="W122" s="68"/>
      <c r="X122" s="68"/>
      <c r="Y122" s="68"/>
      <c r="Z122" s="68"/>
      <c r="AA122" s="94"/>
      <c r="AB122" s="94"/>
      <c r="AC122" s="94"/>
      <c r="AD122" s="94"/>
      <c r="AE122" s="94"/>
    </row>
    <row r="123" spans="1:31" ht="22.5" customHeight="1">
      <c r="A123" s="81"/>
      <c r="B123" s="81"/>
      <c r="C123" s="81"/>
      <c r="D123" s="81"/>
      <c r="E123" s="81"/>
      <c r="F123" s="139"/>
      <c r="G123" s="68"/>
      <c r="H123" s="94"/>
      <c r="I123" s="94"/>
      <c r="J123" s="94"/>
      <c r="K123" s="94"/>
      <c r="L123" s="94"/>
      <c r="M123" s="94"/>
      <c r="N123" s="94"/>
      <c r="O123" s="94"/>
      <c r="P123" s="94"/>
      <c r="Q123" s="81"/>
      <c r="R123" s="68"/>
      <c r="S123" s="68"/>
      <c r="T123" s="68"/>
      <c r="U123" s="68"/>
      <c r="V123" s="68"/>
      <c r="W123" s="68"/>
      <c r="X123" s="68"/>
      <c r="Y123" s="68"/>
      <c r="Z123" s="68"/>
      <c r="AA123" s="94"/>
      <c r="AB123" s="94"/>
      <c r="AC123" s="94"/>
      <c r="AD123" s="94"/>
      <c r="AE123" s="94"/>
    </row>
    <row r="124" spans="1:31" ht="22.5" customHeight="1">
      <c r="A124" s="81"/>
      <c r="B124" s="81"/>
      <c r="C124" s="81"/>
      <c r="D124" s="81"/>
      <c r="E124" s="81"/>
      <c r="F124" s="139"/>
      <c r="G124" s="68"/>
      <c r="H124" s="94"/>
      <c r="I124" s="94"/>
      <c r="J124" s="94"/>
      <c r="K124" s="94"/>
      <c r="L124" s="94"/>
      <c r="M124" s="94"/>
      <c r="N124" s="94"/>
      <c r="O124" s="94"/>
      <c r="P124" s="94"/>
      <c r="Q124" s="81"/>
      <c r="R124" s="68"/>
      <c r="S124" s="68"/>
      <c r="T124" s="68"/>
      <c r="U124" s="68"/>
      <c r="V124" s="68"/>
      <c r="W124" s="68"/>
      <c r="X124" s="68"/>
      <c r="Y124" s="68"/>
      <c r="Z124" s="68"/>
      <c r="AA124" s="94"/>
      <c r="AB124" s="94"/>
      <c r="AC124" s="94"/>
      <c r="AD124" s="94"/>
      <c r="AE124" s="94"/>
    </row>
    <row r="125" spans="1:31" ht="22.5" customHeight="1">
      <c r="A125" s="81"/>
      <c r="B125" s="81"/>
      <c r="C125" s="81"/>
      <c r="D125" s="81"/>
      <c r="E125" s="81"/>
      <c r="F125" s="139"/>
      <c r="G125" s="68"/>
      <c r="H125" s="94"/>
      <c r="I125" s="94"/>
      <c r="J125" s="94"/>
      <c r="K125" s="94"/>
      <c r="L125" s="94"/>
      <c r="M125" s="94"/>
      <c r="N125" s="94"/>
      <c r="O125" s="94"/>
      <c r="P125" s="94"/>
      <c r="Q125" s="81"/>
      <c r="R125" s="68"/>
      <c r="S125" s="68"/>
      <c r="T125" s="68"/>
      <c r="U125" s="68"/>
      <c r="V125" s="68"/>
      <c r="W125" s="68"/>
      <c r="X125" s="68"/>
      <c r="Y125" s="68"/>
      <c r="Z125" s="68"/>
      <c r="AA125" s="94"/>
      <c r="AB125" s="94"/>
      <c r="AC125" s="94"/>
      <c r="AD125" s="94"/>
      <c r="AE125" s="94"/>
    </row>
    <row r="126" spans="1:31" ht="22.5" customHeight="1">
      <c r="A126" s="81"/>
      <c r="B126" s="81"/>
      <c r="C126" s="81"/>
      <c r="D126" s="81"/>
      <c r="E126" s="81"/>
      <c r="F126" s="139"/>
      <c r="G126" s="68"/>
      <c r="H126" s="94"/>
      <c r="I126" s="94"/>
      <c r="J126" s="94"/>
      <c r="K126" s="94"/>
      <c r="L126" s="94"/>
      <c r="M126" s="94"/>
      <c r="N126" s="94"/>
      <c r="O126" s="94"/>
      <c r="P126" s="94"/>
      <c r="Q126" s="81"/>
      <c r="R126" s="68"/>
      <c r="S126" s="68"/>
      <c r="T126" s="68"/>
      <c r="U126" s="68"/>
      <c r="V126" s="68"/>
      <c r="W126" s="68"/>
      <c r="X126" s="68"/>
      <c r="Y126" s="68"/>
      <c r="Z126" s="68"/>
      <c r="AA126" s="94"/>
      <c r="AB126" s="94"/>
      <c r="AC126" s="94"/>
      <c r="AD126" s="94"/>
      <c r="AE126" s="94"/>
    </row>
    <row r="127" spans="1:31" ht="22.5" customHeight="1">
      <c r="A127" s="81"/>
      <c r="B127" s="81"/>
      <c r="C127" s="81"/>
      <c r="D127" s="81"/>
      <c r="E127" s="81"/>
      <c r="F127" s="139"/>
      <c r="G127" s="68"/>
      <c r="H127" s="94"/>
      <c r="I127" s="94"/>
      <c r="J127" s="94"/>
      <c r="K127" s="94"/>
      <c r="L127" s="94"/>
      <c r="M127" s="94"/>
      <c r="N127" s="94"/>
      <c r="O127" s="94"/>
      <c r="P127" s="94"/>
      <c r="Q127" s="81"/>
      <c r="R127" s="68"/>
      <c r="S127" s="68"/>
      <c r="T127" s="68"/>
      <c r="U127" s="68"/>
      <c r="V127" s="68"/>
      <c r="W127" s="68"/>
      <c r="X127" s="68"/>
      <c r="Y127" s="68"/>
      <c r="Z127" s="68"/>
      <c r="AA127" s="94"/>
      <c r="AB127" s="94"/>
      <c r="AC127" s="94"/>
      <c r="AD127" s="94"/>
      <c r="AE127" s="94"/>
    </row>
    <row r="128" spans="1:31" ht="22.5" customHeight="1">
      <c r="A128" s="81"/>
      <c r="B128" s="81"/>
      <c r="C128" s="81"/>
      <c r="D128" s="81"/>
      <c r="E128" s="81"/>
      <c r="F128" s="139"/>
      <c r="G128" s="68"/>
      <c r="H128" s="94"/>
      <c r="I128" s="94"/>
      <c r="J128" s="94"/>
      <c r="K128" s="94"/>
      <c r="L128" s="94"/>
      <c r="M128" s="94"/>
      <c r="N128" s="94"/>
      <c r="O128" s="94"/>
      <c r="P128" s="94"/>
      <c r="Q128" s="81"/>
      <c r="R128" s="68"/>
      <c r="S128" s="68"/>
      <c r="T128" s="68"/>
      <c r="U128" s="68"/>
      <c r="V128" s="68"/>
      <c r="W128" s="68"/>
      <c r="X128" s="68"/>
      <c r="Y128" s="68"/>
      <c r="Z128" s="68"/>
      <c r="AA128" s="94"/>
      <c r="AB128" s="94"/>
      <c r="AC128" s="94"/>
      <c r="AD128" s="94"/>
      <c r="AE128" s="94"/>
    </row>
    <row r="129" spans="1:31" ht="22.5" customHeight="1">
      <c r="A129" s="81"/>
      <c r="B129" s="81"/>
      <c r="C129" s="81"/>
      <c r="D129" s="81"/>
      <c r="E129" s="81"/>
      <c r="F129" s="139"/>
      <c r="G129" s="68"/>
      <c r="H129" s="94"/>
      <c r="I129" s="94"/>
      <c r="J129" s="94"/>
      <c r="K129" s="94"/>
      <c r="L129" s="94"/>
      <c r="M129" s="94"/>
      <c r="N129" s="94"/>
      <c r="O129" s="94"/>
      <c r="P129" s="94"/>
      <c r="Q129" s="81"/>
      <c r="R129" s="68"/>
      <c r="S129" s="68"/>
      <c r="T129" s="68"/>
      <c r="U129" s="68"/>
      <c r="V129" s="68"/>
      <c r="W129" s="68"/>
      <c r="X129" s="68"/>
      <c r="Y129" s="68"/>
      <c r="Z129" s="68"/>
      <c r="AA129" s="94"/>
      <c r="AB129" s="94"/>
      <c r="AC129" s="94"/>
      <c r="AD129" s="94"/>
      <c r="AE129" s="94"/>
    </row>
    <row r="130" spans="1:31" ht="22.5" customHeight="1">
      <c r="A130" s="81"/>
      <c r="B130" s="81"/>
      <c r="C130" s="81"/>
      <c r="D130" s="81"/>
      <c r="E130" s="81"/>
      <c r="F130" s="139"/>
      <c r="G130" s="68"/>
      <c r="H130" s="94"/>
      <c r="I130" s="94"/>
      <c r="J130" s="94"/>
      <c r="K130" s="94"/>
      <c r="L130" s="94"/>
      <c r="M130" s="94"/>
      <c r="N130" s="94"/>
      <c r="O130" s="94"/>
      <c r="P130" s="94"/>
      <c r="Q130" s="81"/>
      <c r="R130" s="68"/>
      <c r="S130" s="68"/>
      <c r="T130" s="68"/>
      <c r="U130" s="68"/>
      <c r="V130" s="68"/>
      <c r="W130" s="68"/>
      <c r="X130" s="68"/>
      <c r="Y130" s="68"/>
      <c r="Z130" s="68"/>
      <c r="AA130" s="94"/>
      <c r="AB130" s="94"/>
      <c r="AC130" s="94"/>
      <c r="AD130" s="94"/>
      <c r="AE130" s="94"/>
    </row>
    <row r="131" spans="1:31" ht="22.5" customHeight="1">
      <c r="A131" s="81"/>
      <c r="B131" s="81"/>
      <c r="C131" s="81"/>
      <c r="D131" s="81"/>
      <c r="E131" s="81"/>
      <c r="F131" s="139"/>
      <c r="G131" s="68"/>
      <c r="H131" s="94"/>
      <c r="I131" s="94"/>
      <c r="J131" s="94"/>
      <c r="K131" s="94"/>
      <c r="L131" s="94"/>
      <c r="M131" s="94"/>
      <c r="N131" s="94"/>
      <c r="O131" s="94"/>
      <c r="P131" s="94"/>
      <c r="Q131" s="81"/>
      <c r="R131" s="68"/>
      <c r="S131" s="68"/>
      <c r="T131" s="68"/>
      <c r="U131" s="68"/>
      <c r="V131" s="68"/>
      <c r="W131" s="68"/>
      <c r="X131" s="68"/>
      <c r="Y131" s="68"/>
      <c r="Z131" s="68"/>
      <c r="AA131" s="94"/>
      <c r="AB131" s="94"/>
      <c r="AC131" s="94"/>
      <c r="AD131" s="94"/>
      <c r="AE131" s="94"/>
    </row>
    <row r="132" spans="1:31" ht="22.5" customHeight="1">
      <c r="A132" s="81"/>
      <c r="B132" s="81"/>
      <c r="C132" s="81"/>
      <c r="D132" s="81"/>
      <c r="E132" s="81"/>
      <c r="F132" s="139"/>
      <c r="G132" s="68"/>
      <c r="H132" s="94"/>
      <c r="I132" s="94"/>
      <c r="J132" s="94"/>
      <c r="K132" s="94"/>
      <c r="L132" s="94"/>
      <c r="M132" s="94"/>
      <c r="N132" s="94"/>
      <c r="O132" s="94"/>
      <c r="P132" s="94"/>
      <c r="Q132" s="81"/>
      <c r="R132" s="68"/>
      <c r="S132" s="68"/>
      <c r="T132" s="68"/>
      <c r="U132" s="68"/>
      <c r="V132" s="68"/>
      <c r="W132" s="68"/>
      <c r="X132" s="68"/>
      <c r="Y132" s="68"/>
      <c r="Z132" s="68"/>
      <c r="AA132" s="94"/>
      <c r="AB132" s="94"/>
      <c r="AC132" s="94"/>
      <c r="AD132" s="94"/>
      <c r="AE132" s="94"/>
    </row>
    <row r="133" spans="1:31" ht="22.5" customHeight="1">
      <c r="A133" s="81"/>
      <c r="B133" s="81"/>
      <c r="C133" s="81"/>
      <c r="D133" s="81"/>
      <c r="E133" s="81"/>
      <c r="F133" s="139"/>
      <c r="G133" s="68"/>
      <c r="H133" s="94"/>
      <c r="I133" s="94"/>
      <c r="J133" s="94"/>
      <c r="K133" s="94"/>
      <c r="L133" s="94"/>
      <c r="M133" s="94"/>
      <c r="N133" s="94"/>
      <c r="O133" s="94"/>
      <c r="P133" s="94"/>
      <c r="Q133" s="81"/>
      <c r="R133" s="68"/>
      <c r="S133" s="68"/>
      <c r="T133" s="68"/>
      <c r="U133" s="68"/>
      <c r="V133" s="68"/>
      <c r="W133" s="68"/>
      <c r="X133" s="68"/>
      <c r="Y133" s="68"/>
      <c r="Z133" s="68"/>
      <c r="AA133" s="94"/>
      <c r="AB133" s="94"/>
      <c r="AC133" s="94"/>
      <c r="AD133" s="94"/>
      <c r="AE133" s="94"/>
    </row>
    <row r="134" spans="1:31" ht="22.5" customHeight="1">
      <c r="A134" s="81"/>
      <c r="B134" s="81"/>
      <c r="C134" s="81"/>
      <c r="D134" s="81"/>
      <c r="E134" s="81"/>
      <c r="F134" s="139"/>
      <c r="G134" s="68"/>
      <c r="H134" s="94"/>
      <c r="I134" s="94"/>
      <c r="J134" s="94"/>
      <c r="K134" s="94"/>
      <c r="L134" s="94"/>
      <c r="M134" s="94"/>
      <c r="N134" s="94"/>
      <c r="O134" s="94"/>
      <c r="P134" s="94"/>
      <c r="Q134" s="81"/>
      <c r="R134" s="68"/>
      <c r="S134" s="68"/>
      <c r="T134" s="68"/>
      <c r="U134" s="68"/>
      <c r="V134" s="68"/>
      <c r="W134" s="68"/>
      <c r="X134" s="68"/>
      <c r="Y134" s="68"/>
      <c r="Z134" s="68"/>
      <c r="AA134" s="94"/>
      <c r="AB134" s="94"/>
      <c r="AC134" s="94"/>
      <c r="AD134" s="94"/>
      <c r="AE134" s="94"/>
    </row>
    <row r="135" spans="1:31" ht="22.5" customHeight="1">
      <c r="A135" s="81"/>
      <c r="B135" s="81"/>
      <c r="C135" s="81"/>
      <c r="D135" s="81"/>
      <c r="E135" s="81"/>
      <c r="F135" s="139"/>
      <c r="G135" s="68"/>
      <c r="H135" s="94"/>
      <c r="I135" s="94"/>
      <c r="J135" s="94"/>
      <c r="K135" s="94"/>
      <c r="L135" s="94"/>
      <c r="M135" s="94"/>
      <c r="N135" s="94"/>
      <c r="O135" s="94"/>
      <c r="P135" s="94"/>
      <c r="Q135" s="81"/>
      <c r="R135" s="68"/>
      <c r="S135" s="68"/>
      <c r="T135" s="68"/>
      <c r="U135" s="68"/>
      <c r="V135" s="68"/>
      <c r="W135" s="68"/>
      <c r="X135" s="68"/>
      <c r="Y135" s="68"/>
      <c r="Z135" s="68"/>
      <c r="AA135" s="94"/>
      <c r="AB135" s="94"/>
      <c r="AC135" s="94"/>
      <c r="AD135" s="94"/>
      <c r="AE135" s="94"/>
    </row>
    <row r="136" spans="1:31" ht="22.5" customHeight="1">
      <c r="A136" s="81"/>
      <c r="B136" s="81"/>
      <c r="C136" s="81"/>
      <c r="D136" s="81"/>
      <c r="E136" s="81"/>
      <c r="F136" s="139"/>
      <c r="G136" s="68"/>
      <c r="H136" s="94"/>
      <c r="I136" s="94"/>
      <c r="J136" s="94"/>
      <c r="K136" s="94"/>
      <c r="L136" s="94"/>
      <c r="M136" s="94"/>
      <c r="N136" s="94"/>
      <c r="O136" s="94"/>
      <c r="P136" s="94"/>
      <c r="Q136" s="81"/>
      <c r="R136" s="68"/>
      <c r="S136" s="68"/>
      <c r="T136" s="68"/>
      <c r="U136" s="68"/>
      <c r="V136" s="68"/>
      <c r="W136" s="68"/>
      <c r="X136" s="68"/>
      <c r="Y136" s="68"/>
      <c r="Z136" s="68"/>
      <c r="AA136" s="94"/>
      <c r="AB136" s="94"/>
      <c r="AC136" s="94"/>
      <c r="AD136" s="94"/>
      <c r="AE136" s="94"/>
    </row>
    <row r="137" spans="1:31" ht="22.5" customHeight="1">
      <c r="A137" s="81"/>
      <c r="B137" s="81"/>
      <c r="C137" s="81"/>
      <c r="D137" s="81"/>
      <c r="E137" s="81"/>
      <c r="F137" s="139"/>
      <c r="G137" s="68"/>
      <c r="H137" s="94"/>
      <c r="I137" s="94"/>
      <c r="J137" s="94"/>
      <c r="K137" s="94"/>
      <c r="L137" s="94"/>
      <c r="M137" s="94"/>
      <c r="N137" s="94"/>
      <c r="O137" s="94"/>
      <c r="P137" s="94"/>
      <c r="Q137" s="81"/>
      <c r="R137" s="68"/>
      <c r="S137" s="68"/>
      <c r="T137" s="68"/>
      <c r="U137" s="68"/>
      <c r="V137" s="68"/>
      <c r="W137" s="68"/>
      <c r="X137" s="68"/>
      <c r="Y137" s="68"/>
      <c r="Z137" s="68"/>
      <c r="AA137" s="94"/>
      <c r="AB137" s="94"/>
      <c r="AC137" s="94"/>
      <c r="AD137" s="94"/>
      <c r="AE137" s="94"/>
    </row>
    <row r="138" spans="1:31" ht="22.5" customHeight="1">
      <c r="A138" s="81"/>
      <c r="B138" s="81"/>
      <c r="C138" s="81"/>
      <c r="D138" s="81"/>
      <c r="E138" s="81"/>
      <c r="F138" s="139"/>
      <c r="G138" s="68"/>
      <c r="H138" s="94"/>
      <c r="I138" s="94"/>
      <c r="J138" s="94"/>
      <c r="K138" s="94"/>
      <c r="L138" s="94"/>
      <c r="M138" s="94"/>
      <c r="N138" s="94"/>
      <c r="O138" s="94"/>
      <c r="P138" s="94"/>
      <c r="Q138" s="81"/>
      <c r="R138" s="68"/>
      <c r="S138" s="68"/>
      <c r="T138" s="68"/>
      <c r="U138" s="68"/>
      <c r="V138" s="68"/>
      <c r="W138" s="68"/>
      <c r="X138" s="68"/>
      <c r="Y138" s="68"/>
      <c r="Z138" s="68"/>
      <c r="AA138" s="94"/>
      <c r="AB138" s="94"/>
      <c r="AC138" s="94"/>
      <c r="AD138" s="94"/>
      <c r="AE138" s="94"/>
    </row>
    <row r="139" spans="1:31" ht="22.5" customHeight="1">
      <c r="A139" s="81"/>
      <c r="B139" s="81"/>
      <c r="C139" s="81"/>
      <c r="D139" s="81"/>
      <c r="E139" s="81"/>
      <c r="F139" s="139"/>
      <c r="G139" s="68"/>
      <c r="H139" s="94"/>
      <c r="I139" s="94"/>
      <c r="J139" s="94"/>
      <c r="K139" s="94"/>
      <c r="L139" s="94"/>
      <c r="M139" s="94"/>
      <c r="N139" s="94"/>
      <c r="O139" s="94"/>
      <c r="P139" s="94"/>
      <c r="Q139" s="81"/>
      <c r="R139" s="68"/>
      <c r="S139" s="68"/>
      <c r="T139" s="68"/>
      <c r="U139" s="68"/>
      <c r="V139" s="68"/>
      <c r="W139" s="68"/>
      <c r="X139" s="68"/>
      <c r="Y139" s="68"/>
      <c r="Z139" s="68"/>
      <c r="AA139" s="94"/>
      <c r="AB139" s="94"/>
      <c r="AC139" s="94"/>
      <c r="AD139" s="94"/>
      <c r="AE139" s="94"/>
    </row>
    <row r="140" spans="1:31" ht="22.5" customHeight="1">
      <c r="A140" s="81"/>
      <c r="B140" s="81"/>
      <c r="C140" s="81"/>
      <c r="D140" s="81"/>
      <c r="E140" s="81"/>
      <c r="F140" s="139"/>
      <c r="G140" s="68"/>
      <c r="H140" s="94"/>
      <c r="I140" s="94"/>
      <c r="J140" s="94"/>
      <c r="K140" s="94"/>
      <c r="L140" s="94"/>
      <c r="M140" s="94"/>
      <c r="N140" s="94"/>
      <c r="O140" s="94"/>
      <c r="P140" s="94"/>
      <c r="Q140" s="81"/>
      <c r="R140" s="68"/>
      <c r="S140" s="68"/>
      <c r="T140" s="68"/>
      <c r="U140" s="68"/>
      <c r="V140" s="68"/>
      <c r="W140" s="68"/>
      <c r="X140" s="68"/>
      <c r="Y140" s="68"/>
      <c r="Z140" s="68"/>
      <c r="AA140" s="94"/>
      <c r="AB140" s="94"/>
      <c r="AC140" s="94"/>
      <c r="AD140" s="94"/>
      <c r="AE140" s="94"/>
    </row>
    <row r="141" spans="1:31" ht="22.5" customHeight="1">
      <c r="A141" s="81"/>
      <c r="B141" s="81"/>
      <c r="C141" s="81"/>
      <c r="D141" s="81"/>
      <c r="E141" s="81"/>
      <c r="F141" s="139"/>
      <c r="G141" s="68"/>
      <c r="H141" s="94"/>
      <c r="I141" s="94"/>
      <c r="J141" s="94"/>
      <c r="K141" s="94"/>
      <c r="L141" s="94"/>
      <c r="M141" s="94"/>
      <c r="N141" s="94"/>
      <c r="O141" s="94"/>
      <c r="P141" s="94"/>
      <c r="Q141" s="81"/>
      <c r="R141" s="68"/>
      <c r="S141" s="68"/>
      <c r="T141" s="68"/>
      <c r="U141" s="68"/>
      <c r="V141" s="68"/>
      <c r="W141" s="68"/>
      <c r="X141" s="68"/>
      <c r="Y141" s="68"/>
      <c r="Z141" s="68"/>
      <c r="AA141" s="94"/>
      <c r="AB141" s="94"/>
      <c r="AC141" s="94"/>
      <c r="AD141" s="94"/>
      <c r="AE141" s="94"/>
    </row>
    <row r="142" spans="1:31" ht="22.5" customHeight="1">
      <c r="A142" s="81"/>
      <c r="B142" s="81"/>
      <c r="C142" s="81"/>
      <c r="D142" s="81"/>
      <c r="E142" s="81"/>
      <c r="F142" s="139"/>
      <c r="G142" s="68"/>
      <c r="H142" s="94"/>
      <c r="I142" s="94"/>
      <c r="J142" s="94"/>
      <c r="K142" s="94"/>
      <c r="L142" s="94"/>
      <c r="M142" s="94"/>
      <c r="N142" s="94"/>
      <c r="O142" s="94"/>
      <c r="P142" s="94"/>
      <c r="Q142" s="81"/>
      <c r="R142" s="68"/>
      <c r="S142" s="68"/>
      <c r="T142" s="68"/>
      <c r="U142" s="68"/>
      <c r="V142" s="68"/>
      <c r="W142" s="68"/>
      <c r="X142" s="68"/>
      <c r="Y142" s="68"/>
      <c r="Z142" s="68"/>
      <c r="AA142" s="94"/>
      <c r="AB142" s="94"/>
      <c r="AC142" s="94"/>
      <c r="AD142" s="94"/>
      <c r="AE142" s="94"/>
    </row>
    <row r="143" spans="1:31" ht="22.5" customHeight="1">
      <c r="A143" s="81"/>
      <c r="B143" s="81"/>
      <c r="C143" s="81"/>
      <c r="D143" s="81"/>
      <c r="E143" s="81"/>
      <c r="F143" s="139"/>
      <c r="G143" s="68"/>
      <c r="H143" s="94"/>
      <c r="I143" s="94"/>
      <c r="J143" s="94"/>
      <c r="K143" s="94"/>
      <c r="L143" s="94"/>
      <c r="M143" s="94"/>
      <c r="N143" s="94"/>
      <c r="O143" s="94"/>
      <c r="P143" s="94"/>
      <c r="Q143" s="81"/>
      <c r="R143" s="68"/>
      <c r="S143" s="68"/>
      <c r="T143" s="68"/>
      <c r="U143" s="68"/>
      <c r="V143" s="68"/>
      <c r="W143" s="68"/>
      <c r="X143" s="68"/>
      <c r="Y143" s="68"/>
      <c r="Z143" s="68"/>
      <c r="AA143" s="94"/>
      <c r="AB143" s="94"/>
      <c r="AC143" s="94"/>
      <c r="AD143" s="94"/>
      <c r="AE143" s="94"/>
    </row>
    <row r="144" spans="1:31" ht="22.5" customHeight="1">
      <c r="A144" s="81"/>
      <c r="B144" s="81"/>
      <c r="C144" s="81"/>
      <c r="D144" s="81"/>
      <c r="E144" s="81"/>
      <c r="F144" s="139"/>
      <c r="G144" s="68"/>
      <c r="H144" s="94"/>
      <c r="I144" s="94"/>
      <c r="J144" s="94"/>
      <c r="K144" s="94"/>
      <c r="L144" s="94"/>
      <c r="M144" s="94"/>
      <c r="N144" s="94"/>
      <c r="O144" s="94"/>
      <c r="P144" s="94"/>
      <c r="Q144" s="81"/>
      <c r="R144" s="68"/>
      <c r="S144" s="68"/>
      <c r="T144" s="68"/>
      <c r="U144" s="68"/>
      <c r="V144" s="68"/>
      <c r="W144" s="68"/>
      <c r="X144" s="68"/>
      <c r="Y144" s="68"/>
      <c r="Z144" s="68"/>
      <c r="AA144" s="94"/>
      <c r="AB144" s="94"/>
      <c r="AC144" s="94"/>
      <c r="AD144" s="94"/>
      <c r="AE144" s="94"/>
    </row>
    <row r="145" spans="1:31" ht="22.5" customHeight="1">
      <c r="A145" s="81"/>
      <c r="B145" s="81"/>
      <c r="C145" s="81"/>
      <c r="D145" s="81"/>
      <c r="E145" s="81"/>
      <c r="F145" s="139"/>
      <c r="G145" s="68"/>
      <c r="H145" s="94"/>
      <c r="I145" s="94"/>
      <c r="J145" s="94"/>
      <c r="K145" s="94"/>
      <c r="L145" s="94"/>
      <c r="M145" s="94"/>
      <c r="N145" s="94"/>
      <c r="O145" s="94"/>
      <c r="P145" s="94"/>
      <c r="Q145" s="81"/>
      <c r="R145" s="68"/>
      <c r="S145" s="68"/>
      <c r="T145" s="68"/>
      <c r="U145" s="68"/>
      <c r="V145" s="68"/>
      <c r="W145" s="68"/>
      <c r="X145" s="68"/>
      <c r="Y145" s="68"/>
      <c r="Z145" s="68"/>
      <c r="AA145" s="94"/>
      <c r="AB145" s="94"/>
      <c r="AC145" s="94"/>
      <c r="AD145" s="94"/>
      <c r="AE145" s="94"/>
    </row>
    <row r="146" spans="1:31" ht="22.5" customHeight="1">
      <c r="A146" s="81"/>
      <c r="B146" s="81"/>
      <c r="C146" s="81"/>
      <c r="D146" s="81"/>
      <c r="E146" s="81"/>
      <c r="F146" s="139"/>
      <c r="G146" s="68"/>
      <c r="H146" s="94"/>
      <c r="I146" s="94"/>
      <c r="J146" s="94"/>
      <c r="K146" s="94"/>
      <c r="L146" s="94"/>
      <c r="M146" s="94"/>
      <c r="N146" s="94"/>
      <c r="O146" s="94"/>
      <c r="P146" s="94"/>
      <c r="Q146" s="81"/>
      <c r="R146" s="68"/>
      <c r="S146" s="68"/>
      <c r="T146" s="68"/>
      <c r="U146" s="68"/>
      <c r="V146" s="68"/>
      <c r="W146" s="68"/>
      <c r="X146" s="68"/>
      <c r="Y146" s="68"/>
      <c r="Z146" s="68"/>
      <c r="AA146" s="94"/>
      <c r="AB146" s="94"/>
      <c r="AC146" s="94"/>
      <c r="AD146" s="94"/>
      <c r="AE146" s="94"/>
    </row>
    <row r="147" spans="1:31" ht="22.5" customHeight="1">
      <c r="A147" s="81"/>
      <c r="B147" s="81"/>
      <c r="C147" s="81"/>
      <c r="D147" s="81"/>
      <c r="E147" s="81"/>
      <c r="F147" s="139"/>
      <c r="G147" s="68"/>
      <c r="H147" s="94"/>
      <c r="I147" s="94"/>
      <c r="J147" s="94"/>
      <c r="K147" s="94"/>
      <c r="L147" s="94"/>
      <c r="M147" s="94"/>
      <c r="N147" s="94"/>
      <c r="O147" s="94"/>
      <c r="P147" s="94"/>
      <c r="Q147" s="81"/>
      <c r="R147" s="68"/>
      <c r="S147" s="68"/>
      <c r="T147" s="68"/>
      <c r="U147" s="68"/>
      <c r="V147" s="68"/>
      <c r="W147" s="68"/>
      <c r="X147" s="68"/>
      <c r="Y147" s="68"/>
      <c r="Z147" s="68"/>
      <c r="AA147" s="94"/>
      <c r="AB147" s="94"/>
      <c r="AC147" s="94"/>
      <c r="AD147" s="94"/>
      <c r="AE147" s="94"/>
    </row>
    <row r="148" spans="1:31" ht="22.5" customHeight="1">
      <c r="A148" s="81"/>
      <c r="B148" s="81"/>
      <c r="C148" s="81"/>
      <c r="D148" s="81"/>
      <c r="E148" s="81"/>
      <c r="F148" s="139"/>
      <c r="G148" s="68"/>
      <c r="H148" s="94"/>
      <c r="I148" s="94"/>
      <c r="J148" s="94"/>
      <c r="K148" s="94"/>
      <c r="L148" s="94"/>
      <c r="M148" s="94"/>
      <c r="N148" s="94"/>
      <c r="O148" s="94"/>
      <c r="P148" s="94"/>
      <c r="Q148" s="81"/>
      <c r="R148" s="68"/>
      <c r="S148" s="68"/>
      <c r="T148" s="68"/>
      <c r="U148" s="68"/>
      <c r="V148" s="68"/>
      <c r="W148" s="68"/>
      <c r="X148" s="68"/>
      <c r="Y148" s="68"/>
      <c r="Z148" s="68"/>
      <c r="AA148" s="94"/>
      <c r="AB148" s="94"/>
      <c r="AC148" s="94"/>
      <c r="AD148" s="94"/>
      <c r="AE148" s="94"/>
    </row>
    <row r="149" spans="1:31" ht="22.5" customHeight="1">
      <c r="A149" s="81"/>
      <c r="B149" s="81"/>
      <c r="C149" s="81"/>
      <c r="D149" s="81"/>
      <c r="E149" s="81"/>
      <c r="F149" s="139"/>
      <c r="G149" s="68"/>
      <c r="H149" s="94"/>
      <c r="I149" s="94"/>
      <c r="J149" s="94"/>
      <c r="K149" s="94"/>
      <c r="L149" s="94"/>
      <c r="M149" s="94"/>
      <c r="N149" s="94"/>
      <c r="O149" s="94"/>
      <c r="P149" s="94"/>
      <c r="Q149" s="81"/>
      <c r="R149" s="68"/>
      <c r="S149" s="68"/>
      <c r="T149" s="68"/>
      <c r="U149" s="68"/>
      <c r="V149" s="68"/>
      <c r="W149" s="68"/>
      <c r="X149" s="68"/>
      <c r="Y149" s="68"/>
      <c r="Z149" s="68"/>
      <c r="AA149" s="94"/>
      <c r="AB149" s="94"/>
      <c r="AC149" s="94"/>
      <c r="AD149" s="94"/>
      <c r="AE149" s="94"/>
    </row>
    <row r="150" spans="1:31" ht="22.5" customHeight="1">
      <c r="A150" s="81"/>
      <c r="B150" s="81"/>
      <c r="C150" s="81"/>
      <c r="D150" s="81"/>
      <c r="E150" s="81"/>
      <c r="F150" s="139"/>
      <c r="G150" s="68"/>
      <c r="H150" s="94"/>
      <c r="I150" s="94"/>
      <c r="J150" s="94"/>
      <c r="K150" s="94"/>
      <c r="L150" s="94"/>
      <c r="M150" s="94"/>
      <c r="N150" s="94"/>
      <c r="O150" s="94"/>
      <c r="P150" s="94"/>
      <c r="Q150" s="81"/>
      <c r="R150" s="68"/>
      <c r="S150" s="68"/>
      <c r="T150" s="68"/>
      <c r="U150" s="68"/>
      <c r="V150" s="68"/>
      <c r="W150" s="68"/>
      <c r="X150" s="68"/>
      <c r="Y150" s="68"/>
      <c r="Z150" s="68"/>
      <c r="AA150" s="94"/>
      <c r="AB150" s="94"/>
      <c r="AC150" s="94"/>
      <c r="AD150" s="94"/>
      <c r="AE150" s="94"/>
    </row>
    <row r="151" spans="1:31" ht="22.5" customHeight="1">
      <c r="A151" s="81"/>
      <c r="B151" s="81"/>
      <c r="C151" s="81"/>
      <c r="D151" s="81"/>
      <c r="E151" s="81"/>
      <c r="F151" s="139"/>
      <c r="G151" s="68"/>
      <c r="H151" s="94"/>
      <c r="I151" s="94"/>
      <c r="J151" s="94"/>
      <c r="K151" s="94"/>
      <c r="L151" s="94"/>
      <c r="M151" s="94"/>
      <c r="N151" s="94"/>
      <c r="O151" s="94"/>
      <c r="P151" s="94"/>
      <c r="Q151" s="81"/>
      <c r="R151" s="68"/>
      <c r="S151" s="68"/>
      <c r="T151" s="68"/>
      <c r="U151" s="68"/>
      <c r="V151" s="68"/>
      <c r="W151" s="68"/>
      <c r="X151" s="68"/>
      <c r="Y151" s="68"/>
      <c r="Z151" s="68"/>
      <c r="AA151" s="94"/>
      <c r="AB151" s="94"/>
      <c r="AC151" s="94"/>
      <c r="AD151" s="94"/>
      <c r="AE151" s="94"/>
    </row>
    <row r="152" spans="1:31" ht="22.5" customHeight="1">
      <c r="A152" s="81"/>
      <c r="B152" s="81"/>
      <c r="C152" s="81"/>
      <c r="D152" s="81"/>
      <c r="E152" s="81"/>
      <c r="F152" s="139"/>
      <c r="G152" s="68"/>
      <c r="H152" s="94"/>
      <c r="I152" s="94"/>
      <c r="J152" s="94"/>
      <c r="K152" s="94"/>
      <c r="L152" s="94"/>
      <c r="M152" s="94"/>
      <c r="N152" s="94"/>
      <c r="O152" s="94"/>
      <c r="P152" s="94"/>
      <c r="Q152" s="81"/>
      <c r="R152" s="68"/>
      <c r="S152" s="68"/>
      <c r="T152" s="68"/>
      <c r="U152" s="68"/>
      <c r="V152" s="68"/>
      <c r="W152" s="68"/>
      <c r="X152" s="68"/>
      <c r="Y152" s="68"/>
      <c r="Z152" s="68"/>
      <c r="AA152" s="94"/>
      <c r="AB152" s="94"/>
      <c r="AC152" s="94"/>
      <c r="AD152" s="94"/>
      <c r="AE152" s="94"/>
    </row>
    <row r="153" spans="1:31" ht="22.5" customHeight="1">
      <c r="A153" s="81"/>
      <c r="B153" s="81"/>
      <c r="C153" s="81"/>
      <c r="D153" s="81"/>
      <c r="E153" s="81"/>
      <c r="F153" s="139"/>
      <c r="G153" s="68"/>
      <c r="H153" s="94"/>
      <c r="I153" s="94"/>
      <c r="J153" s="94"/>
      <c r="K153" s="94"/>
      <c r="L153" s="94"/>
      <c r="M153" s="94"/>
      <c r="N153" s="94"/>
      <c r="O153" s="94"/>
      <c r="P153" s="94"/>
      <c r="Q153" s="81"/>
      <c r="R153" s="68"/>
      <c r="S153" s="68"/>
      <c r="T153" s="68"/>
      <c r="U153" s="68"/>
      <c r="V153" s="68"/>
      <c r="W153" s="68"/>
      <c r="X153" s="68"/>
      <c r="Y153" s="68"/>
      <c r="Z153" s="68"/>
      <c r="AA153" s="94"/>
      <c r="AB153" s="94"/>
      <c r="AC153" s="94"/>
      <c r="AD153" s="94"/>
      <c r="AE153" s="94"/>
    </row>
    <row r="154" spans="1:31" ht="22.5" customHeight="1">
      <c r="A154" s="81"/>
      <c r="B154" s="81"/>
      <c r="C154" s="81"/>
      <c r="D154" s="81"/>
      <c r="E154" s="81"/>
      <c r="F154" s="139"/>
      <c r="G154" s="68"/>
      <c r="H154" s="94"/>
      <c r="I154" s="94"/>
      <c r="J154" s="94"/>
      <c r="K154" s="94"/>
      <c r="L154" s="94"/>
      <c r="M154" s="94"/>
      <c r="N154" s="94"/>
      <c r="O154" s="94"/>
      <c r="P154" s="94"/>
      <c r="Q154" s="81"/>
      <c r="R154" s="68"/>
      <c r="S154" s="68"/>
      <c r="T154" s="68"/>
      <c r="U154" s="68"/>
      <c r="V154" s="68"/>
      <c r="W154" s="68"/>
      <c r="X154" s="68"/>
      <c r="Y154" s="68"/>
      <c r="Z154" s="68"/>
      <c r="AA154" s="94"/>
      <c r="AB154" s="94"/>
      <c r="AC154" s="94"/>
      <c r="AD154" s="94"/>
      <c r="AE154" s="94"/>
    </row>
    <row r="155" spans="1:31" ht="22.5" customHeight="1">
      <c r="A155" s="81"/>
      <c r="B155" s="81"/>
      <c r="C155" s="81"/>
      <c r="D155" s="81"/>
      <c r="E155" s="81"/>
      <c r="F155" s="139"/>
      <c r="G155" s="68"/>
      <c r="H155" s="94"/>
      <c r="I155" s="94"/>
      <c r="J155" s="94"/>
      <c r="K155" s="94"/>
      <c r="L155" s="94"/>
      <c r="M155" s="94"/>
      <c r="N155" s="94"/>
      <c r="O155" s="94"/>
      <c r="P155" s="94"/>
      <c r="Q155" s="81"/>
      <c r="R155" s="68"/>
      <c r="S155" s="68"/>
      <c r="T155" s="68"/>
      <c r="U155" s="68"/>
      <c r="V155" s="68"/>
      <c r="W155" s="68"/>
      <c r="X155" s="68"/>
      <c r="Y155" s="68"/>
      <c r="Z155" s="68"/>
      <c r="AA155" s="94"/>
      <c r="AB155" s="94"/>
      <c r="AC155" s="94"/>
      <c r="AD155" s="94"/>
      <c r="AE155" s="94"/>
    </row>
    <row r="156" spans="1:31" ht="22.5" customHeight="1">
      <c r="A156" s="81"/>
      <c r="B156" s="81"/>
      <c r="C156" s="81"/>
      <c r="D156" s="81"/>
      <c r="E156" s="81"/>
      <c r="F156" s="139"/>
      <c r="G156" s="68"/>
      <c r="H156" s="94"/>
      <c r="I156" s="94"/>
      <c r="J156" s="94"/>
      <c r="K156" s="94"/>
      <c r="L156" s="94"/>
      <c r="M156" s="94"/>
      <c r="N156" s="94"/>
      <c r="O156" s="94"/>
      <c r="P156" s="94"/>
      <c r="Q156" s="81"/>
      <c r="R156" s="68"/>
      <c r="S156" s="68"/>
      <c r="T156" s="68"/>
      <c r="U156" s="68"/>
      <c r="V156" s="68"/>
      <c r="W156" s="68"/>
      <c r="X156" s="68"/>
      <c r="Y156" s="68"/>
      <c r="Z156" s="68"/>
      <c r="AA156" s="94"/>
      <c r="AB156" s="94"/>
      <c r="AC156" s="94"/>
      <c r="AD156" s="94"/>
      <c r="AE156" s="94"/>
    </row>
    <row r="157" spans="1:31" ht="22.5" customHeight="1">
      <c r="A157" s="81"/>
      <c r="B157" s="81"/>
      <c r="C157" s="81"/>
      <c r="D157" s="81"/>
      <c r="E157" s="81"/>
      <c r="F157" s="139"/>
      <c r="G157" s="68"/>
      <c r="H157" s="94"/>
      <c r="I157" s="94"/>
      <c r="J157" s="94"/>
      <c r="K157" s="94"/>
      <c r="L157" s="94"/>
      <c r="M157" s="94"/>
      <c r="N157" s="94"/>
      <c r="O157" s="94"/>
      <c r="P157" s="94"/>
      <c r="Q157" s="81"/>
      <c r="R157" s="68"/>
      <c r="S157" s="68"/>
      <c r="T157" s="68"/>
      <c r="U157" s="68"/>
      <c r="V157" s="68"/>
      <c r="W157" s="68"/>
      <c r="X157" s="68"/>
      <c r="Y157" s="68"/>
      <c r="Z157" s="68"/>
      <c r="AA157" s="94"/>
      <c r="AB157" s="94"/>
      <c r="AC157" s="94"/>
      <c r="AD157" s="94"/>
      <c r="AE157" s="94"/>
    </row>
    <row r="158" spans="1:31" ht="22.5" customHeight="1">
      <c r="A158" s="81"/>
      <c r="B158" s="81"/>
      <c r="C158" s="81"/>
      <c r="D158" s="81"/>
      <c r="E158" s="81"/>
      <c r="F158" s="139"/>
      <c r="G158" s="68"/>
      <c r="H158" s="94"/>
      <c r="I158" s="94"/>
      <c r="J158" s="94"/>
      <c r="K158" s="94"/>
      <c r="L158" s="94"/>
      <c r="M158" s="94"/>
      <c r="N158" s="94"/>
      <c r="O158" s="94"/>
      <c r="P158" s="94"/>
      <c r="Q158" s="81"/>
      <c r="R158" s="68"/>
      <c r="S158" s="68"/>
      <c r="T158" s="68"/>
      <c r="U158" s="68"/>
      <c r="V158" s="68"/>
      <c r="W158" s="68"/>
      <c r="X158" s="68"/>
      <c r="Y158" s="68"/>
      <c r="Z158" s="68"/>
      <c r="AA158" s="94"/>
      <c r="AB158" s="94"/>
      <c r="AC158" s="94"/>
      <c r="AD158" s="94"/>
      <c r="AE158" s="94"/>
    </row>
    <row r="159" spans="1:31" ht="22.5" customHeight="1">
      <c r="A159" s="81"/>
      <c r="B159" s="81"/>
      <c r="C159" s="81"/>
      <c r="D159" s="81"/>
      <c r="E159" s="81"/>
      <c r="F159" s="139"/>
      <c r="G159" s="68"/>
      <c r="H159" s="94"/>
      <c r="I159" s="94"/>
      <c r="J159" s="94"/>
      <c r="K159" s="94"/>
      <c r="L159" s="94"/>
      <c r="M159" s="94"/>
      <c r="N159" s="94"/>
      <c r="O159" s="94"/>
      <c r="P159" s="94"/>
      <c r="Q159" s="81"/>
      <c r="R159" s="68"/>
      <c r="S159" s="68"/>
      <c r="T159" s="68"/>
      <c r="U159" s="68"/>
      <c r="V159" s="68"/>
      <c r="W159" s="68"/>
      <c r="X159" s="68"/>
      <c r="Y159" s="68"/>
      <c r="Z159" s="68"/>
      <c r="AA159" s="94"/>
      <c r="AB159" s="94"/>
      <c r="AC159" s="94"/>
      <c r="AD159" s="94"/>
      <c r="AE159" s="94"/>
    </row>
    <row r="160" spans="1:31" ht="22.5" customHeight="1">
      <c r="A160" s="81"/>
      <c r="B160" s="81"/>
      <c r="C160" s="81"/>
      <c r="D160" s="81"/>
      <c r="E160" s="81"/>
      <c r="F160" s="139"/>
      <c r="G160" s="68"/>
      <c r="H160" s="94"/>
      <c r="I160" s="94"/>
      <c r="J160" s="94"/>
      <c r="K160" s="94"/>
      <c r="L160" s="94"/>
      <c r="M160" s="94"/>
      <c r="N160" s="94"/>
      <c r="O160" s="94"/>
      <c r="P160" s="94"/>
      <c r="Q160" s="81"/>
      <c r="R160" s="68"/>
      <c r="S160" s="68"/>
      <c r="T160" s="68"/>
      <c r="U160" s="68"/>
      <c r="V160" s="68"/>
      <c r="W160" s="68"/>
      <c r="X160" s="68"/>
      <c r="Y160" s="68"/>
      <c r="Z160" s="68"/>
      <c r="AA160" s="94"/>
      <c r="AB160" s="94"/>
      <c r="AC160" s="94"/>
      <c r="AD160" s="94"/>
      <c r="AE160" s="94"/>
    </row>
    <row r="161" spans="1:31" ht="22.5" customHeight="1">
      <c r="A161" s="81"/>
      <c r="B161" s="81"/>
      <c r="C161" s="81"/>
      <c r="D161" s="81"/>
      <c r="E161" s="81"/>
      <c r="F161" s="139"/>
      <c r="G161" s="68"/>
      <c r="H161" s="94"/>
      <c r="I161" s="94"/>
      <c r="J161" s="94"/>
      <c r="K161" s="94"/>
      <c r="L161" s="94"/>
      <c r="M161" s="94"/>
      <c r="N161" s="94"/>
      <c r="O161" s="94"/>
      <c r="P161" s="94"/>
      <c r="Q161" s="81"/>
      <c r="R161" s="68"/>
      <c r="S161" s="68"/>
      <c r="T161" s="68"/>
      <c r="U161" s="68"/>
      <c r="V161" s="68"/>
      <c r="W161" s="68"/>
      <c r="X161" s="68"/>
      <c r="Y161" s="68"/>
      <c r="Z161" s="68"/>
      <c r="AA161" s="94"/>
      <c r="AB161" s="94"/>
      <c r="AC161" s="94"/>
      <c r="AD161" s="94"/>
      <c r="AE161" s="94"/>
    </row>
    <row r="162" spans="1:31" ht="22.5" customHeight="1">
      <c r="A162" s="81"/>
      <c r="B162" s="81"/>
      <c r="C162" s="81"/>
      <c r="D162" s="81"/>
      <c r="E162" s="81"/>
      <c r="F162" s="139"/>
      <c r="G162" s="68"/>
      <c r="H162" s="94"/>
      <c r="I162" s="94"/>
      <c r="J162" s="94"/>
      <c r="K162" s="94"/>
      <c r="L162" s="94"/>
      <c r="M162" s="94"/>
      <c r="N162" s="94"/>
      <c r="O162" s="94"/>
      <c r="P162" s="94"/>
      <c r="Q162" s="81"/>
      <c r="R162" s="68"/>
      <c r="S162" s="68"/>
      <c r="T162" s="68"/>
      <c r="U162" s="68"/>
      <c r="V162" s="68"/>
      <c r="W162" s="68"/>
      <c r="X162" s="68"/>
      <c r="Y162" s="68"/>
      <c r="Z162" s="68"/>
      <c r="AA162" s="94"/>
      <c r="AB162" s="94"/>
      <c r="AC162" s="94"/>
      <c r="AD162" s="94"/>
      <c r="AE162" s="94"/>
    </row>
    <row r="163" spans="1:31" ht="22.5" customHeight="1">
      <c r="A163" s="81"/>
      <c r="B163" s="81"/>
      <c r="C163" s="81"/>
      <c r="D163" s="81"/>
      <c r="E163" s="81"/>
      <c r="F163" s="139"/>
      <c r="G163" s="68"/>
      <c r="H163" s="94"/>
      <c r="I163" s="94"/>
      <c r="J163" s="94"/>
      <c r="K163" s="94"/>
      <c r="L163" s="94"/>
      <c r="M163" s="94"/>
      <c r="N163" s="94"/>
      <c r="O163" s="94"/>
      <c r="P163" s="94"/>
      <c r="Q163" s="81"/>
      <c r="R163" s="68"/>
      <c r="S163" s="68"/>
      <c r="T163" s="68"/>
      <c r="U163" s="68"/>
      <c r="V163" s="68"/>
      <c r="W163" s="68"/>
      <c r="X163" s="68"/>
      <c r="Y163" s="68"/>
      <c r="Z163" s="68"/>
      <c r="AA163" s="94"/>
      <c r="AB163" s="94"/>
      <c r="AC163" s="94"/>
      <c r="AD163" s="94"/>
      <c r="AE163" s="94"/>
    </row>
    <row r="164" spans="1:31" ht="22.5" customHeight="1">
      <c r="A164" s="81"/>
      <c r="B164" s="81"/>
      <c r="C164" s="81"/>
      <c r="D164" s="81"/>
      <c r="E164" s="81"/>
      <c r="F164" s="139"/>
      <c r="G164" s="68"/>
      <c r="H164" s="94"/>
      <c r="I164" s="94"/>
      <c r="J164" s="94"/>
      <c r="K164" s="94"/>
      <c r="L164" s="94"/>
      <c r="M164" s="94"/>
      <c r="N164" s="94"/>
      <c r="O164" s="94"/>
      <c r="P164" s="94"/>
      <c r="Q164" s="81"/>
      <c r="R164" s="68"/>
      <c r="S164" s="68"/>
      <c r="T164" s="68"/>
      <c r="U164" s="68"/>
      <c r="V164" s="68"/>
      <c r="W164" s="68"/>
      <c r="X164" s="68"/>
      <c r="Y164" s="68"/>
      <c r="Z164" s="68"/>
      <c r="AA164" s="94"/>
      <c r="AB164" s="94"/>
      <c r="AC164" s="94"/>
      <c r="AD164" s="94"/>
      <c r="AE164" s="94"/>
    </row>
    <row r="165" spans="1:31" ht="22.5" customHeight="1">
      <c r="A165" s="81"/>
      <c r="B165" s="81"/>
      <c r="C165" s="81"/>
      <c r="D165" s="81"/>
      <c r="E165" s="81"/>
      <c r="F165" s="139"/>
      <c r="G165" s="68"/>
      <c r="H165" s="94"/>
      <c r="I165" s="94"/>
      <c r="J165" s="94"/>
      <c r="K165" s="94"/>
      <c r="L165" s="94"/>
      <c r="M165" s="94"/>
      <c r="N165" s="94"/>
      <c r="O165" s="94"/>
      <c r="P165" s="94"/>
      <c r="Q165" s="81"/>
      <c r="R165" s="68"/>
      <c r="S165" s="68"/>
      <c r="T165" s="68"/>
      <c r="U165" s="68"/>
      <c r="V165" s="68"/>
      <c r="W165" s="68"/>
      <c r="X165" s="68"/>
      <c r="Y165" s="68"/>
      <c r="Z165" s="68"/>
      <c r="AA165" s="94"/>
      <c r="AB165" s="94"/>
      <c r="AC165" s="94"/>
      <c r="AD165" s="94"/>
      <c r="AE165" s="94"/>
    </row>
    <row r="166" spans="1:31" ht="22.5" customHeight="1">
      <c r="A166" s="81"/>
      <c r="B166" s="81"/>
      <c r="C166" s="81"/>
      <c r="D166" s="81"/>
      <c r="E166" s="81"/>
      <c r="F166" s="139"/>
      <c r="G166" s="68"/>
      <c r="H166" s="94"/>
      <c r="I166" s="94"/>
      <c r="J166" s="94"/>
      <c r="K166" s="94"/>
      <c r="L166" s="94"/>
      <c r="M166" s="94"/>
      <c r="N166" s="94"/>
      <c r="O166" s="94"/>
      <c r="P166" s="94"/>
      <c r="Q166" s="81"/>
      <c r="R166" s="68"/>
      <c r="S166" s="68"/>
      <c r="T166" s="68"/>
      <c r="U166" s="68"/>
      <c r="V166" s="68"/>
      <c r="W166" s="68"/>
      <c r="X166" s="68"/>
      <c r="Y166" s="68"/>
      <c r="Z166" s="68"/>
      <c r="AA166" s="94"/>
      <c r="AB166" s="94"/>
      <c r="AC166" s="94"/>
      <c r="AD166" s="94"/>
      <c r="AE166" s="94"/>
    </row>
    <row r="167" spans="1:31" ht="22.5" customHeight="1">
      <c r="A167" s="81"/>
      <c r="B167" s="81"/>
      <c r="C167" s="81"/>
      <c r="D167" s="81"/>
      <c r="E167" s="81"/>
      <c r="F167" s="139"/>
      <c r="G167" s="68"/>
      <c r="H167" s="94"/>
      <c r="I167" s="94"/>
      <c r="J167" s="94"/>
      <c r="K167" s="94"/>
      <c r="L167" s="94"/>
      <c r="M167" s="94"/>
      <c r="N167" s="94"/>
      <c r="O167" s="94"/>
      <c r="P167" s="94"/>
      <c r="Q167" s="81"/>
      <c r="R167" s="68"/>
      <c r="S167" s="68"/>
      <c r="T167" s="68"/>
      <c r="U167" s="68"/>
      <c r="V167" s="68"/>
      <c r="W167" s="68"/>
      <c r="X167" s="68"/>
      <c r="Y167" s="68"/>
      <c r="Z167" s="68"/>
      <c r="AA167" s="94"/>
      <c r="AB167" s="94"/>
      <c r="AC167" s="94"/>
      <c r="AD167" s="94"/>
      <c r="AE167" s="94"/>
    </row>
    <row r="168" spans="1:31" ht="22.5" customHeight="1">
      <c r="A168" s="81"/>
      <c r="B168" s="81"/>
      <c r="C168" s="81"/>
      <c r="D168" s="81"/>
      <c r="E168" s="81"/>
      <c r="F168" s="139"/>
      <c r="G168" s="68"/>
      <c r="H168" s="94"/>
      <c r="I168" s="94"/>
      <c r="J168" s="94"/>
      <c r="K168" s="94"/>
      <c r="L168" s="94"/>
      <c r="M168" s="94"/>
      <c r="N168" s="94"/>
      <c r="O168" s="94"/>
      <c r="P168" s="94"/>
      <c r="Q168" s="81"/>
      <c r="R168" s="68"/>
      <c r="S168" s="68"/>
      <c r="T168" s="68"/>
      <c r="U168" s="68"/>
      <c r="V168" s="68"/>
      <c r="W168" s="68"/>
      <c r="X168" s="68"/>
      <c r="Y168" s="68"/>
      <c r="Z168" s="68"/>
      <c r="AA168" s="94"/>
      <c r="AB168" s="94"/>
      <c r="AC168" s="94"/>
      <c r="AD168" s="94"/>
      <c r="AE168" s="94"/>
    </row>
    <row r="169" spans="1:31" ht="22.5" customHeight="1">
      <c r="A169" s="81"/>
      <c r="B169" s="81"/>
      <c r="C169" s="81"/>
      <c r="D169" s="81"/>
      <c r="E169" s="81"/>
      <c r="F169" s="139"/>
      <c r="G169" s="68"/>
      <c r="H169" s="94"/>
      <c r="I169" s="94"/>
      <c r="J169" s="94"/>
      <c r="K169" s="94"/>
      <c r="L169" s="94"/>
      <c r="M169" s="94"/>
      <c r="N169" s="94"/>
      <c r="O169" s="94"/>
      <c r="P169" s="94"/>
      <c r="Q169" s="81"/>
      <c r="R169" s="68"/>
      <c r="S169" s="68"/>
      <c r="T169" s="68"/>
      <c r="U169" s="68"/>
      <c r="V169" s="68"/>
      <c r="W169" s="68"/>
      <c r="X169" s="68"/>
      <c r="Y169" s="68"/>
      <c r="Z169" s="68"/>
      <c r="AA169" s="94"/>
      <c r="AB169" s="94"/>
      <c r="AC169" s="94"/>
      <c r="AD169" s="94"/>
      <c r="AE169" s="94"/>
    </row>
    <row r="170" spans="1:31" ht="22.5" customHeight="1">
      <c r="A170" s="81"/>
      <c r="B170" s="81"/>
      <c r="C170" s="81"/>
      <c r="D170" s="81"/>
      <c r="E170" s="81"/>
      <c r="F170" s="139"/>
      <c r="G170" s="68"/>
      <c r="H170" s="94"/>
      <c r="I170" s="94"/>
      <c r="J170" s="94"/>
      <c r="K170" s="94"/>
      <c r="L170" s="94"/>
      <c r="M170" s="94"/>
      <c r="N170" s="94"/>
      <c r="O170" s="94"/>
      <c r="P170" s="94"/>
      <c r="Q170" s="81"/>
      <c r="R170" s="68"/>
      <c r="S170" s="68"/>
      <c r="T170" s="68"/>
      <c r="U170" s="68"/>
      <c r="V170" s="68"/>
      <c r="W170" s="68"/>
      <c r="X170" s="68"/>
      <c r="Y170" s="68"/>
      <c r="Z170" s="68"/>
      <c r="AA170" s="94"/>
      <c r="AB170" s="94"/>
      <c r="AC170" s="94"/>
      <c r="AD170" s="94"/>
      <c r="AE170" s="94"/>
    </row>
    <row r="171" spans="1:31" ht="22.5" customHeight="1">
      <c r="A171" s="81"/>
      <c r="B171" s="81"/>
      <c r="C171" s="81"/>
      <c r="D171" s="81"/>
      <c r="E171" s="81"/>
      <c r="F171" s="139"/>
      <c r="G171" s="68"/>
      <c r="H171" s="94"/>
      <c r="I171" s="94"/>
      <c r="J171" s="94"/>
      <c r="K171" s="94"/>
      <c r="L171" s="94"/>
      <c r="M171" s="94"/>
      <c r="N171" s="94"/>
      <c r="O171" s="94"/>
      <c r="P171" s="94"/>
      <c r="Q171" s="81"/>
      <c r="R171" s="68"/>
      <c r="S171" s="68"/>
      <c r="T171" s="68"/>
      <c r="U171" s="68"/>
      <c r="V171" s="68"/>
      <c r="W171" s="68"/>
      <c r="X171" s="68"/>
      <c r="Y171" s="68"/>
      <c r="Z171" s="68"/>
      <c r="AA171" s="94"/>
      <c r="AB171" s="94"/>
      <c r="AC171" s="94"/>
      <c r="AD171" s="94"/>
      <c r="AE171" s="94"/>
    </row>
    <row r="172" spans="1:31" ht="22.5" customHeight="1">
      <c r="A172" s="81"/>
      <c r="B172" s="81"/>
      <c r="C172" s="81"/>
      <c r="D172" s="81"/>
      <c r="E172" s="81"/>
      <c r="F172" s="139"/>
      <c r="G172" s="68"/>
      <c r="H172" s="94"/>
      <c r="I172" s="94"/>
      <c r="J172" s="94"/>
      <c r="K172" s="94"/>
      <c r="L172" s="94"/>
      <c r="M172" s="94"/>
      <c r="N172" s="94"/>
      <c r="O172" s="94"/>
      <c r="P172" s="94"/>
      <c r="Q172" s="81"/>
      <c r="R172" s="68"/>
      <c r="S172" s="68"/>
      <c r="T172" s="68"/>
      <c r="U172" s="68"/>
      <c r="V172" s="68"/>
      <c r="W172" s="68"/>
      <c r="X172" s="68"/>
      <c r="Y172" s="68"/>
      <c r="Z172" s="68"/>
      <c r="AA172" s="94"/>
      <c r="AB172" s="94"/>
      <c r="AC172" s="94"/>
      <c r="AD172" s="94"/>
      <c r="AE172" s="94"/>
    </row>
    <row r="173" spans="1:31" ht="22.5" customHeight="1">
      <c r="A173" s="81"/>
      <c r="B173" s="81"/>
      <c r="C173" s="81"/>
      <c r="D173" s="81"/>
      <c r="E173" s="81"/>
      <c r="F173" s="139"/>
      <c r="G173" s="68"/>
      <c r="H173" s="94"/>
      <c r="I173" s="94"/>
      <c r="J173" s="94"/>
      <c r="K173" s="94"/>
      <c r="L173" s="94"/>
      <c r="M173" s="94"/>
      <c r="N173" s="94"/>
      <c r="O173" s="94"/>
      <c r="P173" s="94"/>
      <c r="Q173" s="81"/>
      <c r="R173" s="68"/>
      <c r="S173" s="68"/>
      <c r="T173" s="68"/>
      <c r="U173" s="68"/>
      <c r="V173" s="68"/>
      <c r="W173" s="68"/>
      <c r="X173" s="68"/>
      <c r="Y173" s="68"/>
      <c r="Z173" s="68"/>
      <c r="AA173" s="94"/>
      <c r="AB173" s="94"/>
      <c r="AC173" s="94"/>
      <c r="AD173" s="94"/>
      <c r="AE173" s="94"/>
    </row>
    <row r="174" spans="1:31" ht="22.5" customHeight="1">
      <c r="A174" s="81"/>
      <c r="B174" s="81"/>
      <c r="C174" s="81"/>
      <c r="D174" s="81"/>
      <c r="E174" s="81"/>
      <c r="F174" s="139"/>
      <c r="G174" s="68"/>
      <c r="H174" s="94"/>
      <c r="I174" s="94"/>
      <c r="J174" s="94"/>
      <c r="K174" s="94"/>
      <c r="L174" s="94"/>
      <c r="M174" s="94"/>
      <c r="N174" s="94"/>
      <c r="O174" s="94"/>
      <c r="P174" s="94"/>
      <c r="Q174" s="81"/>
      <c r="R174" s="68"/>
      <c r="S174" s="68"/>
      <c r="T174" s="68"/>
      <c r="U174" s="68"/>
      <c r="V174" s="68"/>
      <c r="W174" s="68"/>
      <c r="X174" s="68"/>
      <c r="Y174" s="68"/>
      <c r="Z174" s="68"/>
      <c r="AA174" s="94"/>
      <c r="AB174" s="94"/>
      <c r="AC174" s="94"/>
      <c r="AD174" s="94"/>
      <c r="AE174" s="94"/>
    </row>
    <row r="175" spans="1:31" ht="22.5" customHeight="1">
      <c r="A175" s="81"/>
      <c r="B175" s="81"/>
      <c r="C175" s="81"/>
      <c r="D175" s="81"/>
      <c r="E175" s="81"/>
      <c r="F175" s="139"/>
      <c r="G175" s="68"/>
      <c r="H175" s="94"/>
      <c r="I175" s="94"/>
      <c r="J175" s="94"/>
      <c r="K175" s="94"/>
      <c r="L175" s="94"/>
      <c r="M175" s="94"/>
      <c r="N175" s="94"/>
      <c r="O175" s="94"/>
      <c r="P175" s="94"/>
      <c r="Q175" s="81"/>
      <c r="R175" s="68"/>
      <c r="S175" s="68"/>
      <c r="T175" s="68"/>
      <c r="U175" s="68"/>
      <c r="V175" s="68"/>
      <c r="W175" s="68"/>
      <c r="X175" s="68"/>
      <c r="Y175" s="68"/>
      <c r="Z175" s="68"/>
      <c r="AA175" s="94"/>
      <c r="AB175" s="94"/>
      <c r="AC175" s="94"/>
      <c r="AD175" s="94"/>
      <c r="AE175" s="94"/>
    </row>
    <row r="176" spans="1:31" ht="22.5" customHeight="1">
      <c r="A176" s="81"/>
      <c r="B176" s="81"/>
      <c r="C176" s="81"/>
      <c r="D176" s="81"/>
      <c r="E176" s="81"/>
      <c r="F176" s="139"/>
      <c r="G176" s="68"/>
      <c r="H176" s="94"/>
      <c r="I176" s="94"/>
      <c r="J176" s="94"/>
      <c r="K176" s="94"/>
      <c r="L176" s="94"/>
      <c r="M176" s="94"/>
      <c r="N176" s="94"/>
      <c r="O176" s="94"/>
      <c r="P176" s="94"/>
      <c r="Q176" s="81"/>
      <c r="R176" s="68"/>
      <c r="S176" s="68"/>
      <c r="T176" s="68"/>
      <c r="U176" s="68"/>
      <c r="V176" s="68"/>
      <c r="W176" s="68"/>
      <c r="X176" s="68"/>
      <c r="Y176" s="68"/>
      <c r="Z176" s="68"/>
      <c r="AA176" s="94"/>
      <c r="AB176" s="94"/>
      <c r="AC176" s="94"/>
      <c r="AD176" s="94"/>
      <c r="AE176" s="94"/>
    </row>
    <row r="177" spans="1:31" ht="22.5" customHeight="1">
      <c r="A177" s="81"/>
      <c r="B177" s="81"/>
      <c r="C177" s="81"/>
      <c r="D177" s="81"/>
      <c r="E177" s="81"/>
      <c r="F177" s="139"/>
      <c r="G177" s="68"/>
      <c r="H177" s="94"/>
      <c r="I177" s="94"/>
      <c r="J177" s="94"/>
      <c r="K177" s="94"/>
      <c r="L177" s="94"/>
      <c r="M177" s="94"/>
      <c r="N177" s="94"/>
      <c r="O177" s="94"/>
      <c r="P177" s="94"/>
      <c r="Q177" s="81"/>
      <c r="R177" s="68"/>
      <c r="S177" s="68"/>
      <c r="T177" s="68"/>
      <c r="U177" s="68"/>
      <c r="V177" s="68"/>
      <c r="W177" s="68"/>
      <c r="X177" s="68"/>
      <c r="Y177" s="68"/>
      <c r="Z177" s="68"/>
      <c r="AA177" s="94"/>
      <c r="AB177" s="94"/>
      <c r="AC177" s="94"/>
      <c r="AD177" s="94"/>
      <c r="AE177" s="94"/>
    </row>
    <row r="178" spans="1:31" ht="22.5" customHeight="1">
      <c r="A178" s="81"/>
      <c r="B178" s="81"/>
      <c r="C178" s="81"/>
      <c r="D178" s="81"/>
      <c r="E178" s="81"/>
      <c r="F178" s="139"/>
      <c r="G178" s="68"/>
      <c r="H178" s="94"/>
      <c r="I178" s="94"/>
      <c r="J178" s="94"/>
      <c r="K178" s="94"/>
      <c r="L178" s="94"/>
      <c r="M178" s="94"/>
      <c r="N178" s="94"/>
      <c r="O178" s="94"/>
      <c r="P178" s="94"/>
      <c r="Q178" s="81"/>
      <c r="R178" s="68"/>
      <c r="S178" s="68"/>
      <c r="T178" s="68"/>
      <c r="U178" s="68"/>
      <c r="V178" s="68"/>
      <c r="W178" s="68"/>
      <c r="X178" s="68"/>
      <c r="Y178" s="68"/>
      <c r="Z178" s="68"/>
      <c r="AA178" s="94"/>
      <c r="AB178" s="94"/>
      <c r="AC178" s="94"/>
      <c r="AD178" s="94"/>
      <c r="AE178" s="94"/>
    </row>
    <row r="179" spans="1:31" ht="22.5" customHeight="1">
      <c r="A179" s="81"/>
      <c r="B179" s="81"/>
      <c r="C179" s="81"/>
      <c r="D179" s="81"/>
      <c r="E179" s="81"/>
      <c r="F179" s="139"/>
      <c r="G179" s="68"/>
      <c r="H179" s="94"/>
      <c r="I179" s="94"/>
      <c r="J179" s="94"/>
      <c r="K179" s="94"/>
      <c r="L179" s="94"/>
      <c r="M179" s="94"/>
      <c r="N179" s="94"/>
      <c r="O179" s="94"/>
      <c r="P179" s="94"/>
      <c r="Q179" s="81"/>
      <c r="R179" s="68"/>
      <c r="S179" s="68"/>
      <c r="T179" s="68"/>
      <c r="U179" s="68"/>
      <c r="V179" s="68"/>
      <c r="W179" s="68"/>
      <c r="X179" s="68"/>
      <c r="Y179" s="68"/>
      <c r="Z179" s="68"/>
      <c r="AA179" s="94"/>
      <c r="AB179" s="94"/>
      <c r="AC179" s="94"/>
      <c r="AD179" s="94"/>
      <c r="AE179" s="94"/>
    </row>
    <row r="180" spans="1:31" ht="22.5" customHeight="1">
      <c r="A180" s="81"/>
      <c r="B180" s="81"/>
      <c r="C180" s="81"/>
      <c r="D180" s="81"/>
      <c r="E180" s="81"/>
      <c r="F180" s="139"/>
      <c r="G180" s="68"/>
      <c r="H180" s="94"/>
      <c r="I180" s="94"/>
      <c r="J180" s="94"/>
      <c r="K180" s="94"/>
      <c r="L180" s="94"/>
      <c r="M180" s="94"/>
      <c r="N180" s="94"/>
      <c r="O180" s="94"/>
      <c r="P180" s="94"/>
      <c r="Q180" s="81"/>
      <c r="R180" s="68"/>
      <c r="S180" s="68"/>
      <c r="T180" s="68"/>
      <c r="U180" s="68"/>
      <c r="V180" s="68"/>
      <c r="W180" s="68"/>
      <c r="X180" s="68"/>
      <c r="Y180" s="68"/>
      <c r="Z180" s="68"/>
      <c r="AA180" s="94"/>
      <c r="AB180" s="94"/>
      <c r="AC180" s="94"/>
      <c r="AD180" s="94"/>
      <c r="AE180" s="94"/>
    </row>
    <row r="181" spans="1:31" ht="22.5" customHeight="1">
      <c r="A181" s="81"/>
      <c r="B181" s="81"/>
      <c r="C181" s="81"/>
      <c r="D181" s="81"/>
      <c r="E181" s="81"/>
      <c r="F181" s="139"/>
      <c r="G181" s="68"/>
      <c r="H181" s="94"/>
      <c r="I181" s="94"/>
      <c r="J181" s="94"/>
      <c r="K181" s="94"/>
      <c r="L181" s="94"/>
      <c r="M181" s="94"/>
      <c r="N181" s="94"/>
      <c r="O181" s="94"/>
      <c r="P181" s="94"/>
      <c r="Q181" s="81"/>
      <c r="R181" s="68"/>
      <c r="S181" s="68"/>
      <c r="T181" s="68"/>
      <c r="U181" s="68"/>
      <c r="V181" s="68"/>
      <c r="W181" s="68"/>
      <c r="X181" s="68"/>
      <c r="Y181" s="68"/>
      <c r="Z181" s="68"/>
      <c r="AA181" s="94"/>
      <c r="AB181" s="94"/>
      <c r="AC181" s="94"/>
      <c r="AD181" s="94"/>
      <c r="AE181" s="94"/>
    </row>
    <row r="182" spans="1:31" ht="22.5" customHeight="1">
      <c r="A182" s="81"/>
      <c r="B182" s="81"/>
      <c r="C182" s="81"/>
      <c r="D182" s="81"/>
      <c r="E182" s="81"/>
      <c r="F182" s="139"/>
      <c r="G182" s="68"/>
      <c r="H182" s="94"/>
      <c r="I182" s="94"/>
      <c r="J182" s="94"/>
      <c r="K182" s="94"/>
      <c r="L182" s="94"/>
      <c r="M182" s="94"/>
      <c r="N182" s="94"/>
      <c r="O182" s="94"/>
      <c r="P182" s="94"/>
      <c r="Q182" s="81"/>
      <c r="R182" s="68"/>
      <c r="S182" s="68"/>
      <c r="T182" s="68"/>
      <c r="U182" s="68"/>
      <c r="V182" s="68"/>
      <c r="W182" s="68"/>
      <c r="X182" s="68"/>
      <c r="Y182" s="68"/>
      <c r="Z182" s="68"/>
      <c r="AA182" s="94"/>
      <c r="AB182" s="94"/>
      <c r="AC182" s="94"/>
      <c r="AD182" s="94"/>
      <c r="AE182" s="94"/>
    </row>
    <row r="183" spans="1:31" ht="22.5" customHeight="1">
      <c r="A183" s="81"/>
      <c r="B183" s="81"/>
      <c r="C183" s="81"/>
      <c r="D183" s="81"/>
      <c r="E183" s="81"/>
      <c r="F183" s="139"/>
      <c r="G183" s="68"/>
      <c r="H183" s="94"/>
      <c r="I183" s="94"/>
      <c r="J183" s="94"/>
      <c r="K183" s="94"/>
      <c r="L183" s="94"/>
      <c r="M183" s="94"/>
      <c r="N183" s="94"/>
      <c r="O183" s="94"/>
      <c r="P183" s="94"/>
      <c r="Q183" s="81"/>
      <c r="R183" s="68"/>
      <c r="S183" s="68"/>
      <c r="T183" s="68"/>
      <c r="U183" s="68"/>
      <c r="V183" s="68"/>
      <c r="W183" s="68"/>
      <c r="X183" s="68"/>
      <c r="Y183" s="68"/>
      <c r="Z183" s="68"/>
      <c r="AA183" s="94"/>
      <c r="AB183" s="94"/>
      <c r="AC183" s="94"/>
      <c r="AD183" s="94"/>
      <c r="AE183" s="94"/>
    </row>
    <row r="184" spans="1:31" ht="22.5" customHeight="1">
      <c r="A184" s="81"/>
      <c r="B184" s="81"/>
      <c r="C184" s="81"/>
      <c r="D184" s="81"/>
      <c r="E184" s="81"/>
      <c r="F184" s="139"/>
      <c r="G184" s="68"/>
      <c r="H184" s="94"/>
      <c r="I184" s="94"/>
      <c r="J184" s="94"/>
      <c r="K184" s="94"/>
      <c r="L184" s="94"/>
      <c r="M184" s="94"/>
      <c r="N184" s="94"/>
      <c r="O184" s="94"/>
      <c r="P184" s="94"/>
      <c r="Q184" s="81"/>
      <c r="R184" s="68"/>
      <c r="S184" s="68"/>
      <c r="T184" s="68"/>
      <c r="U184" s="68"/>
      <c r="V184" s="68"/>
      <c r="W184" s="68"/>
      <c r="X184" s="68"/>
      <c r="Y184" s="68"/>
      <c r="Z184" s="68"/>
      <c r="AA184" s="94"/>
      <c r="AB184" s="94"/>
      <c r="AC184" s="94"/>
      <c r="AD184" s="94"/>
      <c r="AE184" s="94"/>
    </row>
    <row r="185" spans="1:31" ht="22.5" customHeight="1">
      <c r="A185" s="81"/>
      <c r="B185" s="81"/>
      <c r="C185" s="81"/>
      <c r="D185" s="81"/>
      <c r="E185" s="81"/>
      <c r="F185" s="139"/>
      <c r="G185" s="68"/>
      <c r="H185" s="94"/>
      <c r="I185" s="94"/>
      <c r="J185" s="94"/>
      <c r="K185" s="94"/>
      <c r="L185" s="94"/>
      <c r="M185" s="94"/>
      <c r="N185" s="94"/>
      <c r="O185" s="94"/>
      <c r="P185" s="94"/>
      <c r="Q185" s="81"/>
      <c r="R185" s="68"/>
      <c r="S185" s="68"/>
      <c r="T185" s="68"/>
      <c r="U185" s="68"/>
      <c r="V185" s="68"/>
      <c r="W185" s="68"/>
      <c r="X185" s="68"/>
      <c r="Y185" s="68"/>
      <c r="Z185" s="68"/>
      <c r="AA185" s="94"/>
      <c r="AB185" s="94"/>
      <c r="AC185" s="94"/>
      <c r="AD185" s="94"/>
      <c r="AE185" s="94"/>
    </row>
    <row r="186" spans="1:31" ht="22.5" customHeight="1">
      <c r="A186" s="81"/>
      <c r="B186" s="81"/>
      <c r="C186" s="81"/>
      <c r="D186" s="81"/>
      <c r="E186" s="81"/>
      <c r="F186" s="139"/>
      <c r="G186" s="68"/>
      <c r="H186" s="94"/>
      <c r="I186" s="94"/>
      <c r="J186" s="94"/>
      <c r="K186" s="94"/>
      <c r="L186" s="94"/>
      <c r="M186" s="94"/>
      <c r="N186" s="94"/>
      <c r="O186" s="94"/>
      <c r="P186" s="94"/>
      <c r="Q186" s="81"/>
      <c r="R186" s="68"/>
      <c r="S186" s="68"/>
      <c r="T186" s="68"/>
      <c r="U186" s="68"/>
      <c r="V186" s="68"/>
      <c r="W186" s="68"/>
      <c r="X186" s="68"/>
      <c r="Y186" s="68"/>
      <c r="Z186" s="68"/>
      <c r="AA186" s="94"/>
      <c r="AB186" s="94"/>
      <c r="AC186" s="94"/>
      <c r="AD186" s="94"/>
      <c r="AE186" s="94"/>
    </row>
    <row r="187" spans="1:31" ht="22.5" customHeight="1">
      <c r="A187" s="81"/>
      <c r="B187" s="81"/>
      <c r="C187" s="81"/>
      <c r="D187" s="81"/>
      <c r="E187" s="81"/>
      <c r="F187" s="139"/>
      <c r="G187" s="68"/>
      <c r="H187" s="94"/>
      <c r="I187" s="94"/>
      <c r="J187" s="94"/>
      <c r="K187" s="94"/>
      <c r="L187" s="94"/>
      <c r="M187" s="94"/>
      <c r="N187" s="94"/>
      <c r="O187" s="94"/>
      <c r="P187" s="94"/>
      <c r="Q187" s="81"/>
      <c r="R187" s="68"/>
      <c r="S187" s="68"/>
      <c r="T187" s="68"/>
      <c r="U187" s="68"/>
      <c r="V187" s="68"/>
      <c r="W187" s="68"/>
      <c r="X187" s="68"/>
      <c r="Y187" s="68"/>
      <c r="Z187" s="68"/>
      <c r="AA187" s="94"/>
      <c r="AB187" s="94"/>
      <c r="AC187" s="94"/>
      <c r="AD187" s="94"/>
      <c r="AE187" s="94"/>
    </row>
    <row r="188" spans="1:31" ht="22.5" customHeight="1">
      <c r="A188" s="81"/>
      <c r="B188" s="81"/>
      <c r="C188" s="81"/>
      <c r="D188" s="81"/>
      <c r="E188" s="81"/>
      <c r="F188" s="139"/>
      <c r="G188" s="68"/>
      <c r="H188" s="94"/>
      <c r="I188" s="94"/>
      <c r="J188" s="94"/>
      <c r="K188" s="94"/>
      <c r="L188" s="94"/>
      <c r="M188" s="94"/>
      <c r="N188" s="94"/>
      <c r="O188" s="94"/>
      <c r="P188" s="94"/>
      <c r="Q188" s="81"/>
      <c r="R188" s="68"/>
      <c r="S188" s="68"/>
      <c r="T188" s="68"/>
      <c r="U188" s="68"/>
      <c r="V188" s="68"/>
      <c r="W188" s="68"/>
      <c r="X188" s="68"/>
      <c r="Y188" s="68"/>
      <c r="Z188" s="68"/>
      <c r="AA188" s="94"/>
      <c r="AB188" s="94"/>
      <c r="AC188" s="94"/>
      <c r="AD188" s="94"/>
      <c r="AE188" s="94"/>
    </row>
    <row r="189" spans="1:31" ht="22.5" customHeight="1">
      <c r="A189" s="81"/>
      <c r="B189" s="81"/>
      <c r="C189" s="81"/>
      <c r="D189" s="81"/>
      <c r="E189" s="81"/>
      <c r="F189" s="139"/>
      <c r="G189" s="68"/>
      <c r="H189" s="94"/>
      <c r="I189" s="94"/>
      <c r="J189" s="94"/>
      <c r="K189" s="94"/>
      <c r="L189" s="94"/>
      <c r="M189" s="94"/>
      <c r="N189" s="94"/>
      <c r="O189" s="94"/>
      <c r="P189" s="94"/>
      <c r="Q189" s="81"/>
      <c r="R189" s="68"/>
      <c r="S189" s="68"/>
      <c r="T189" s="68"/>
      <c r="U189" s="68"/>
      <c r="V189" s="68"/>
      <c r="W189" s="68"/>
      <c r="X189" s="68"/>
      <c r="Y189" s="68"/>
      <c r="Z189" s="68"/>
      <c r="AA189" s="94"/>
      <c r="AB189" s="94"/>
      <c r="AC189" s="94"/>
      <c r="AD189" s="94"/>
      <c r="AE189" s="94"/>
    </row>
    <row r="190" spans="1:31" ht="22.5" customHeight="1">
      <c r="A190" s="81"/>
      <c r="B190" s="81"/>
      <c r="C190" s="81"/>
      <c r="D190" s="81"/>
      <c r="E190" s="81"/>
      <c r="F190" s="139"/>
      <c r="G190" s="68"/>
      <c r="H190" s="94"/>
      <c r="I190" s="94"/>
      <c r="J190" s="94"/>
      <c r="K190" s="94"/>
      <c r="L190" s="94"/>
      <c r="M190" s="94"/>
      <c r="N190" s="94"/>
      <c r="O190" s="94"/>
      <c r="P190" s="94"/>
      <c r="Q190" s="81"/>
      <c r="R190" s="68"/>
      <c r="S190" s="68"/>
      <c r="T190" s="68"/>
      <c r="U190" s="68"/>
      <c r="V190" s="68"/>
      <c r="W190" s="68"/>
      <c r="X190" s="68"/>
      <c r="Y190" s="68"/>
      <c r="Z190" s="68"/>
      <c r="AA190" s="94"/>
      <c r="AB190" s="94"/>
      <c r="AC190" s="94"/>
      <c r="AD190" s="94"/>
      <c r="AE190" s="94"/>
    </row>
    <row r="191" spans="1:31" ht="22.5" customHeight="1">
      <c r="A191" s="81"/>
      <c r="B191" s="81"/>
      <c r="C191" s="81"/>
      <c r="D191" s="81"/>
      <c r="E191" s="81"/>
      <c r="F191" s="139"/>
      <c r="G191" s="68"/>
      <c r="H191" s="94"/>
      <c r="I191" s="94"/>
      <c r="J191" s="94"/>
      <c r="K191" s="94"/>
      <c r="L191" s="94"/>
      <c r="M191" s="94"/>
      <c r="N191" s="94"/>
      <c r="O191" s="94"/>
      <c r="P191" s="94"/>
      <c r="Q191" s="81"/>
      <c r="R191" s="68"/>
      <c r="S191" s="68"/>
      <c r="T191" s="68"/>
      <c r="U191" s="68"/>
      <c r="V191" s="68"/>
      <c r="W191" s="68"/>
      <c r="X191" s="68"/>
      <c r="Y191" s="68"/>
      <c r="Z191" s="68"/>
      <c r="AA191" s="94"/>
      <c r="AB191" s="94"/>
      <c r="AC191" s="94"/>
      <c r="AD191" s="94"/>
      <c r="AE191" s="94"/>
    </row>
    <row r="192" spans="1:31" ht="22.5" customHeight="1">
      <c r="A192" s="81"/>
      <c r="B192" s="81"/>
      <c r="C192" s="81"/>
      <c r="D192" s="81"/>
      <c r="E192" s="81"/>
      <c r="F192" s="139"/>
      <c r="G192" s="68"/>
      <c r="H192" s="94"/>
      <c r="I192" s="94"/>
      <c r="J192" s="94"/>
      <c r="K192" s="94"/>
      <c r="L192" s="94"/>
      <c r="M192" s="94"/>
      <c r="N192" s="94"/>
      <c r="O192" s="94"/>
      <c r="P192" s="94"/>
      <c r="Q192" s="81"/>
      <c r="R192" s="68"/>
      <c r="S192" s="68"/>
      <c r="T192" s="68"/>
      <c r="U192" s="68"/>
      <c r="V192" s="68"/>
      <c r="W192" s="68"/>
      <c r="X192" s="68"/>
      <c r="Y192" s="68"/>
      <c r="Z192" s="68"/>
      <c r="AA192" s="94"/>
      <c r="AB192" s="94"/>
      <c r="AC192" s="94"/>
      <c r="AD192" s="94"/>
      <c r="AE192" s="94"/>
    </row>
    <row r="193" spans="1:31" ht="22.5" customHeight="1">
      <c r="A193" s="81"/>
      <c r="B193" s="81"/>
      <c r="C193" s="81"/>
      <c r="D193" s="81"/>
      <c r="E193" s="81"/>
      <c r="F193" s="139"/>
      <c r="G193" s="68"/>
      <c r="H193" s="94"/>
      <c r="I193" s="94"/>
      <c r="J193" s="94"/>
      <c r="K193" s="94"/>
      <c r="L193" s="94"/>
      <c r="M193" s="94"/>
      <c r="N193" s="94"/>
      <c r="O193" s="94"/>
      <c r="P193" s="94"/>
      <c r="Q193" s="81"/>
      <c r="R193" s="68"/>
      <c r="S193" s="68"/>
      <c r="T193" s="68"/>
      <c r="U193" s="68"/>
      <c r="V193" s="68"/>
      <c r="W193" s="68"/>
      <c r="X193" s="68"/>
      <c r="Y193" s="68"/>
      <c r="Z193" s="68"/>
      <c r="AA193" s="94"/>
      <c r="AB193" s="94"/>
      <c r="AC193" s="94"/>
      <c r="AD193" s="94"/>
      <c r="AE193" s="94"/>
    </row>
    <row r="194" spans="1:31" ht="22.5" customHeight="1">
      <c r="A194" s="81"/>
      <c r="B194" s="81"/>
      <c r="C194" s="81"/>
      <c r="D194" s="81"/>
      <c r="E194" s="81"/>
      <c r="F194" s="139"/>
      <c r="G194" s="68"/>
      <c r="H194" s="94"/>
      <c r="I194" s="94"/>
      <c r="J194" s="94"/>
      <c r="K194" s="94"/>
      <c r="L194" s="94"/>
      <c r="M194" s="94"/>
      <c r="N194" s="94"/>
      <c r="O194" s="94"/>
      <c r="P194" s="94"/>
      <c r="Q194" s="81"/>
      <c r="R194" s="68"/>
      <c r="S194" s="68"/>
      <c r="T194" s="68"/>
      <c r="U194" s="68"/>
      <c r="V194" s="68"/>
      <c r="W194" s="68"/>
      <c r="X194" s="68"/>
      <c r="Y194" s="68"/>
      <c r="Z194" s="68"/>
      <c r="AA194" s="94"/>
      <c r="AB194" s="94"/>
      <c r="AC194" s="94"/>
      <c r="AD194" s="94"/>
      <c r="AE194" s="94"/>
    </row>
    <row r="195" spans="1:31" ht="22.5" customHeight="1">
      <c r="A195" s="81"/>
      <c r="B195" s="81"/>
      <c r="C195" s="81"/>
      <c r="D195" s="81"/>
      <c r="E195" s="81"/>
      <c r="F195" s="139"/>
      <c r="G195" s="68"/>
      <c r="H195" s="94"/>
      <c r="I195" s="94"/>
      <c r="J195" s="94"/>
      <c r="K195" s="94"/>
      <c r="L195" s="94"/>
      <c r="M195" s="94"/>
      <c r="N195" s="94"/>
      <c r="O195" s="94"/>
      <c r="P195" s="94"/>
      <c r="Q195" s="81"/>
      <c r="R195" s="68"/>
      <c r="S195" s="68"/>
      <c r="T195" s="68"/>
      <c r="U195" s="68"/>
      <c r="V195" s="68"/>
      <c r="W195" s="68"/>
      <c r="X195" s="68"/>
      <c r="Y195" s="68"/>
      <c r="Z195" s="68"/>
      <c r="AA195" s="94"/>
      <c r="AB195" s="94"/>
      <c r="AC195" s="94"/>
      <c r="AD195" s="94"/>
      <c r="AE195" s="94"/>
    </row>
    <row r="196" spans="1:31" ht="22.5" customHeight="1">
      <c r="A196" s="81"/>
      <c r="B196" s="81"/>
      <c r="C196" s="81"/>
      <c r="D196" s="81"/>
      <c r="E196" s="81"/>
      <c r="F196" s="139"/>
      <c r="G196" s="68"/>
      <c r="H196" s="94"/>
      <c r="I196" s="94"/>
      <c r="J196" s="94"/>
      <c r="K196" s="94"/>
      <c r="L196" s="94"/>
      <c r="M196" s="94"/>
      <c r="N196" s="94"/>
      <c r="O196" s="94"/>
      <c r="P196" s="94"/>
      <c r="Q196" s="81"/>
      <c r="R196" s="68"/>
      <c r="S196" s="68"/>
      <c r="T196" s="68"/>
      <c r="U196" s="68"/>
      <c r="V196" s="68"/>
      <c r="W196" s="68"/>
      <c r="X196" s="68"/>
      <c r="Y196" s="68"/>
      <c r="Z196" s="68"/>
      <c r="AA196" s="94"/>
      <c r="AB196" s="94"/>
      <c r="AC196" s="94"/>
      <c r="AD196" s="94"/>
      <c r="AE196" s="94"/>
    </row>
    <row r="197" spans="1:31" ht="22.5" customHeight="1">
      <c r="A197" s="81"/>
      <c r="B197" s="81"/>
      <c r="C197" s="81"/>
      <c r="D197" s="81"/>
      <c r="E197" s="81"/>
      <c r="F197" s="139"/>
      <c r="G197" s="68"/>
      <c r="H197" s="94"/>
      <c r="I197" s="94"/>
      <c r="J197" s="94"/>
      <c r="K197" s="94"/>
      <c r="L197" s="94"/>
      <c r="M197" s="94"/>
      <c r="N197" s="94"/>
      <c r="O197" s="94"/>
      <c r="P197" s="94"/>
      <c r="Q197" s="81"/>
      <c r="R197" s="68"/>
      <c r="S197" s="68"/>
      <c r="T197" s="68"/>
      <c r="U197" s="68"/>
      <c r="V197" s="68"/>
      <c r="W197" s="68"/>
      <c r="X197" s="68"/>
      <c r="Y197" s="68"/>
      <c r="Z197" s="68"/>
      <c r="AA197" s="94"/>
      <c r="AB197" s="94"/>
      <c r="AC197" s="94"/>
      <c r="AD197" s="94"/>
      <c r="AE197" s="94"/>
    </row>
    <row r="198" spans="1:31" ht="22.5" customHeight="1">
      <c r="A198" s="81"/>
      <c r="B198" s="81"/>
      <c r="C198" s="81"/>
      <c r="D198" s="81"/>
      <c r="E198" s="81"/>
      <c r="F198" s="139"/>
      <c r="G198" s="68"/>
      <c r="H198" s="94"/>
      <c r="I198" s="94"/>
      <c r="J198" s="94"/>
      <c r="K198" s="94"/>
      <c r="L198" s="94"/>
      <c r="M198" s="94"/>
      <c r="N198" s="94"/>
      <c r="O198" s="94"/>
      <c r="P198" s="94"/>
      <c r="Q198" s="81"/>
      <c r="R198" s="68"/>
      <c r="S198" s="68"/>
      <c r="T198" s="68"/>
      <c r="U198" s="68"/>
      <c r="V198" s="68"/>
      <c r="W198" s="68"/>
      <c r="X198" s="68"/>
      <c r="Y198" s="68"/>
      <c r="Z198" s="68"/>
      <c r="AA198" s="94"/>
      <c r="AB198" s="94"/>
      <c r="AC198" s="94"/>
      <c r="AD198" s="94"/>
      <c r="AE198" s="94"/>
    </row>
    <row r="199" spans="1:31" ht="22.5" customHeight="1">
      <c r="A199" s="81"/>
      <c r="B199" s="81"/>
      <c r="C199" s="81"/>
      <c r="D199" s="81"/>
      <c r="E199" s="81"/>
      <c r="F199" s="139"/>
      <c r="G199" s="68"/>
      <c r="H199" s="94"/>
      <c r="I199" s="94"/>
      <c r="J199" s="94"/>
      <c r="K199" s="94"/>
      <c r="L199" s="94"/>
      <c r="M199" s="94"/>
      <c r="N199" s="94"/>
      <c r="O199" s="94"/>
      <c r="P199" s="94"/>
      <c r="Q199" s="81"/>
      <c r="R199" s="68"/>
      <c r="S199" s="68"/>
      <c r="T199" s="68"/>
      <c r="U199" s="68"/>
      <c r="V199" s="68"/>
      <c r="W199" s="68"/>
      <c r="X199" s="68"/>
      <c r="Y199" s="68"/>
      <c r="Z199" s="68"/>
      <c r="AA199" s="94"/>
      <c r="AB199" s="94"/>
      <c r="AC199" s="94"/>
      <c r="AD199" s="94"/>
      <c r="AE199" s="94"/>
    </row>
    <row r="200" spans="1:31" ht="22.5" customHeight="1">
      <c r="A200" s="81"/>
      <c r="B200" s="81"/>
      <c r="C200" s="81"/>
      <c r="D200" s="81"/>
      <c r="E200" s="81"/>
      <c r="F200" s="139"/>
      <c r="G200" s="68"/>
      <c r="H200" s="94"/>
      <c r="I200" s="94"/>
      <c r="J200" s="94"/>
      <c r="K200" s="94"/>
      <c r="L200" s="94"/>
      <c r="M200" s="94"/>
      <c r="N200" s="94"/>
      <c r="O200" s="94"/>
      <c r="P200" s="94"/>
      <c r="Q200" s="81"/>
      <c r="R200" s="68"/>
      <c r="S200" s="68"/>
      <c r="T200" s="68"/>
      <c r="U200" s="68"/>
      <c r="V200" s="68"/>
      <c r="W200" s="68"/>
      <c r="X200" s="68"/>
      <c r="Y200" s="68"/>
      <c r="Z200" s="68"/>
      <c r="AA200" s="94"/>
      <c r="AB200" s="94"/>
      <c r="AC200" s="94"/>
      <c r="AD200" s="94"/>
      <c r="AE200" s="94"/>
    </row>
    <row r="201" spans="1:31" ht="22.5" customHeight="1">
      <c r="A201" s="81"/>
      <c r="B201" s="81"/>
      <c r="C201" s="81"/>
      <c r="D201" s="81"/>
      <c r="E201" s="81"/>
      <c r="F201" s="139"/>
      <c r="G201" s="68"/>
      <c r="H201" s="94"/>
      <c r="I201" s="94"/>
      <c r="J201" s="94"/>
      <c r="K201" s="94"/>
      <c r="L201" s="94"/>
      <c r="M201" s="94"/>
      <c r="N201" s="94"/>
      <c r="O201" s="94"/>
      <c r="P201" s="94"/>
      <c r="Q201" s="81"/>
      <c r="R201" s="68"/>
      <c r="S201" s="68"/>
      <c r="T201" s="68"/>
      <c r="U201" s="68"/>
      <c r="V201" s="68"/>
      <c r="W201" s="68"/>
      <c r="X201" s="68"/>
      <c r="Y201" s="68"/>
      <c r="Z201" s="68"/>
      <c r="AA201" s="94"/>
      <c r="AB201" s="94"/>
      <c r="AC201" s="94"/>
      <c r="AD201" s="94"/>
      <c r="AE201" s="94"/>
    </row>
    <row r="202" spans="1:31" ht="22.5" customHeight="1">
      <c r="A202" s="81"/>
      <c r="B202" s="81"/>
      <c r="C202" s="81"/>
      <c r="D202" s="81"/>
      <c r="E202" s="81"/>
      <c r="F202" s="139"/>
      <c r="G202" s="68"/>
      <c r="H202" s="94"/>
      <c r="I202" s="94"/>
      <c r="J202" s="94"/>
      <c r="K202" s="94"/>
      <c r="L202" s="94"/>
      <c r="M202" s="94"/>
      <c r="N202" s="94"/>
      <c r="O202" s="94"/>
      <c r="P202" s="94"/>
      <c r="Q202" s="81"/>
      <c r="R202" s="68"/>
      <c r="S202" s="68"/>
      <c r="T202" s="68"/>
      <c r="U202" s="68"/>
      <c r="V202" s="68"/>
      <c r="W202" s="68"/>
      <c r="X202" s="68"/>
      <c r="Y202" s="68"/>
      <c r="Z202" s="68"/>
      <c r="AA202" s="94"/>
      <c r="AB202" s="94"/>
      <c r="AC202" s="94"/>
      <c r="AD202" s="94"/>
      <c r="AE202" s="94"/>
    </row>
    <row r="203" spans="1:31" ht="22.5" customHeight="1">
      <c r="A203" s="81"/>
      <c r="B203" s="81"/>
      <c r="C203" s="81"/>
      <c r="D203" s="81"/>
      <c r="E203" s="81"/>
      <c r="F203" s="139"/>
      <c r="G203" s="68"/>
      <c r="H203" s="94"/>
      <c r="I203" s="94"/>
      <c r="J203" s="94"/>
      <c r="K203" s="94"/>
      <c r="L203" s="94"/>
      <c r="M203" s="94"/>
      <c r="N203" s="94"/>
      <c r="O203" s="94"/>
      <c r="P203" s="94"/>
      <c r="Q203" s="81"/>
      <c r="R203" s="68"/>
      <c r="S203" s="68"/>
      <c r="T203" s="68"/>
      <c r="U203" s="68"/>
      <c r="V203" s="68"/>
      <c r="W203" s="68"/>
      <c r="X203" s="68"/>
      <c r="Y203" s="68"/>
      <c r="Z203" s="68"/>
      <c r="AA203" s="94"/>
      <c r="AB203" s="94"/>
      <c r="AC203" s="94"/>
      <c r="AD203" s="94"/>
      <c r="AE203" s="94"/>
    </row>
    <row r="204" spans="1:31" ht="22.5" customHeight="1">
      <c r="A204" s="81"/>
      <c r="B204" s="81"/>
      <c r="C204" s="81"/>
      <c r="D204" s="81"/>
      <c r="E204" s="81"/>
      <c r="F204" s="139"/>
      <c r="G204" s="68"/>
      <c r="H204" s="94"/>
      <c r="I204" s="94"/>
      <c r="J204" s="94"/>
      <c r="K204" s="94"/>
      <c r="L204" s="94"/>
      <c r="M204" s="94"/>
      <c r="N204" s="94"/>
      <c r="O204" s="94"/>
      <c r="P204" s="94"/>
      <c r="Q204" s="81"/>
      <c r="R204" s="68"/>
      <c r="S204" s="68"/>
      <c r="T204" s="68"/>
      <c r="U204" s="68"/>
      <c r="V204" s="68"/>
      <c r="W204" s="68"/>
      <c r="X204" s="68"/>
      <c r="Y204" s="68"/>
      <c r="Z204" s="68"/>
      <c r="AA204" s="94"/>
      <c r="AB204" s="94"/>
      <c r="AC204" s="94"/>
      <c r="AD204" s="94"/>
      <c r="AE204" s="94"/>
    </row>
    <row r="205" spans="1:31" ht="22.5" customHeight="1">
      <c r="A205" s="81"/>
      <c r="B205" s="81"/>
      <c r="C205" s="81"/>
      <c r="D205" s="81"/>
      <c r="E205" s="81"/>
      <c r="F205" s="139"/>
      <c r="G205" s="68"/>
      <c r="H205" s="94"/>
      <c r="I205" s="94"/>
      <c r="J205" s="94"/>
      <c r="K205" s="94"/>
      <c r="L205" s="94"/>
      <c r="M205" s="94"/>
      <c r="N205" s="94"/>
      <c r="O205" s="94"/>
      <c r="P205" s="94"/>
      <c r="Q205" s="81"/>
      <c r="R205" s="68"/>
      <c r="S205" s="68"/>
      <c r="T205" s="68"/>
      <c r="U205" s="68"/>
      <c r="V205" s="68"/>
      <c r="W205" s="68"/>
      <c r="X205" s="68"/>
      <c r="Y205" s="68"/>
      <c r="Z205" s="68"/>
      <c r="AA205" s="94"/>
      <c r="AB205" s="94"/>
      <c r="AC205" s="94"/>
      <c r="AD205" s="94"/>
      <c r="AE205" s="94"/>
    </row>
    <row r="206" spans="1:31" ht="22.5" customHeight="1">
      <c r="A206" s="81"/>
      <c r="B206" s="81"/>
      <c r="C206" s="81"/>
      <c r="D206" s="81"/>
      <c r="E206" s="81"/>
      <c r="F206" s="139"/>
      <c r="G206" s="68"/>
      <c r="H206" s="94"/>
      <c r="I206" s="94"/>
      <c r="J206" s="94"/>
      <c r="K206" s="94"/>
      <c r="L206" s="94"/>
      <c r="M206" s="94"/>
      <c r="N206" s="94"/>
      <c r="O206" s="94"/>
      <c r="P206" s="94"/>
      <c r="Q206" s="81"/>
      <c r="R206" s="68"/>
      <c r="S206" s="68"/>
      <c r="T206" s="68"/>
      <c r="U206" s="68"/>
      <c r="V206" s="68"/>
      <c r="W206" s="68"/>
      <c r="X206" s="68"/>
      <c r="Y206" s="68"/>
      <c r="Z206" s="68"/>
      <c r="AA206" s="94"/>
      <c r="AB206" s="94"/>
      <c r="AC206" s="94"/>
      <c r="AD206" s="94"/>
      <c r="AE206" s="94"/>
    </row>
    <row r="207" spans="1:31" ht="22.5" customHeight="1">
      <c r="A207" s="81"/>
      <c r="B207" s="81"/>
      <c r="C207" s="81"/>
      <c r="D207" s="81"/>
      <c r="E207" s="81"/>
      <c r="F207" s="139"/>
      <c r="G207" s="68"/>
      <c r="H207" s="94"/>
      <c r="I207" s="94"/>
      <c r="J207" s="94"/>
      <c r="K207" s="94"/>
      <c r="L207" s="94"/>
      <c r="M207" s="94"/>
      <c r="N207" s="94"/>
      <c r="O207" s="94"/>
      <c r="P207" s="94"/>
      <c r="Q207" s="81"/>
      <c r="R207" s="68"/>
      <c r="S207" s="68"/>
      <c r="T207" s="68"/>
      <c r="U207" s="68"/>
      <c r="V207" s="68"/>
      <c r="W207" s="68"/>
      <c r="X207" s="68"/>
      <c r="Y207" s="68"/>
      <c r="Z207" s="68"/>
      <c r="AA207" s="94"/>
      <c r="AB207" s="94"/>
      <c r="AC207" s="94"/>
      <c r="AD207" s="94"/>
      <c r="AE207" s="94"/>
    </row>
    <row r="208" spans="1:31" ht="22.5" customHeight="1">
      <c r="A208" s="81"/>
      <c r="B208" s="81"/>
      <c r="C208" s="81"/>
      <c r="D208" s="81"/>
      <c r="E208" s="81"/>
      <c r="F208" s="139"/>
      <c r="G208" s="68"/>
      <c r="H208" s="94"/>
      <c r="I208" s="94"/>
      <c r="J208" s="94"/>
      <c r="K208" s="94"/>
      <c r="L208" s="94"/>
      <c r="M208" s="94"/>
      <c r="N208" s="94"/>
      <c r="O208" s="94"/>
      <c r="P208" s="94"/>
      <c r="Q208" s="81"/>
      <c r="R208" s="68"/>
      <c r="S208" s="68"/>
      <c r="T208" s="68"/>
      <c r="U208" s="68"/>
      <c r="V208" s="68"/>
      <c r="W208" s="68"/>
      <c r="X208" s="68"/>
      <c r="Y208" s="68"/>
      <c r="Z208" s="68"/>
      <c r="AA208" s="94"/>
      <c r="AB208" s="94"/>
      <c r="AC208" s="94"/>
      <c r="AD208" s="94"/>
      <c r="AE208" s="94"/>
    </row>
    <row r="209" spans="1:31" ht="22.5" customHeight="1">
      <c r="A209" s="81"/>
      <c r="B209" s="81"/>
      <c r="C209" s="81"/>
      <c r="D209" s="81"/>
      <c r="E209" s="81"/>
      <c r="F209" s="139"/>
      <c r="G209" s="68"/>
      <c r="H209" s="94"/>
      <c r="I209" s="94"/>
      <c r="J209" s="94"/>
      <c r="K209" s="94"/>
      <c r="L209" s="94"/>
      <c r="M209" s="94"/>
      <c r="N209" s="94"/>
      <c r="O209" s="94"/>
      <c r="P209" s="94"/>
      <c r="Q209" s="81"/>
      <c r="R209" s="68"/>
      <c r="S209" s="68"/>
      <c r="T209" s="68"/>
      <c r="U209" s="68"/>
      <c r="V209" s="68"/>
      <c r="W209" s="68"/>
      <c r="X209" s="68"/>
      <c r="Y209" s="68"/>
      <c r="Z209" s="68"/>
      <c r="AA209" s="94"/>
      <c r="AB209" s="94"/>
      <c r="AC209" s="94"/>
      <c r="AD209" s="94"/>
      <c r="AE209" s="94"/>
    </row>
    <row r="210" spans="1:31" ht="22.5" customHeight="1">
      <c r="A210" s="81"/>
      <c r="B210" s="81"/>
      <c r="C210" s="81"/>
      <c r="D210" s="81"/>
      <c r="E210" s="81"/>
      <c r="F210" s="139"/>
      <c r="G210" s="68"/>
      <c r="H210" s="94"/>
      <c r="I210" s="94"/>
      <c r="J210" s="94"/>
      <c r="K210" s="94"/>
      <c r="L210" s="94"/>
      <c r="M210" s="94"/>
      <c r="N210" s="94"/>
      <c r="O210" s="94"/>
      <c r="P210" s="94"/>
      <c r="Q210" s="81"/>
      <c r="R210" s="68"/>
      <c r="S210" s="68"/>
      <c r="T210" s="68"/>
      <c r="U210" s="68"/>
      <c r="V210" s="68"/>
      <c r="W210" s="68"/>
      <c r="X210" s="68"/>
      <c r="Y210" s="68"/>
      <c r="Z210" s="68"/>
      <c r="AA210" s="94"/>
      <c r="AB210" s="94"/>
      <c r="AC210" s="94"/>
      <c r="AD210" s="94"/>
      <c r="AE210" s="94"/>
    </row>
    <row r="211" spans="1:31" ht="22.5" customHeight="1">
      <c r="A211" s="81"/>
      <c r="B211" s="81"/>
      <c r="C211" s="81"/>
      <c r="D211" s="81"/>
      <c r="E211" s="81"/>
      <c r="F211" s="139"/>
      <c r="G211" s="68"/>
      <c r="H211" s="94"/>
      <c r="I211" s="94"/>
      <c r="J211" s="94"/>
      <c r="K211" s="94"/>
      <c r="L211" s="94"/>
      <c r="M211" s="94"/>
      <c r="N211" s="94"/>
      <c r="O211" s="94"/>
      <c r="P211" s="94"/>
      <c r="Q211" s="81"/>
      <c r="R211" s="68"/>
      <c r="S211" s="68"/>
      <c r="T211" s="68"/>
      <c r="U211" s="68"/>
      <c r="V211" s="68"/>
      <c r="W211" s="68"/>
      <c r="X211" s="68"/>
      <c r="Y211" s="68"/>
      <c r="Z211" s="68"/>
      <c r="AA211" s="94"/>
      <c r="AB211" s="94"/>
      <c r="AC211" s="94"/>
      <c r="AD211" s="94"/>
      <c r="AE211" s="94"/>
    </row>
    <row r="212" spans="1:31" ht="22.5" customHeight="1">
      <c r="A212" s="81"/>
      <c r="B212" s="81"/>
      <c r="C212" s="81"/>
      <c r="D212" s="81"/>
      <c r="E212" s="81"/>
      <c r="F212" s="139"/>
      <c r="G212" s="68"/>
      <c r="H212" s="94"/>
      <c r="I212" s="94"/>
      <c r="J212" s="94"/>
      <c r="K212" s="94"/>
      <c r="L212" s="94"/>
      <c r="M212" s="94"/>
      <c r="N212" s="94"/>
      <c r="O212" s="94"/>
      <c r="P212" s="94"/>
      <c r="Q212" s="81"/>
      <c r="R212" s="68"/>
      <c r="S212" s="68"/>
      <c r="T212" s="68"/>
      <c r="U212" s="68"/>
      <c r="V212" s="68"/>
      <c r="W212" s="68"/>
      <c r="X212" s="68"/>
      <c r="Y212" s="68"/>
      <c r="Z212" s="68"/>
      <c r="AA212" s="94"/>
      <c r="AB212" s="94"/>
      <c r="AC212" s="94"/>
      <c r="AD212" s="94"/>
      <c r="AE212" s="94"/>
    </row>
    <row r="213" spans="1:31" ht="22.5" customHeight="1">
      <c r="A213" s="81"/>
      <c r="B213" s="81"/>
      <c r="C213" s="81"/>
      <c r="D213" s="81"/>
      <c r="E213" s="81"/>
      <c r="F213" s="139"/>
      <c r="G213" s="68"/>
      <c r="H213" s="94"/>
      <c r="I213" s="94"/>
      <c r="J213" s="94"/>
      <c r="K213" s="94"/>
      <c r="L213" s="94"/>
      <c r="M213" s="94"/>
      <c r="N213" s="94"/>
      <c r="O213" s="94"/>
      <c r="P213" s="94"/>
      <c r="Q213" s="81"/>
      <c r="R213" s="68"/>
      <c r="S213" s="68"/>
      <c r="T213" s="68"/>
      <c r="U213" s="68"/>
      <c r="V213" s="68"/>
      <c r="W213" s="68"/>
      <c r="X213" s="68"/>
      <c r="Y213" s="68"/>
      <c r="Z213" s="68"/>
      <c r="AA213" s="94"/>
      <c r="AB213" s="94"/>
      <c r="AC213" s="94"/>
      <c r="AD213" s="94"/>
      <c r="AE213" s="94"/>
    </row>
    <row r="214" spans="1:31" ht="22.5" customHeight="1">
      <c r="A214" s="81"/>
      <c r="B214" s="81"/>
      <c r="C214" s="81"/>
      <c r="D214" s="81"/>
      <c r="E214" s="81"/>
      <c r="F214" s="139"/>
      <c r="G214" s="68"/>
      <c r="H214" s="94"/>
      <c r="I214" s="94"/>
      <c r="J214" s="94"/>
      <c r="K214" s="94"/>
      <c r="L214" s="94"/>
      <c r="M214" s="94"/>
      <c r="N214" s="94"/>
      <c r="O214" s="94"/>
      <c r="P214" s="94"/>
      <c r="Q214" s="81"/>
      <c r="R214" s="68"/>
      <c r="S214" s="68"/>
      <c r="T214" s="68"/>
      <c r="U214" s="68"/>
      <c r="V214" s="68"/>
      <c r="W214" s="68"/>
      <c r="X214" s="68"/>
      <c r="Y214" s="68"/>
      <c r="Z214" s="68"/>
      <c r="AA214" s="94"/>
      <c r="AB214" s="94"/>
      <c r="AC214" s="94"/>
      <c r="AD214" s="94"/>
      <c r="AE214" s="94"/>
    </row>
    <row r="215" spans="1:31" ht="22.5" customHeight="1">
      <c r="A215" s="81"/>
      <c r="B215" s="81"/>
      <c r="C215" s="81"/>
      <c r="D215" s="81"/>
      <c r="E215" s="81"/>
      <c r="F215" s="139"/>
      <c r="G215" s="68"/>
      <c r="H215" s="94"/>
      <c r="I215" s="94"/>
      <c r="J215" s="94"/>
      <c r="K215" s="94"/>
      <c r="L215" s="94"/>
      <c r="M215" s="94"/>
      <c r="N215" s="94"/>
      <c r="O215" s="94"/>
      <c r="P215" s="94"/>
      <c r="Q215" s="81"/>
      <c r="R215" s="68"/>
      <c r="S215" s="68"/>
      <c r="T215" s="68"/>
      <c r="U215" s="68"/>
      <c r="V215" s="68"/>
      <c r="W215" s="68"/>
      <c r="X215" s="68"/>
      <c r="Y215" s="68"/>
      <c r="Z215" s="68"/>
      <c r="AA215" s="94"/>
      <c r="AB215" s="94"/>
      <c r="AC215" s="94"/>
      <c r="AD215" s="94"/>
      <c r="AE215" s="94"/>
    </row>
    <row r="216" spans="1:31" ht="22.5" customHeight="1">
      <c r="A216" s="81"/>
      <c r="B216" s="81"/>
      <c r="C216" s="81"/>
      <c r="D216" s="81"/>
      <c r="E216" s="81"/>
      <c r="F216" s="139"/>
      <c r="G216" s="68"/>
      <c r="H216" s="94"/>
      <c r="I216" s="94"/>
      <c r="J216" s="94"/>
      <c r="K216" s="94"/>
      <c r="L216" s="94"/>
      <c r="M216" s="94"/>
      <c r="N216" s="94"/>
      <c r="O216" s="94"/>
      <c r="P216" s="94"/>
      <c r="Q216" s="81"/>
      <c r="R216" s="68"/>
      <c r="S216" s="68"/>
      <c r="T216" s="68"/>
      <c r="U216" s="68"/>
      <c r="V216" s="68"/>
      <c r="W216" s="68"/>
      <c r="X216" s="68"/>
      <c r="Y216" s="68"/>
      <c r="Z216" s="68"/>
      <c r="AA216" s="94"/>
      <c r="AB216" s="94"/>
      <c r="AC216" s="94"/>
      <c r="AD216" s="94"/>
      <c r="AE216" s="94"/>
    </row>
    <row r="217" spans="1:31" ht="22.5" customHeight="1">
      <c r="A217" s="81"/>
      <c r="B217" s="81"/>
      <c r="C217" s="81"/>
      <c r="D217" s="81"/>
      <c r="E217" s="81"/>
      <c r="F217" s="139"/>
      <c r="G217" s="68"/>
      <c r="H217" s="94"/>
      <c r="I217" s="94"/>
      <c r="J217" s="94"/>
      <c r="K217" s="94"/>
      <c r="L217" s="94"/>
      <c r="M217" s="94"/>
      <c r="N217" s="94"/>
      <c r="O217" s="94"/>
      <c r="P217" s="94"/>
      <c r="Q217" s="81"/>
      <c r="R217" s="68"/>
      <c r="S217" s="68"/>
      <c r="T217" s="68"/>
      <c r="U217" s="68"/>
      <c r="V217" s="68"/>
      <c r="W217" s="68"/>
      <c r="X217" s="68"/>
      <c r="Y217" s="68"/>
      <c r="Z217" s="68"/>
      <c r="AA217" s="94"/>
      <c r="AB217" s="94"/>
      <c r="AC217" s="94"/>
      <c r="AD217" s="94"/>
      <c r="AE217" s="94"/>
    </row>
    <row r="218" spans="1:31" ht="22.5" customHeight="1">
      <c r="A218" s="81"/>
      <c r="B218" s="81"/>
      <c r="C218" s="81"/>
      <c r="D218" s="81"/>
      <c r="E218" s="81"/>
      <c r="F218" s="139"/>
      <c r="G218" s="68"/>
      <c r="H218" s="94"/>
      <c r="I218" s="94"/>
      <c r="J218" s="94"/>
      <c r="K218" s="94"/>
      <c r="L218" s="94"/>
      <c r="M218" s="94"/>
      <c r="N218" s="94"/>
      <c r="O218" s="94"/>
      <c r="P218" s="94"/>
      <c r="Q218" s="81"/>
      <c r="R218" s="68"/>
      <c r="S218" s="68"/>
      <c r="T218" s="68"/>
      <c r="U218" s="68"/>
      <c r="V218" s="68"/>
      <c r="W218" s="68"/>
      <c r="X218" s="68"/>
      <c r="Y218" s="68"/>
      <c r="Z218" s="68"/>
      <c r="AA218" s="94"/>
      <c r="AB218" s="94"/>
      <c r="AC218" s="94"/>
      <c r="AD218" s="94"/>
      <c r="AE218" s="94"/>
    </row>
    <row r="219" spans="1:31" ht="22.5" customHeight="1">
      <c r="A219" s="81"/>
      <c r="B219" s="81"/>
      <c r="C219" s="81"/>
      <c r="D219" s="81"/>
      <c r="E219" s="81"/>
      <c r="F219" s="139"/>
      <c r="G219" s="68"/>
      <c r="H219" s="94"/>
      <c r="I219" s="94"/>
      <c r="J219" s="94"/>
      <c r="K219" s="94"/>
      <c r="L219" s="94"/>
      <c r="M219" s="94"/>
      <c r="N219" s="94"/>
      <c r="O219" s="94"/>
      <c r="P219" s="94"/>
      <c r="Q219" s="81"/>
      <c r="R219" s="68"/>
      <c r="S219" s="68"/>
      <c r="T219" s="68"/>
      <c r="U219" s="68"/>
      <c r="V219" s="68"/>
      <c r="W219" s="68"/>
      <c r="X219" s="68"/>
      <c r="Y219" s="68"/>
      <c r="Z219" s="68"/>
      <c r="AA219" s="94"/>
      <c r="AB219" s="94"/>
      <c r="AC219" s="94"/>
      <c r="AD219" s="94"/>
      <c r="AE219" s="94"/>
    </row>
    <row r="220" spans="1:31" ht="22.5" customHeight="1">
      <c r="A220" s="81"/>
      <c r="B220" s="81"/>
      <c r="C220" s="81"/>
      <c r="D220" s="81"/>
      <c r="E220" s="81"/>
      <c r="F220" s="139"/>
      <c r="G220" s="68"/>
      <c r="H220" s="94"/>
      <c r="I220" s="94"/>
      <c r="J220" s="94"/>
      <c r="K220" s="94"/>
      <c r="L220" s="94"/>
      <c r="M220" s="94"/>
      <c r="N220" s="94"/>
      <c r="O220" s="94"/>
      <c r="P220" s="94"/>
      <c r="Q220" s="81"/>
      <c r="R220" s="68"/>
      <c r="S220" s="68"/>
      <c r="T220" s="68"/>
      <c r="U220" s="68"/>
      <c r="V220" s="68"/>
      <c r="W220" s="68"/>
      <c r="X220" s="68"/>
      <c r="Y220" s="68"/>
      <c r="Z220" s="68"/>
      <c r="AA220" s="94"/>
      <c r="AB220" s="94"/>
      <c r="AC220" s="94"/>
      <c r="AD220" s="94"/>
      <c r="AE220" s="94"/>
    </row>
    <row r="221" spans="1:31" ht="22.5" customHeight="1">
      <c r="A221" s="81"/>
      <c r="B221" s="81"/>
      <c r="C221" s="81"/>
      <c r="D221" s="81"/>
      <c r="E221" s="81"/>
      <c r="F221" s="139"/>
      <c r="G221" s="68"/>
      <c r="H221" s="94"/>
      <c r="I221" s="94"/>
      <c r="J221" s="94"/>
      <c r="K221" s="94"/>
      <c r="L221" s="94"/>
      <c r="M221" s="94"/>
      <c r="N221" s="94"/>
      <c r="O221" s="94"/>
      <c r="P221" s="94"/>
      <c r="Q221" s="81"/>
      <c r="R221" s="68"/>
      <c r="S221" s="68"/>
      <c r="T221" s="68"/>
      <c r="U221" s="68"/>
      <c r="V221" s="68"/>
      <c r="W221" s="68"/>
      <c r="X221" s="68"/>
      <c r="Y221" s="68"/>
      <c r="Z221" s="68"/>
      <c r="AA221" s="94"/>
      <c r="AB221" s="94"/>
      <c r="AC221" s="94"/>
      <c r="AD221" s="94"/>
      <c r="AE221" s="94"/>
    </row>
    <row r="222" spans="1:31" ht="22.5" customHeight="1">
      <c r="A222" s="81"/>
      <c r="B222" s="81"/>
      <c r="C222" s="81"/>
      <c r="D222" s="81"/>
      <c r="E222" s="81"/>
      <c r="F222" s="139"/>
      <c r="G222" s="68"/>
      <c r="H222" s="94"/>
      <c r="I222" s="94"/>
      <c r="J222" s="94"/>
      <c r="K222" s="94"/>
      <c r="L222" s="94"/>
      <c r="M222" s="94"/>
      <c r="N222" s="94"/>
      <c r="O222" s="94"/>
      <c r="P222" s="94"/>
      <c r="Q222" s="81"/>
      <c r="R222" s="68"/>
      <c r="S222" s="68"/>
      <c r="T222" s="68"/>
      <c r="U222" s="68"/>
      <c r="V222" s="68"/>
      <c r="W222" s="68"/>
      <c r="X222" s="68"/>
      <c r="Y222" s="68"/>
      <c r="Z222" s="68"/>
      <c r="AA222" s="94"/>
      <c r="AB222" s="94"/>
      <c r="AC222" s="94"/>
      <c r="AD222" s="94"/>
      <c r="AE222" s="94"/>
    </row>
    <row r="223" spans="1:31" ht="22.5" customHeight="1">
      <c r="A223" s="81"/>
      <c r="B223" s="81"/>
      <c r="C223" s="81"/>
      <c r="D223" s="81"/>
      <c r="E223" s="81"/>
      <c r="F223" s="139"/>
      <c r="G223" s="68"/>
      <c r="H223" s="94"/>
      <c r="I223" s="94"/>
      <c r="J223" s="94"/>
      <c r="K223" s="94"/>
      <c r="L223" s="94"/>
      <c r="M223" s="94"/>
      <c r="N223" s="94"/>
      <c r="O223" s="94"/>
      <c r="P223" s="94"/>
      <c r="Q223" s="81"/>
      <c r="R223" s="68"/>
      <c r="S223" s="68"/>
      <c r="T223" s="68"/>
      <c r="U223" s="68"/>
      <c r="V223" s="68"/>
      <c r="W223" s="68"/>
      <c r="X223" s="68"/>
      <c r="Y223" s="68"/>
      <c r="Z223" s="68"/>
      <c r="AA223" s="94"/>
      <c r="AB223" s="94"/>
      <c r="AC223" s="94"/>
      <c r="AD223" s="94"/>
      <c r="AE223" s="94"/>
    </row>
    <row r="224" spans="1:31" ht="22.5" customHeight="1">
      <c r="A224" s="81"/>
      <c r="B224" s="81"/>
      <c r="C224" s="81"/>
      <c r="D224" s="81"/>
      <c r="E224" s="81"/>
      <c r="F224" s="139"/>
      <c r="G224" s="68"/>
      <c r="H224" s="94"/>
      <c r="I224" s="94"/>
      <c r="J224" s="94"/>
      <c r="K224" s="94"/>
      <c r="L224" s="94"/>
      <c r="M224" s="94"/>
      <c r="N224" s="94"/>
      <c r="O224" s="94"/>
      <c r="P224" s="94"/>
      <c r="Q224" s="81"/>
      <c r="R224" s="68"/>
      <c r="S224" s="68"/>
      <c r="T224" s="68"/>
      <c r="U224" s="68"/>
      <c r="V224" s="68"/>
      <c r="W224" s="68"/>
      <c r="X224" s="68"/>
      <c r="Y224" s="68"/>
      <c r="Z224" s="68"/>
      <c r="AA224" s="94"/>
      <c r="AB224" s="94"/>
      <c r="AC224" s="94"/>
      <c r="AD224" s="94"/>
      <c r="AE224" s="94"/>
    </row>
    <row r="225" spans="1:31" ht="22.5" customHeight="1">
      <c r="A225" s="81"/>
      <c r="B225" s="81"/>
      <c r="C225" s="81"/>
      <c r="D225" s="81"/>
      <c r="E225" s="81"/>
      <c r="F225" s="139"/>
      <c r="G225" s="68"/>
      <c r="H225" s="94"/>
      <c r="I225" s="94"/>
      <c r="J225" s="94"/>
      <c r="K225" s="94"/>
      <c r="L225" s="94"/>
      <c r="M225" s="94"/>
      <c r="N225" s="94"/>
      <c r="O225" s="94"/>
      <c r="P225" s="94"/>
      <c r="Q225" s="81"/>
      <c r="R225" s="68"/>
      <c r="S225" s="68"/>
      <c r="T225" s="68"/>
      <c r="U225" s="68"/>
      <c r="V225" s="68"/>
      <c r="W225" s="68"/>
      <c r="X225" s="68"/>
      <c r="Y225" s="68"/>
      <c r="Z225" s="68"/>
      <c r="AA225" s="94"/>
      <c r="AB225" s="94"/>
      <c r="AC225" s="94"/>
      <c r="AD225" s="94"/>
      <c r="AE225" s="94"/>
    </row>
    <row r="226" spans="1:31" ht="22.5" customHeight="1">
      <c r="A226" s="81"/>
      <c r="B226" s="81"/>
      <c r="C226" s="81"/>
      <c r="D226" s="81"/>
      <c r="E226" s="81"/>
      <c r="F226" s="139"/>
      <c r="G226" s="68"/>
      <c r="H226" s="94"/>
      <c r="I226" s="94"/>
      <c r="J226" s="94"/>
      <c r="K226" s="94"/>
      <c r="L226" s="94"/>
      <c r="M226" s="94"/>
      <c r="N226" s="94"/>
      <c r="O226" s="94"/>
      <c r="P226" s="94"/>
      <c r="Q226" s="81"/>
      <c r="R226" s="68"/>
      <c r="S226" s="68"/>
      <c r="T226" s="68"/>
      <c r="U226" s="68"/>
      <c r="V226" s="68"/>
      <c r="W226" s="68"/>
      <c r="X226" s="68"/>
      <c r="Y226" s="68"/>
      <c r="Z226" s="68"/>
      <c r="AA226" s="94"/>
      <c r="AB226" s="94"/>
      <c r="AC226" s="94"/>
      <c r="AD226" s="94"/>
      <c r="AE226" s="94"/>
    </row>
    <row r="227" spans="1:31" ht="22.5" customHeight="1">
      <c r="A227" s="81"/>
      <c r="B227" s="81"/>
      <c r="C227" s="81"/>
      <c r="D227" s="81"/>
      <c r="E227" s="81"/>
      <c r="F227" s="139"/>
      <c r="G227" s="68"/>
      <c r="H227" s="94"/>
      <c r="I227" s="94"/>
      <c r="J227" s="94"/>
      <c r="K227" s="94"/>
      <c r="L227" s="94"/>
      <c r="M227" s="94"/>
      <c r="N227" s="94"/>
      <c r="O227" s="94"/>
      <c r="P227" s="94"/>
      <c r="Q227" s="81"/>
      <c r="R227" s="68"/>
      <c r="S227" s="68"/>
      <c r="T227" s="68"/>
      <c r="U227" s="68"/>
      <c r="V227" s="68"/>
      <c r="W227" s="68"/>
      <c r="X227" s="68"/>
      <c r="Y227" s="68"/>
      <c r="Z227" s="68"/>
      <c r="AA227" s="94"/>
      <c r="AB227" s="94"/>
      <c r="AC227" s="94"/>
      <c r="AD227" s="94"/>
      <c r="AE227" s="94"/>
    </row>
    <row r="228" spans="1:31" ht="22.5" customHeight="1">
      <c r="A228" s="81"/>
      <c r="B228" s="81"/>
      <c r="C228" s="81"/>
      <c r="D228" s="81"/>
      <c r="E228" s="81"/>
      <c r="F228" s="139"/>
      <c r="G228" s="68"/>
      <c r="H228" s="94"/>
      <c r="I228" s="94"/>
      <c r="J228" s="94"/>
      <c r="K228" s="94"/>
      <c r="L228" s="94"/>
      <c r="M228" s="94"/>
      <c r="N228" s="94"/>
      <c r="O228" s="94"/>
      <c r="P228" s="94"/>
      <c r="Q228" s="81"/>
      <c r="R228" s="68"/>
      <c r="S228" s="68"/>
      <c r="T228" s="68"/>
      <c r="U228" s="68"/>
      <c r="V228" s="68"/>
      <c r="W228" s="68"/>
      <c r="X228" s="68"/>
      <c r="Y228" s="68"/>
      <c r="Z228" s="68"/>
      <c r="AA228" s="94"/>
      <c r="AB228" s="94"/>
      <c r="AC228" s="94"/>
      <c r="AD228" s="94"/>
      <c r="AE228" s="94"/>
    </row>
    <row r="229" spans="1:31" ht="22.5" customHeight="1">
      <c r="A229" s="81"/>
      <c r="B229" s="81"/>
      <c r="C229" s="81"/>
      <c r="D229" s="81"/>
      <c r="E229" s="81"/>
      <c r="F229" s="139"/>
      <c r="G229" s="68"/>
      <c r="H229" s="94"/>
      <c r="I229" s="94"/>
      <c r="J229" s="94"/>
      <c r="K229" s="94"/>
      <c r="L229" s="94"/>
      <c r="M229" s="94"/>
      <c r="N229" s="94"/>
      <c r="O229" s="94"/>
      <c r="P229" s="94"/>
      <c r="Q229" s="81"/>
      <c r="R229" s="68"/>
      <c r="S229" s="68"/>
      <c r="T229" s="68"/>
      <c r="U229" s="68"/>
      <c r="V229" s="68"/>
      <c r="W229" s="68"/>
      <c r="X229" s="68"/>
      <c r="Y229" s="68"/>
      <c r="Z229" s="68"/>
      <c r="AA229" s="94"/>
      <c r="AB229" s="94"/>
      <c r="AC229" s="94"/>
      <c r="AD229" s="94"/>
      <c r="AE229" s="94"/>
    </row>
    <row r="230" spans="1:31" ht="22.5" customHeight="1">
      <c r="A230" s="81"/>
      <c r="B230" s="81"/>
      <c r="C230" s="81"/>
      <c r="D230" s="81"/>
      <c r="E230" s="81"/>
      <c r="F230" s="139"/>
      <c r="G230" s="68"/>
      <c r="H230" s="94"/>
      <c r="I230" s="94"/>
      <c r="J230" s="94"/>
      <c r="K230" s="94"/>
      <c r="L230" s="94"/>
      <c r="M230" s="94"/>
      <c r="N230" s="94"/>
      <c r="O230" s="94"/>
      <c r="P230" s="94"/>
      <c r="Q230" s="81"/>
      <c r="R230" s="68"/>
      <c r="S230" s="68"/>
      <c r="T230" s="68"/>
      <c r="U230" s="68"/>
      <c r="V230" s="68"/>
      <c r="W230" s="68"/>
      <c r="X230" s="68"/>
      <c r="Y230" s="68"/>
      <c r="Z230" s="68"/>
      <c r="AA230" s="94"/>
      <c r="AB230" s="94"/>
      <c r="AC230" s="94"/>
      <c r="AD230" s="94"/>
      <c r="AE230" s="94"/>
    </row>
    <row r="231" spans="1:31" ht="22.5" customHeight="1">
      <c r="A231" s="81"/>
      <c r="B231" s="81"/>
      <c r="C231" s="81"/>
      <c r="D231" s="81"/>
      <c r="E231" s="81"/>
      <c r="F231" s="139"/>
      <c r="G231" s="68"/>
      <c r="H231" s="94"/>
      <c r="I231" s="94"/>
      <c r="J231" s="94"/>
      <c r="K231" s="94"/>
      <c r="L231" s="94"/>
      <c r="M231" s="94"/>
      <c r="N231" s="94"/>
      <c r="O231" s="94"/>
      <c r="P231" s="94"/>
      <c r="Q231" s="81"/>
      <c r="R231" s="68"/>
      <c r="S231" s="68"/>
      <c r="T231" s="68"/>
      <c r="U231" s="68"/>
      <c r="V231" s="68"/>
      <c r="W231" s="68"/>
      <c r="X231" s="68"/>
      <c r="Y231" s="68"/>
      <c r="Z231" s="68"/>
      <c r="AA231" s="94"/>
      <c r="AB231" s="94"/>
      <c r="AC231" s="94"/>
      <c r="AD231" s="94"/>
      <c r="AE231" s="94"/>
    </row>
    <row r="232" spans="1:31" ht="22.5" customHeight="1">
      <c r="A232" s="81"/>
      <c r="B232" s="81"/>
      <c r="C232" s="81"/>
      <c r="D232" s="81"/>
      <c r="E232" s="81"/>
      <c r="F232" s="139"/>
      <c r="G232" s="68"/>
      <c r="H232" s="94"/>
      <c r="I232" s="94"/>
      <c r="J232" s="94"/>
      <c r="K232" s="94"/>
      <c r="L232" s="94"/>
      <c r="M232" s="94"/>
      <c r="N232" s="94"/>
      <c r="O232" s="94"/>
      <c r="P232" s="94"/>
      <c r="Q232" s="81"/>
      <c r="R232" s="68"/>
      <c r="S232" s="68"/>
      <c r="T232" s="68"/>
      <c r="U232" s="68"/>
      <c r="V232" s="68"/>
      <c r="W232" s="68"/>
      <c r="X232" s="68"/>
      <c r="Y232" s="68"/>
      <c r="Z232" s="68"/>
      <c r="AA232" s="94"/>
      <c r="AB232" s="94"/>
      <c r="AC232" s="94"/>
      <c r="AD232" s="94"/>
      <c r="AE232" s="94"/>
    </row>
    <row r="233" spans="1:31" ht="22.5" customHeight="1">
      <c r="A233" s="81"/>
      <c r="B233" s="81"/>
      <c r="C233" s="81"/>
      <c r="D233" s="81"/>
      <c r="E233" s="81"/>
      <c r="F233" s="139"/>
      <c r="G233" s="68"/>
      <c r="H233" s="94"/>
      <c r="I233" s="94"/>
      <c r="J233" s="94"/>
      <c r="K233" s="94"/>
      <c r="L233" s="94"/>
      <c r="M233" s="94"/>
      <c r="N233" s="94"/>
      <c r="O233" s="94"/>
      <c r="P233" s="94"/>
      <c r="Q233" s="81"/>
      <c r="R233" s="68"/>
      <c r="S233" s="68"/>
      <c r="T233" s="68"/>
      <c r="U233" s="68"/>
      <c r="V233" s="68"/>
      <c r="W233" s="68"/>
      <c r="X233" s="68"/>
      <c r="Y233" s="68"/>
      <c r="Z233" s="68"/>
      <c r="AA233" s="94"/>
      <c r="AB233" s="94"/>
      <c r="AC233" s="94"/>
      <c r="AD233" s="94"/>
      <c r="AE233" s="94"/>
    </row>
    <row r="234" spans="1:31" ht="22.5" customHeight="1">
      <c r="A234" s="81"/>
      <c r="B234" s="81"/>
      <c r="C234" s="81"/>
      <c r="D234" s="81"/>
      <c r="E234" s="81"/>
      <c r="F234" s="139"/>
      <c r="G234" s="68"/>
      <c r="H234" s="94"/>
      <c r="I234" s="94"/>
      <c r="J234" s="94"/>
      <c r="K234" s="94"/>
      <c r="L234" s="94"/>
      <c r="M234" s="94"/>
      <c r="N234" s="94"/>
      <c r="O234" s="94"/>
      <c r="P234" s="94"/>
      <c r="Q234" s="81"/>
      <c r="R234" s="68"/>
      <c r="S234" s="68"/>
      <c r="T234" s="68"/>
      <c r="U234" s="68"/>
      <c r="V234" s="68"/>
      <c r="W234" s="68"/>
      <c r="X234" s="68"/>
      <c r="Y234" s="68"/>
      <c r="Z234" s="68"/>
      <c r="AA234" s="94"/>
      <c r="AB234" s="94"/>
      <c r="AC234" s="94"/>
      <c r="AD234" s="94"/>
      <c r="AE234" s="94"/>
    </row>
    <row r="235" spans="1:31" ht="22.5" customHeight="1">
      <c r="A235" s="81"/>
      <c r="B235" s="81"/>
      <c r="C235" s="81"/>
      <c r="D235" s="81"/>
      <c r="E235" s="81"/>
      <c r="F235" s="139"/>
      <c r="G235" s="68"/>
      <c r="H235" s="94"/>
      <c r="I235" s="94"/>
      <c r="J235" s="94"/>
      <c r="K235" s="94"/>
      <c r="L235" s="94"/>
      <c r="M235" s="94"/>
      <c r="N235" s="94"/>
      <c r="O235" s="94"/>
      <c r="P235" s="94"/>
      <c r="Q235" s="81"/>
      <c r="R235" s="68"/>
      <c r="S235" s="68"/>
      <c r="T235" s="68"/>
      <c r="U235" s="68"/>
      <c r="V235" s="68"/>
      <c r="W235" s="68"/>
      <c r="X235" s="68"/>
      <c r="Y235" s="68"/>
      <c r="Z235" s="68"/>
      <c r="AA235" s="94"/>
      <c r="AB235" s="94"/>
      <c r="AC235" s="94"/>
      <c r="AD235" s="94"/>
      <c r="AE235" s="94"/>
    </row>
    <row r="236" spans="1:31" ht="22.5" customHeight="1">
      <c r="A236" s="81"/>
      <c r="B236" s="81"/>
      <c r="C236" s="81"/>
      <c r="D236" s="81"/>
      <c r="E236" s="81"/>
      <c r="F236" s="139"/>
      <c r="G236" s="68"/>
      <c r="H236" s="94"/>
      <c r="I236" s="94"/>
      <c r="J236" s="94"/>
      <c r="K236" s="94"/>
      <c r="L236" s="94"/>
      <c r="M236" s="94"/>
      <c r="N236" s="94"/>
      <c r="O236" s="94"/>
      <c r="P236" s="94"/>
      <c r="Q236" s="81"/>
      <c r="R236" s="68"/>
      <c r="S236" s="68"/>
      <c r="T236" s="68"/>
      <c r="U236" s="68"/>
      <c r="V236" s="68"/>
      <c r="W236" s="68"/>
      <c r="X236" s="68"/>
      <c r="Y236" s="68"/>
      <c r="Z236" s="68"/>
      <c r="AA236" s="94"/>
      <c r="AB236" s="94"/>
      <c r="AC236" s="94"/>
      <c r="AD236" s="94"/>
      <c r="AE236" s="94"/>
    </row>
    <row r="237" spans="1:31" ht="22.5" customHeight="1">
      <c r="A237" s="81"/>
      <c r="B237" s="81"/>
      <c r="C237" s="81"/>
      <c r="D237" s="81"/>
      <c r="E237" s="81"/>
      <c r="F237" s="139"/>
      <c r="G237" s="68"/>
      <c r="H237" s="94"/>
      <c r="I237" s="94"/>
      <c r="J237" s="94"/>
      <c r="K237" s="94"/>
      <c r="L237" s="94"/>
      <c r="M237" s="94"/>
      <c r="N237" s="94"/>
      <c r="O237" s="94"/>
      <c r="P237" s="94"/>
      <c r="Q237" s="81"/>
      <c r="R237" s="68"/>
      <c r="S237" s="68"/>
      <c r="T237" s="68"/>
      <c r="U237" s="68"/>
      <c r="V237" s="68"/>
      <c r="W237" s="68"/>
      <c r="X237" s="68"/>
      <c r="Y237" s="68"/>
      <c r="Z237" s="68"/>
      <c r="AA237" s="94"/>
      <c r="AB237" s="94"/>
      <c r="AC237" s="94"/>
      <c r="AD237" s="94"/>
      <c r="AE237" s="94"/>
    </row>
    <row r="238" spans="1:31" ht="22.5" customHeight="1">
      <c r="A238" s="81"/>
      <c r="B238" s="81"/>
      <c r="C238" s="81"/>
      <c r="D238" s="81"/>
      <c r="E238" s="81"/>
      <c r="F238" s="139"/>
      <c r="G238" s="68"/>
      <c r="H238" s="94"/>
      <c r="I238" s="94"/>
      <c r="J238" s="94"/>
      <c r="K238" s="94"/>
      <c r="L238" s="94"/>
      <c r="M238" s="94"/>
      <c r="N238" s="94"/>
      <c r="O238" s="94"/>
      <c r="P238" s="94"/>
      <c r="Q238" s="81"/>
      <c r="R238" s="68"/>
      <c r="S238" s="68"/>
      <c r="T238" s="68"/>
      <c r="U238" s="68"/>
      <c r="V238" s="68"/>
      <c r="W238" s="68"/>
      <c r="X238" s="68"/>
      <c r="Y238" s="68"/>
      <c r="Z238" s="68"/>
      <c r="AA238" s="94"/>
      <c r="AB238" s="94"/>
      <c r="AC238" s="94"/>
      <c r="AD238" s="94"/>
      <c r="AE238" s="94"/>
    </row>
    <row r="239" spans="1:31" ht="22.5" customHeight="1">
      <c r="A239" s="81"/>
      <c r="B239" s="81"/>
      <c r="C239" s="81"/>
      <c r="D239" s="81"/>
      <c r="E239" s="81"/>
      <c r="F239" s="139"/>
      <c r="G239" s="68"/>
      <c r="H239" s="94"/>
      <c r="I239" s="94"/>
      <c r="J239" s="94"/>
      <c r="K239" s="94"/>
      <c r="L239" s="94"/>
      <c r="M239" s="94"/>
      <c r="N239" s="94"/>
      <c r="O239" s="94"/>
      <c r="P239" s="94"/>
      <c r="Q239" s="81"/>
      <c r="R239" s="68"/>
      <c r="S239" s="68"/>
      <c r="T239" s="68"/>
      <c r="U239" s="68"/>
      <c r="V239" s="68"/>
      <c r="W239" s="68"/>
      <c r="X239" s="68"/>
      <c r="Y239" s="68"/>
      <c r="Z239" s="68"/>
      <c r="AA239" s="94"/>
      <c r="AB239" s="94"/>
      <c r="AC239" s="94"/>
      <c r="AD239" s="94"/>
      <c r="AE239" s="94"/>
    </row>
    <row r="240" spans="1:31" ht="22.5" customHeight="1">
      <c r="A240" s="81"/>
      <c r="B240" s="81"/>
      <c r="C240" s="81"/>
      <c r="D240" s="81"/>
      <c r="E240" s="81"/>
      <c r="F240" s="139"/>
      <c r="G240" s="68"/>
      <c r="H240" s="94"/>
      <c r="I240" s="94"/>
      <c r="J240" s="94"/>
      <c r="K240" s="94"/>
      <c r="L240" s="94"/>
      <c r="M240" s="94"/>
      <c r="N240" s="94"/>
      <c r="O240" s="94"/>
      <c r="P240" s="94"/>
      <c r="Q240" s="81"/>
      <c r="R240" s="68"/>
      <c r="S240" s="68"/>
      <c r="T240" s="68"/>
      <c r="U240" s="68"/>
      <c r="V240" s="68"/>
      <c r="W240" s="68"/>
      <c r="X240" s="68"/>
      <c r="Y240" s="68"/>
      <c r="Z240" s="68"/>
      <c r="AA240" s="94"/>
      <c r="AB240" s="94"/>
      <c r="AC240" s="94"/>
      <c r="AD240" s="94"/>
      <c r="AE240" s="94"/>
    </row>
    <row r="241" spans="1:31" ht="22.5" customHeight="1">
      <c r="A241" s="81"/>
      <c r="B241" s="81"/>
      <c r="C241" s="81"/>
      <c r="D241" s="81"/>
      <c r="E241" s="81"/>
      <c r="F241" s="139"/>
      <c r="G241" s="68"/>
      <c r="H241" s="94"/>
      <c r="I241" s="94"/>
      <c r="J241" s="94"/>
      <c r="K241" s="94"/>
      <c r="L241" s="94"/>
      <c r="M241" s="94"/>
      <c r="N241" s="94"/>
      <c r="O241" s="94"/>
      <c r="P241" s="94"/>
      <c r="Q241" s="81"/>
      <c r="R241" s="68"/>
      <c r="S241" s="68"/>
      <c r="T241" s="68"/>
      <c r="U241" s="68"/>
      <c r="V241" s="68"/>
      <c r="W241" s="68"/>
      <c r="X241" s="68"/>
      <c r="Y241" s="68"/>
      <c r="Z241" s="68"/>
      <c r="AA241" s="94"/>
      <c r="AB241" s="94"/>
      <c r="AC241" s="94"/>
      <c r="AD241" s="94"/>
      <c r="AE241" s="94"/>
    </row>
    <row r="242" spans="1:31" ht="22.5" customHeight="1">
      <c r="A242" s="81"/>
      <c r="B242" s="81"/>
      <c r="C242" s="81"/>
      <c r="D242" s="81"/>
      <c r="E242" s="81"/>
      <c r="F242" s="139"/>
      <c r="G242" s="68"/>
      <c r="H242" s="94"/>
      <c r="I242" s="94"/>
      <c r="J242" s="94"/>
      <c r="K242" s="94"/>
      <c r="L242" s="94"/>
      <c r="M242" s="94"/>
      <c r="N242" s="94"/>
      <c r="O242" s="94"/>
      <c r="P242" s="94"/>
      <c r="Q242" s="81"/>
      <c r="R242" s="68"/>
      <c r="S242" s="68"/>
      <c r="T242" s="68"/>
      <c r="U242" s="68"/>
      <c r="V242" s="68"/>
      <c r="W242" s="68"/>
      <c r="X242" s="68"/>
      <c r="Y242" s="68"/>
      <c r="Z242" s="68"/>
      <c r="AA242" s="94"/>
      <c r="AB242" s="94"/>
      <c r="AC242" s="94"/>
      <c r="AD242" s="94"/>
      <c r="AE242" s="94"/>
    </row>
    <row r="243" spans="1:31" ht="22.5" customHeight="1">
      <c r="A243" s="81"/>
      <c r="B243" s="81"/>
      <c r="C243" s="81"/>
      <c r="D243" s="81"/>
      <c r="E243" s="81"/>
      <c r="F243" s="139"/>
      <c r="G243" s="68"/>
      <c r="H243" s="94"/>
      <c r="I243" s="94"/>
      <c r="J243" s="94"/>
      <c r="K243" s="94"/>
      <c r="L243" s="94"/>
      <c r="M243" s="94"/>
      <c r="N243" s="94"/>
      <c r="O243" s="94"/>
      <c r="P243" s="94"/>
      <c r="Q243" s="81"/>
      <c r="R243" s="68"/>
      <c r="S243" s="68"/>
      <c r="T243" s="68"/>
      <c r="U243" s="68"/>
      <c r="V243" s="68"/>
      <c r="W243" s="68"/>
      <c r="X243" s="68"/>
      <c r="Y243" s="68"/>
      <c r="Z243" s="68"/>
      <c r="AA243" s="94"/>
      <c r="AB243" s="94"/>
      <c r="AC243" s="94"/>
      <c r="AD243" s="94"/>
      <c r="AE243" s="94"/>
    </row>
    <row r="244" spans="1:31" ht="22.5" customHeight="1">
      <c r="A244" s="81"/>
      <c r="B244" s="81"/>
      <c r="C244" s="81"/>
      <c r="D244" s="81"/>
      <c r="E244" s="81"/>
      <c r="F244" s="139"/>
      <c r="G244" s="68"/>
      <c r="H244" s="94"/>
      <c r="I244" s="94"/>
      <c r="J244" s="94"/>
      <c r="K244" s="94"/>
      <c r="L244" s="94"/>
      <c r="M244" s="94"/>
      <c r="N244" s="94"/>
      <c r="O244" s="94"/>
      <c r="P244" s="94"/>
      <c r="Q244" s="81"/>
      <c r="R244" s="68"/>
      <c r="S244" s="68"/>
      <c r="T244" s="68"/>
      <c r="U244" s="68"/>
      <c r="V244" s="68"/>
      <c r="W244" s="68"/>
      <c r="X244" s="68"/>
      <c r="Y244" s="68"/>
      <c r="Z244" s="68"/>
      <c r="AA244" s="94"/>
      <c r="AB244" s="94"/>
      <c r="AC244" s="94"/>
      <c r="AD244" s="94"/>
      <c r="AE244" s="94"/>
    </row>
    <row r="245" spans="1:31" ht="22.5" customHeight="1">
      <c r="A245" s="81"/>
      <c r="B245" s="81"/>
      <c r="C245" s="81"/>
      <c r="D245" s="81"/>
      <c r="E245" s="81"/>
      <c r="F245" s="139"/>
      <c r="G245" s="68"/>
      <c r="H245" s="94"/>
      <c r="I245" s="94"/>
      <c r="J245" s="94"/>
      <c r="K245" s="94"/>
      <c r="L245" s="94"/>
      <c r="M245" s="94"/>
      <c r="N245" s="94"/>
      <c r="O245" s="94"/>
      <c r="P245" s="94"/>
      <c r="Q245" s="81"/>
      <c r="R245" s="68"/>
      <c r="S245" s="68"/>
      <c r="T245" s="68"/>
      <c r="U245" s="68"/>
      <c r="V245" s="68"/>
      <c r="W245" s="68"/>
      <c r="X245" s="68"/>
      <c r="Y245" s="68"/>
      <c r="Z245" s="68"/>
      <c r="AA245" s="94"/>
      <c r="AB245" s="94"/>
      <c r="AC245" s="94"/>
      <c r="AD245" s="94"/>
      <c r="AE245" s="94"/>
    </row>
    <row r="246" spans="1:31" ht="22.5" customHeight="1">
      <c r="A246" s="81"/>
      <c r="B246" s="81"/>
      <c r="C246" s="81"/>
      <c r="D246" s="81"/>
      <c r="E246" s="81"/>
      <c r="F246" s="139"/>
      <c r="G246" s="68"/>
      <c r="H246" s="94"/>
      <c r="I246" s="94"/>
      <c r="J246" s="94"/>
      <c r="K246" s="94"/>
      <c r="L246" s="94"/>
      <c r="M246" s="94"/>
      <c r="N246" s="94"/>
      <c r="O246" s="94"/>
      <c r="P246" s="94"/>
      <c r="Q246" s="81"/>
      <c r="R246" s="68"/>
      <c r="S246" s="68"/>
      <c r="T246" s="68"/>
      <c r="U246" s="68"/>
      <c r="V246" s="68"/>
      <c r="W246" s="68"/>
      <c r="X246" s="68"/>
      <c r="Y246" s="68"/>
      <c r="Z246" s="68"/>
      <c r="AA246" s="94"/>
      <c r="AB246" s="94"/>
      <c r="AC246" s="94"/>
      <c r="AD246" s="94"/>
      <c r="AE246" s="94"/>
    </row>
    <row r="247" spans="1:31" ht="22.5" customHeight="1">
      <c r="A247" s="81"/>
      <c r="B247" s="81"/>
      <c r="C247" s="81"/>
      <c r="D247" s="81"/>
      <c r="E247" s="81"/>
      <c r="F247" s="139"/>
      <c r="G247" s="68"/>
      <c r="H247" s="94"/>
      <c r="I247" s="94"/>
      <c r="J247" s="94"/>
      <c r="K247" s="94"/>
      <c r="L247" s="94"/>
      <c r="M247" s="94"/>
      <c r="N247" s="94"/>
      <c r="O247" s="94"/>
      <c r="P247" s="94"/>
      <c r="Q247" s="81"/>
      <c r="R247" s="68"/>
      <c r="S247" s="68"/>
      <c r="T247" s="68"/>
      <c r="U247" s="68"/>
      <c r="V247" s="68"/>
      <c r="W247" s="68"/>
      <c r="X247" s="68"/>
      <c r="Y247" s="68"/>
      <c r="Z247" s="68"/>
      <c r="AA247" s="94"/>
      <c r="AB247" s="94"/>
      <c r="AC247" s="94"/>
      <c r="AD247" s="94"/>
      <c r="AE247" s="94"/>
    </row>
    <row r="248" spans="1:31" ht="22.5" customHeight="1">
      <c r="A248" s="81"/>
      <c r="B248" s="81"/>
      <c r="C248" s="81"/>
      <c r="D248" s="81"/>
      <c r="E248" s="81"/>
      <c r="F248" s="139"/>
      <c r="G248" s="68"/>
      <c r="H248" s="94"/>
      <c r="I248" s="94"/>
      <c r="J248" s="94"/>
      <c r="K248" s="94"/>
      <c r="L248" s="94"/>
      <c r="M248" s="94"/>
      <c r="N248" s="94"/>
      <c r="O248" s="94"/>
      <c r="P248" s="94"/>
      <c r="Q248" s="81"/>
      <c r="R248" s="68"/>
      <c r="S248" s="68"/>
      <c r="T248" s="68"/>
      <c r="U248" s="68"/>
      <c r="V248" s="68"/>
      <c r="W248" s="68"/>
      <c r="X248" s="68"/>
      <c r="Y248" s="68"/>
      <c r="Z248" s="68"/>
      <c r="AA248" s="94"/>
      <c r="AB248" s="94"/>
      <c r="AC248" s="94"/>
      <c r="AD248" s="94"/>
      <c r="AE248" s="94"/>
    </row>
    <row r="249" spans="1:31" ht="15.75" customHeight="1"/>
    <row r="250" spans="1:31" ht="15.75" customHeight="1"/>
    <row r="251" spans="1:31" ht="15.75" customHeight="1"/>
    <row r="252" spans="1:31" ht="15.75" customHeight="1"/>
    <row r="253" spans="1:31" ht="15.75" customHeight="1"/>
    <row r="254" spans="1:31" ht="15.75" customHeight="1"/>
    <row r="255" spans="1:31" ht="15.75" customHeight="1"/>
    <row r="256" spans="1:3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</sheetData>
  <mergeCells count="20">
    <mergeCell ref="D57:Q57"/>
    <mergeCell ref="P2:P3"/>
    <mergeCell ref="D4:Q4"/>
    <mergeCell ref="D18:Q18"/>
    <mergeCell ref="D32:Q32"/>
    <mergeCell ref="D39:Q39"/>
    <mergeCell ref="D46:Q46"/>
    <mergeCell ref="D1:N1"/>
    <mergeCell ref="W1:Y1"/>
    <mergeCell ref="A2:A3"/>
    <mergeCell ref="B2:B3"/>
    <mergeCell ref="C2:C3"/>
    <mergeCell ref="D2:D3"/>
    <mergeCell ref="E2:E3"/>
    <mergeCell ref="F2:F3"/>
    <mergeCell ref="G2:G3"/>
    <mergeCell ref="H2:I2"/>
    <mergeCell ref="J2:L2"/>
    <mergeCell ref="M2:N2"/>
    <mergeCell ref="Q2:Q3"/>
  </mergeCells>
  <phoneticPr fontId="2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5117038483843"/>
  </sheetPr>
  <dimension ref="A1:K74"/>
  <sheetViews>
    <sheetView workbookViewId="0">
      <selection sqref="A1:XFD1048576"/>
    </sheetView>
  </sheetViews>
  <sheetFormatPr defaultRowHeight="16.5"/>
  <cols>
    <col min="1" max="1" width="17.28515625" style="98" customWidth="1"/>
    <col min="2" max="2" width="20.28515625" style="98" customWidth="1"/>
    <col min="3" max="4" width="8.7109375" style="98" customWidth="1"/>
    <col min="5" max="5" width="12.5703125" style="98" customWidth="1"/>
    <col min="6" max="6" width="21.5703125" style="98" customWidth="1"/>
    <col min="7" max="7" width="12.5703125" style="129" customWidth="1"/>
    <col min="8" max="8" width="25.85546875" style="98" customWidth="1"/>
    <col min="9" max="9" width="23.85546875" style="98" customWidth="1"/>
    <col min="10" max="10" width="25.7109375" style="98" customWidth="1"/>
    <col min="11" max="11" width="15.7109375" style="98" customWidth="1"/>
    <col min="12" max="256" width="9.140625" style="98"/>
    <col min="257" max="257" width="17.28515625" style="98" customWidth="1"/>
    <col min="258" max="258" width="20.28515625" style="98" customWidth="1"/>
    <col min="259" max="260" width="8.7109375" style="98" customWidth="1"/>
    <col min="261" max="261" width="12.5703125" style="98" customWidth="1"/>
    <col min="262" max="262" width="21.5703125" style="98" customWidth="1"/>
    <col min="263" max="263" width="12.5703125" style="98" customWidth="1"/>
    <col min="264" max="264" width="25.85546875" style="98" customWidth="1"/>
    <col min="265" max="265" width="23.85546875" style="98" customWidth="1"/>
    <col min="266" max="266" width="25.7109375" style="98" customWidth="1"/>
    <col min="267" max="267" width="15.7109375" style="98" customWidth="1"/>
    <col min="268" max="512" width="9.140625" style="98"/>
    <col min="513" max="513" width="17.28515625" style="98" customWidth="1"/>
    <col min="514" max="514" width="20.28515625" style="98" customWidth="1"/>
    <col min="515" max="516" width="8.7109375" style="98" customWidth="1"/>
    <col min="517" max="517" width="12.5703125" style="98" customWidth="1"/>
    <col min="518" max="518" width="21.5703125" style="98" customWidth="1"/>
    <col min="519" max="519" width="12.5703125" style="98" customWidth="1"/>
    <col min="520" max="520" width="25.85546875" style="98" customWidth="1"/>
    <col min="521" max="521" width="23.85546875" style="98" customWidth="1"/>
    <col min="522" max="522" width="25.7109375" style="98" customWidth="1"/>
    <col min="523" max="523" width="15.7109375" style="98" customWidth="1"/>
    <col min="524" max="768" width="9.140625" style="98"/>
    <col min="769" max="769" width="17.28515625" style="98" customWidth="1"/>
    <col min="770" max="770" width="20.28515625" style="98" customWidth="1"/>
    <col min="771" max="772" width="8.7109375" style="98" customWidth="1"/>
    <col min="773" max="773" width="12.5703125" style="98" customWidth="1"/>
    <col min="774" max="774" width="21.5703125" style="98" customWidth="1"/>
    <col min="775" max="775" width="12.5703125" style="98" customWidth="1"/>
    <col min="776" max="776" width="25.85546875" style="98" customWidth="1"/>
    <col min="777" max="777" width="23.85546875" style="98" customWidth="1"/>
    <col min="778" max="778" width="25.7109375" style="98" customWidth="1"/>
    <col min="779" max="779" width="15.7109375" style="98" customWidth="1"/>
    <col min="780" max="1024" width="9.140625" style="98"/>
    <col min="1025" max="1025" width="17.28515625" style="98" customWidth="1"/>
    <col min="1026" max="1026" width="20.28515625" style="98" customWidth="1"/>
    <col min="1027" max="1028" width="8.7109375" style="98" customWidth="1"/>
    <col min="1029" max="1029" width="12.5703125" style="98" customWidth="1"/>
    <col min="1030" max="1030" width="21.5703125" style="98" customWidth="1"/>
    <col min="1031" max="1031" width="12.5703125" style="98" customWidth="1"/>
    <col min="1032" max="1032" width="25.85546875" style="98" customWidth="1"/>
    <col min="1033" max="1033" width="23.85546875" style="98" customWidth="1"/>
    <col min="1034" max="1034" width="25.7109375" style="98" customWidth="1"/>
    <col min="1035" max="1035" width="15.7109375" style="98" customWidth="1"/>
    <col min="1036" max="1280" width="9.140625" style="98"/>
    <col min="1281" max="1281" width="17.28515625" style="98" customWidth="1"/>
    <col min="1282" max="1282" width="20.28515625" style="98" customWidth="1"/>
    <col min="1283" max="1284" width="8.7109375" style="98" customWidth="1"/>
    <col min="1285" max="1285" width="12.5703125" style="98" customWidth="1"/>
    <col min="1286" max="1286" width="21.5703125" style="98" customWidth="1"/>
    <col min="1287" max="1287" width="12.5703125" style="98" customWidth="1"/>
    <col min="1288" max="1288" width="25.85546875" style="98" customWidth="1"/>
    <col min="1289" max="1289" width="23.85546875" style="98" customWidth="1"/>
    <col min="1290" max="1290" width="25.7109375" style="98" customWidth="1"/>
    <col min="1291" max="1291" width="15.7109375" style="98" customWidth="1"/>
    <col min="1292" max="1536" width="9.140625" style="98"/>
    <col min="1537" max="1537" width="17.28515625" style="98" customWidth="1"/>
    <col min="1538" max="1538" width="20.28515625" style="98" customWidth="1"/>
    <col min="1539" max="1540" width="8.7109375" style="98" customWidth="1"/>
    <col min="1541" max="1541" width="12.5703125" style="98" customWidth="1"/>
    <col min="1542" max="1542" width="21.5703125" style="98" customWidth="1"/>
    <col min="1543" max="1543" width="12.5703125" style="98" customWidth="1"/>
    <col min="1544" max="1544" width="25.85546875" style="98" customWidth="1"/>
    <col min="1545" max="1545" width="23.85546875" style="98" customWidth="1"/>
    <col min="1546" max="1546" width="25.7109375" style="98" customWidth="1"/>
    <col min="1547" max="1547" width="15.7109375" style="98" customWidth="1"/>
    <col min="1548" max="1792" width="9.140625" style="98"/>
    <col min="1793" max="1793" width="17.28515625" style="98" customWidth="1"/>
    <col min="1794" max="1794" width="20.28515625" style="98" customWidth="1"/>
    <col min="1795" max="1796" width="8.7109375" style="98" customWidth="1"/>
    <col min="1797" max="1797" width="12.5703125" style="98" customWidth="1"/>
    <col min="1798" max="1798" width="21.5703125" style="98" customWidth="1"/>
    <col min="1799" max="1799" width="12.5703125" style="98" customWidth="1"/>
    <col min="1800" max="1800" width="25.85546875" style="98" customWidth="1"/>
    <col min="1801" max="1801" width="23.85546875" style="98" customWidth="1"/>
    <col min="1802" max="1802" width="25.7109375" style="98" customWidth="1"/>
    <col min="1803" max="1803" width="15.7109375" style="98" customWidth="1"/>
    <col min="1804" max="2048" width="9.140625" style="98"/>
    <col min="2049" max="2049" width="17.28515625" style="98" customWidth="1"/>
    <col min="2050" max="2050" width="20.28515625" style="98" customWidth="1"/>
    <col min="2051" max="2052" width="8.7109375" style="98" customWidth="1"/>
    <col min="2053" max="2053" width="12.5703125" style="98" customWidth="1"/>
    <col min="2054" max="2054" width="21.5703125" style="98" customWidth="1"/>
    <col min="2055" max="2055" width="12.5703125" style="98" customWidth="1"/>
    <col min="2056" max="2056" width="25.85546875" style="98" customWidth="1"/>
    <col min="2057" max="2057" width="23.85546875" style="98" customWidth="1"/>
    <col min="2058" max="2058" width="25.7109375" style="98" customWidth="1"/>
    <col min="2059" max="2059" width="15.7109375" style="98" customWidth="1"/>
    <col min="2060" max="2304" width="9.140625" style="98"/>
    <col min="2305" max="2305" width="17.28515625" style="98" customWidth="1"/>
    <col min="2306" max="2306" width="20.28515625" style="98" customWidth="1"/>
    <col min="2307" max="2308" width="8.7109375" style="98" customWidth="1"/>
    <col min="2309" max="2309" width="12.5703125" style="98" customWidth="1"/>
    <col min="2310" max="2310" width="21.5703125" style="98" customWidth="1"/>
    <col min="2311" max="2311" width="12.5703125" style="98" customWidth="1"/>
    <col min="2312" max="2312" width="25.85546875" style="98" customWidth="1"/>
    <col min="2313" max="2313" width="23.85546875" style="98" customWidth="1"/>
    <col min="2314" max="2314" width="25.7109375" style="98" customWidth="1"/>
    <col min="2315" max="2315" width="15.7109375" style="98" customWidth="1"/>
    <col min="2316" max="2560" width="9.140625" style="98"/>
    <col min="2561" max="2561" width="17.28515625" style="98" customWidth="1"/>
    <col min="2562" max="2562" width="20.28515625" style="98" customWidth="1"/>
    <col min="2563" max="2564" width="8.7109375" style="98" customWidth="1"/>
    <col min="2565" max="2565" width="12.5703125" style="98" customWidth="1"/>
    <col min="2566" max="2566" width="21.5703125" style="98" customWidth="1"/>
    <col min="2567" max="2567" width="12.5703125" style="98" customWidth="1"/>
    <col min="2568" max="2568" width="25.85546875" style="98" customWidth="1"/>
    <col min="2569" max="2569" width="23.85546875" style="98" customWidth="1"/>
    <col min="2570" max="2570" width="25.7109375" style="98" customWidth="1"/>
    <col min="2571" max="2571" width="15.7109375" style="98" customWidth="1"/>
    <col min="2572" max="2816" width="9.140625" style="98"/>
    <col min="2817" max="2817" width="17.28515625" style="98" customWidth="1"/>
    <col min="2818" max="2818" width="20.28515625" style="98" customWidth="1"/>
    <col min="2819" max="2820" width="8.7109375" style="98" customWidth="1"/>
    <col min="2821" max="2821" width="12.5703125" style="98" customWidth="1"/>
    <col min="2822" max="2822" width="21.5703125" style="98" customWidth="1"/>
    <col min="2823" max="2823" width="12.5703125" style="98" customWidth="1"/>
    <col min="2824" max="2824" width="25.85546875" style="98" customWidth="1"/>
    <col min="2825" max="2825" width="23.85546875" style="98" customWidth="1"/>
    <col min="2826" max="2826" width="25.7109375" style="98" customWidth="1"/>
    <col min="2827" max="2827" width="15.7109375" style="98" customWidth="1"/>
    <col min="2828" max="3072" width="9.140625" style="98"/>
    <col min="3073" max="3073" width="17.28515625" style="98" customWidth="1"/>
    <col min="3074" max="3074" width="20.28515625" style="98" customWidth="1"/>
    <col min="3075" max="3076" width="8.7109375" style="98" customWidth="1"/>
    <col min="3077" max="3077" width="12.5703125" style="98" customWidth="1"/>
    <col min="3078" max="3078" width="21.5703125" style="98" customWidth="1"/>
    <col min="3079" max="3079" width="12.5703125" style="98" customWidth="1"/>
    <col min="3080" max="3080" width="25.85546875" style="98" customWidth="1"/>
    <col min="3081" max="3081" width="23.85546875" style="98" customWidth="1"/>
    <col min="3082" max="3082" width="25.7109375" style="98" customWidth="1"/>
    <col min="3083" max="3083" width="15.7109375" style="98" customWidth="1"/>
    <col min="3084" max="3328" width="9.140625" style="98"/>
    <col min="3329" max="3329" width="17.28515625" style="98" customWidth="1"/>
    <col min="3330" max="3330" width="20.28515625" style="98" customWidth="1"/>
    <col min="3331" max="3332" width="8.7109375" style="98" customWidth="1"/>
    <col min="3333" max="3333" width="12.5703125" style="98" customWidth="1"/>
    <col min="3334" max="3334" width="21.5703125" style="98" customWidth="1"/>
    <col min="3335" max="3335" width="12.5703125" style="98" customWidth="1"/>
    <col min="3336" max="3336" width="25.85546875" style="98" customWidth="1"/>
    <col min="3337" max="3337" width="23.85546875" style="98" customWidth="1"/>
    <col min="3338" max="3338" width="25.7109375" style="98" customWidth="1"/>
    <col min="3339" max="3339" width="15.7109375" style="98" customWidth="1"/>
    <col min="3340" max="3584" width="9.140625" style="98"/>
    <col min="3585" max="3585" width="17.28515625" style="98" customWidth="1"/>
    <col min="3586" max="3586" width="20.28515625" style="98" customWidth="1"/>
    <col min="3587" max="3588" width="8.7109375" style="98" customWidth="1"/>
    <col min="3589" max="3589" width="12.5703125" style="98" customWidth="1"/>
    <col min="3590" max="3590" width="21.5703125" style="98" customWidth="1"/>
    <col min="3591" max="3591" width="12.5703125" style="98" customWidth="1"/>
    <col min="3592" max="3592" width="25.85546875" style="98" customWidth="1"/>
    <col min="3593" max="3593" width="23.85546875" style="98" customWidth="1"/>
    <col min="3594" max="3594" width="25.7109375" style="98" customWidth="1"/>
    <col min="3595" max="3595" width="15.7109375" style="98" customWidth="1"/>
    <col min="3596" max="3840" width="9.140625" style="98"/>
    <col min="3841" max="3841" width="17.28515625" style="98" customWidth="1"/>
    <col min="3842" max="3842" width="20.28515625" style="98" customWidth="1"/>
    <col min="3843" max="3844" width="8.7109375" style="98" customWidth="1"/>
    <col min="3845" max="3845" width="12.5703125" style="98" customWidth="1"/>
    <col min="3846" max="3846" width="21.5703125" style="98" customWidth="1"/>
    <col min="3847" max="3847" width="12.5703125" style="98" customWidth="1"/>
    <col min="3848" max="3848" width="25.85546875" style="98" customWidth="1"/>
    <col min="3849" max="3849" width="23.85546875" style="98" customWidth="1"/>
    <col min="3850" max="3850" width="25.7109375" style="98" customWidth="1"/>
    <col min="3851" max="3851" width="15.7109375" style="98" customWidth="1"/>
    <col min="3852" max="4096" width="9.140625" style="98"/>
    <col min="4097" max="4097" width="17.28515625" style="98" customWidth="1"/>
    <col min="4098" max="4098" width="20.28515625" style="98" customWidth="1"/>
    <col min="4099" max="4100" width="8.7109375" style="98" customWidth="1"/>
    <col min="4101" max="4101" width="12.5703125" style="98" customWidth="1"/>
    <col min="4102" max="4102" width="21.5703125" style="98" customWidth="1"/>
    <col min="4103" max="4103" width="12.5703125" style="98" customWidth="1"/>
    <col min="4104" max="4104" width="25.85546875" style="98" customWidth="1"/>
    <col min="4105" max="4105" width="23.85546875" style="98" customWidth="1"/>
    <col min="4106" max="4106" width="25.7109375" style="98" customWidth="1"/>
    <col min="4107" max="4107" width="15.7109375" style="98" customWidth="1"/>
    <col min="4108" max="4352" width="9.140625" style="98"/>
    <col min="4353" max="4353" width="17.28515625" style="98" customWidth="1"/>
    <col min="4354" max="4354" width="20.28515625" style="98" customWidth="1"/>
    <col min="4355" max="4356" width="8.7109375" style="98" customWidth="1"/>
    <col min="4357" max="4357" width="12.5703125" style="98" customWidth="1"/>
    <col min="4358" max="4358" width="21.5703125" style="98" customWidth="1"/>
    <col min="4359" max="4359" width="12.5703125" style="98" customWidth="1"/>
    <col min="4360" max="4360" width="25.85546875" style="98" customWidth="1"/>
    <col min="4361" max="4361" width="23.85546875" style="98" customWidth="1"/>
    <col min="4362" max="4362" width="25.7109375" style="98" customWidth="1"/>
    <col min="4363" max="4363" width="15.7109375" style="98" customWidth="1"/>
    <col min="4364" max="4608" width="9.140625" style="98"/>
    <col min="4609" max="4609" width="17.28515625" style="98" customWidth="1"/>
    <col min="4610" max="4610" width="20.28515625" style="98" customWidth="1"/>
    <col min="4611" max="4612" width="8.7109375" style="98" customWidth="1"/>
    <col min="4613" max="4613" width="12.5703125" style="98" customWidth="1"/>
    <col min="4614" max="4614" width="21.5703125" style="98" customWidth="1"/>
    <col min="4615" max="4615" width="12.5703125" style="98" customWidth="1"/>
    <col min="4616" max="4616" width="25.85546875" style="98" customWidth="1"/>
    <col min="4617" max="4617" width="23.85546875" style="98" customWidth="1"/>
    <col min="4618" max="4618" width="25.7109375" style="98" customWidth="1"/>
    <col min="4619" max="4619" width="15.7109375" style="98" customWidth="1"/>
    <col min="4620" max="4864" width="9.140625" style="98"/>
    <col min="4865" max="4865" width="17.28515625" style="98" customWidth="1"/>
    <col min="4866" max="4866" width="20.28515625" style="98" customWidth="1"/>
    <col min="4867" max="4868" width="8.7109375" style="98" customWidth="1"/>
    <col min="4869" max="4869" width="12.5703125" style="98" customWidth="1"/>
    <col min="4870" max="4870" width="21.5703125" style="98" customWidth="1"/>
    <col min="4871" max="4871" width="12.5703125" style="98" customWidth="1"/>
    <col min="4872" max="4872" width="25.85546875" style="98" customWidth="1"/>
    <col min="4873" max="4873" width="23.85546875" style="98" customWidth="1"/>
    <col min="4874" max="4874" width="25.7109375" style="98" customWidth="1"/>
    <col min="4875" max="4875" width="15.7109375" style="98" customWidth="1"/>
    <col min="4876" max="5120" width="9.140625" style="98"/>
    <col min="5121" max="5121" width="17.28515625" style="98" customWidth="1"/>
    <col min="5122" max="5122" width="20.28515625" style="98" customWidth="1"/>
    <col min="5123" max="5124" width="8.7109375" style="98" customWidth="1"/>
    <col min="5125" max="5125" width="12.5703125" style="98" customWidth="1"/>
    <col min="5126" max="5126" width="21.5703125" style="98" customWidth="1"/>
    <col min="5127" max="5127" width="12.5703125" style="98" customWidth="1"/>
    <col min="5128" max="5128" width="25.85546875" style="98" customWidth="1"/>
    <col min="5129" max="5129" width="23.85546875" style="98" customWidth="1"/>
    <col min="5130" max="5130" width="25.7109375" style="98" customWidth="1"/>
    <col min="5131" max="5131" width="15.7109375" style="98" customWidth="1"/>
    <col min="5132" max="5376" width="9.140625" style="98"/>
    <col min="5377" max="5377" width="17.28515625" style="98" customWidth="1"/>
    <col min="5378" max="5378" width="20.28515625" style="98" customWidth="1"/>
    <col min="5379" max="5380" width="8.7109375" style="98" customWidth="1"/>
    <col min="5381" max="5381" width="12.5703125" style="98" customWidth="1"/>
    <col min="5382" max="5382" width="21.5703125" style="98" customWidth="1"/>
    <col min="5383" max="5383" width="12.5703125" style="98" customWidth="1"/>
    <col min="5384" max="5384" width="25.85546875" style="98" customWidth="1"/>
    <col min="5385" max="5385" width="23.85546875" style="98" customWidth="1"/>
    <col min="5386" max="5386" width="25.7109375" style="98" customWidth="1"/>
    <col min="5387" max="5387" width="15.7109375" style="98" customWidth="1"/>
    <col min="5388" max="5632" width="9.140625" style="98"/>
    <col min="5633" max="5633" width="17.28515625" style="98" customWidth="1"/>
    <col min="5634" max="5634" width="20.28515625" style="98" customWidth="1"/>
    <col min="5635" max="5636" width="8.7109375" style="98" customWidth="1"/>
    <col min="5637" max="5637" width="12.5703125" style="98" customWidth="1"/>
    <col min="5638" max="5638" width="21.5703125" style="98" customWidth="1"/>
    <col min="5639" max="5639" width="12.5703125" style="98" customWidth="1"/>
    <col min="5640" max="5640" width="25.85546875" style="98" customWidth="1"/>
    <col min="5641" max="5641" width="23.85546875" style="98" customWidth="1"/>
    <col min="5642" max="5642" width="25.7109375" style="98" customWidth="1"/>
    <col min="5643" max="5643" width="15.7109375" style="98" customWidth="1"/>
    <col min="5644" max="5888" width="9.140625" style="98"/>
    <col min="5889" max="5889" width="17.28515625" style="98" customWidth="1"/>
    <col min="5890" max="5890" width="20.28515625" style="98" customWidth="1"/>
    <col min="5891" max="5892" width="8.7109375" style="98" customWidth="1"/>
    <col min="5893" max="5893" width="12.5703125" style="98" customWidth="1"/>
    <col min="5894" max="5894" width="21.5703125" style="98" customWidth="1"/>
    <col min="5895" max="5895" width="12.5703125" style="98" customWidth="1"/>
    <col min="5896" max="5896" width="25.85546875" style="98" customWidth="1"/>
    <col min="5897" max="5897" width="23.85546875" style="98" customWidth="1"/>
    <col min="5898" max="5898" width="25.7109375" style="98" customWidth="1"/>
    <col min="5899" max="5899" width="15.7109375" style="98" customWidth="1"/>
    <col min="5900" max="6144" width="9.140625" style="98"/>
    <col min="6145" max="6145" width="17.28515625" style="98" customWidth="1"/>
    <col min="6146" max="6146" width="20.28515625" style="98" customWidth="1"/>
    <col min="6147" max="6148" width="8.7109375" style="98" customWidth="1"/>
    <col min="6149" max="6149" width="12.5703125" style="98" customWidth="1"/>
    <col min="6150" max="6150" width="21.5703125" style="98" customWidth="1"/>
    <col min="6151" max="6151" width="12.5703125" style="98" customWidth="1"/>
    <col min="6152" max="6152" width="25.85546875" style="98" customWidth="1"/>
    <col min="6153" max="6153" width="23.85546875" style="98" customWidth="1"/>
    <col min="6154" max="6154" width="25.7109375" style="98" customWidth="1"/>
    <col min="6155" max="6155" width="15.7109375" style="98" customWidth="1"/>
    <col min="6156" max="6400" width="9.140625" style="98"/>
    <col min="6401" max="6401" width="17.28515625" style="98" customWidth="1"/>
    <col min="6402" max="6402" width="20.28515625" style="98" customWidth="1"/>
    <col min="6403" max="6404" width="8.7109375" style="98" customWidth="1"/>
    <col min="6405" max="6405" width="12.5703125" style="98" customWidth="1"/>
    <col min="6406" max="6406" width="21.5703125" style="98" customWidth="1"/>
    <col min="6407" max="6407" width="12.5703125" style="98" customWidth="1"/>
    <col min="6408" max="6408" width="25.85546875" style="98" customWidth="1"/>
    <col min="6409" max="6409" width="23.85546875" style="98" customWidth="1"/>
    <col min="6410" max="6410" width="25.7109375" style="98" customWidth="1"/>
    <col min="6411" max="6411" width="15.7109375" style="98" customWidth="1"/>
    <col min="6412" max="6656" width="9.140625" style="98"/>
    <col min="6657" max="6657" width="17.28515625" style="98" customWidth="1"/>
    <col min="6658" max="6658" width="20.28515625" style="98" customWidth="1"/>
    <col min="6659" max="6660" width="8.7109375" style="98" customWidth="1"/>
    <col min="6661" max="6661" width="12.5703125" style="98" customWidth="1"/>
    <col min="6662" max="6662" width="21.5703125" style="98" customWidth="1"/>
    <col min="6663" max="6663" width="12.5703125" style="98" customWidth="1"/>
    <col min="6664" max="6664" width="25.85546875" style="98" customWidth="1"/>
    <col min="6665" max="6665" width="23.85546875" style="98" customWidth="1"/>
    <col min="6666" max="6666" width="25.7109375" style="98" customWidth="1"/>
    <col min="6667" max="6667" width="15.7109375" style="98" customWidth="1"/>
    <col min="6668" max="6912" width="9.140625" style="98"/>
    <col min="6913" max="6913" width="17.28515625" style="98" customWidth="1"/>
    <col min="6914" max="6914" width="20.28515625" style="98" customWidth="1"/>
    <col min="6915" max="6916" width="8.7109375" style="98" customWidth="1"/>
    <col min="6917" max="6917" width="12.5703125" style="98" customWidth="1"/>
    <col min="6918" max="6918" width="21.5703125" style="98" customWidth="1"/>
    <col min="6919" max="6919" width="12.5703125" style="98" customWidth="1"/>
    <col min="6920" max="6920" width="25.85546875" style="98" customWidth="1"/>
    <col min="6921" max="6921" width="23.85546875" style="98" customWidth="1"/>
    <col min="6922" max="6922" width="25.7109375" style="98" customWidth="1"/>
    <col min="6923" max="6923" width="15.7109375" style="98" customWidth="1"/>
    <col min="6924" max="7168" width="9.140625" style="98"/>
    <col min="7169" max="7169" width="17.28515625" style="98" customWidth="1"/>
    <col min="7170" max="7170" width="20.28515625" style="98" customWidth="1"/>
    <col min="7171" max="7172" width="8.7109375" style="98" customWidth="1"/>
    <col min="7173" max="7173" width="12.5703125" style="98" customWidth="1"/>
    <col min="7174" max="7174" width="21.5703125" style="98" customWidth="1"/>
    <col min="7175" max="7175" width="12.5703125" style="98" customWidth="1"/>
    <col min="7176" max="7176" width="25.85546875" style="98" customWidth="1"/>
    <col min="7177" max="7177" width="23.85546875" style="98" customWidth="1"/>
    <col min="7178" max="7178" width="25.7109375" style="98" customWidth="1"/>
    <col min="7179" max="7179" width="15.7109375" style="98" customWidth="1"/>
    <col min="7180" max="7424" width="9.140625" style="98"/>
    <col min="7425" max="7425" width="17.28515625" style="98" customWidth="1"/>
    <col min="7426" max="7426" width="20.28515625" style="98" customWidth="1"/>
    <col min="7427" max="7428" width="8.7109375" style="98" customWidth="1"/>
    <col min="7429" max="7429" width="12.5703125" style="98" customWidth="1"/>
    <col min="7430" max="7430" width="21.5703125" style="98" customWidth="1"/>
    <col min="7431" max="7431" width="12.5703125" style="98" customWidth="1"/>
    <col min="7432" max="7432" width="25.85546875" style="98" customWidth="1"/>
    <col min="7433" max="7433" width="23.85546875" style="98" customWidth="1"/>
    <col min="7434" max="7434" width="25.7109375" style="98" customWidth="1"/>
    <col min="7435" max="7435" width="15.7109375" style="98" customWidth="1"/>
    <col min="7436" max="7680" width="9.140625" style="98"/>
    <col min="7681" max="7681" width="17.28515625" style="98" customWidth="1"/>
    <col min="7682" max="7682" width="20.28515625" style="98" customWidth="1"/>
    <col min="7683" max="7684" width="8.7109375" style="98" customWidth="1"/>
    <col min="7685" max="7685" width="12.5703125" style="98" customWidth="1"/>
    <col min="7686" max="7686" width="21.5703125" style="98" customWidth="1"/>
    <col min="7687" max="7687" width="12.5703125" style="98" customWidth="1"/>
    <col min="7688" max="7688" width="25.85546875" style="98" customWidth="1"/>
    <col min="7689" max="7689" width="23.85546875" style="98" customWidth="1"/>
    <col min="7690" max="7690" width="25.7109375" style="98" customWidth="1"/>
    <col min="7691" max="7691" width="15.7109375" style="98" customWidth="1"/>
    <col min="7692" max="7936" width="9.140625" style="98"/>
    <col min="7937" max="7937" width="17.28515625" style="98" customWidth="1"/>
    <col min="7938" max="7938" width="20.28515625" style="98" customWidth="1"/>
    <col min="7939" max="7940" width="8.7109375" style="98" customWidth="1"/>
    <col min="7941" max="7941" width="12.5703125" style="98" customWidth="1"/>
    <col min="7942" max="7942" width="21.5703125" style="98" customWidth="1"/>
    <col min="7943" max="7943" width="12.5703125" style="98" customWidth="1"/>
    <col min="7944" max="7944" width="25.85546875" style="98" customWidth="1"/>
    <col min="7945" max="7945" width="23.85546875" style="98" customWidth="1"/>
    <col min="7946" max="7946" width="25.7109375" style="98" customWidth="1"/>
    <col min="7947" max="7947" width="15.7109375" style="98" customWidth="1"/>
    <col min="7948" max="8192" width="9.140625" style="98"/>
    <col min="8193" max="8193" width="17.28515625" style="98" customWidth="1"/>
    <col min="8194" max="8194" width="20.28515625" style="98" customWidth="1"/>
    <col min="8195" max="8196" width="8.7109375" style="98" customWidth="1"/>
    <col min="8197" max="8197" width="12.5703125" style="98" customWidth="1"/>
    <col min="8198" max="8198" width="21.5703125" style="98" customWidth="1"/>
    <col min="8199" max="8199" width="12.5703125" style="98" customWidth="1"/>
    <col min="8200" max="8200" width="25.85546875" style="98" customWidth="1"/>
    <col min="8201" max="8201" width="23.85546875" style="98" customWidth="1"/>
    <col min="8202" max="8202" width="25.7109375" style="98" customWidth="1"/>
    <col min="8203" max="8203" width="15.7109375" style="98" customWidth="1"/>
    <col min="8204" max="8448" width="9.140625" style="98"/>
    <col min="8449" max="8449" width="17.28515625" style="98" customWidth="1"/>
    <col min="8450" max="8450" width="20.28515625" style="98" customWidth="1"/>
    <col min="8451" max="8452" width="8.7109375" style="98" customWidth="1"/>
    <col min="8453" max="8453" width="12.5703125" style="98" customWidth="1"/>
    <col min="8454" max="8454" width="21.5703125" style="98" customWidth="1"/>
    <col min="8455" max="8455" width="12.5703125" style="98" customWidth="1"/>
    <col min="8456" max="8456" width="25.85546875" style="98" customWidth="1"/>
    <col min="8457" max="8457" width="23.85546875" style="98" customWidth="1"/>
    <col min="8458" max="8458" width="25.7109375" style="98" customWidth="1"/>
    <col min="8459" max="8459" width="15.7109375" style="98" customWidth="1"/>
    <col min="8460" max="8704" width="9.140625" style="98"/>
    <col min="8705" max="8705" width="17.28515625" style="98" customWidth="1"/>
    <col min="8706" max="8706" width="20.28515625" style="98" customWidth="1"/>
    <col min="8707" max="8708" width="8.7109375" style="98" customWidth="1"/>
    <col min="8709" max="8709" width="12.5703125" style="98" customWidth="1"/>
    <col min="8710" max="8710" width="21.5703125" style="98" customWidth="1"/>
    <col min="8711" max="8711" width="12.5703125" style="98" customWidth="1"/>
    <col min="8712" max="8712" width="25.85546875" style="98" customWidth="1"/>
    <col min="8713" max="8713" width="23.85546875" style="98" customWidth="1"/>
    <col min="8714" max="8714" width="25.7109375" style="98" customWidth="1"/>
    <col min="8715" max="8715" width="15.7109375" style="98" customWidth="1"/>
    <col min="8716" max="8960" width="9.140625" style="98"/>
    <col min="8961" max="8961" width="17.28515625" style="98" customWidth="1"/>
    <col min="8962" max="8962" width="20.28515625" style="98" customWidth="1"/>
    <col min="8963" max="8964" width="8.7109375" style="98" customWidth="1"/>
    <col min="8965" max="8965" width="12.5703125" style="98" customWidth="1"/>
    <col min="8966" max="8966" width="21.5703125" style="98" customWidth="1"/>
    <col min="8967" max="8967" width="12.5703125" style="98" customWidth="1"/>
    <col min="8968" max="8968" width="25.85546875" style="98" customWidth="1"/>
    <col min="8969" max="8969" width="23.85546875" style="98" customWidth="1"/>
    <col min="8970" max="8970" width="25.7109375" style="98" customWidth="1"/>
    <col min="8971" max="8971" width="15.7109375" style="98" customWidth="1"/>
    <col min="8972" max="9216" width="9.140625" style="98"/>
    <col min="9217" max="9217" width="17.28515625" style="98" customWidth="1"/>
    <col min="9218" max="9218" width="20.28515625" style="98" customWidth="1"/>
    <col min="9219" max="9220" width="8.7109375" style="98" customWidth="1"/>
    <col min="9221" max="9221" width="12.5703125" style="98" customWidth="1"/>
    <col min="9222" max="9222" width="21.5703125" style="98" customWidth="1"/>
    <col min="9223" max="9223" width="12.5703125" style="98" customWidth="1"/>
    <col min="9224" max="9224" width="25.85546875" style="98" customWidth="1"/>
    <col min="9225" max="9225" width="23.85546875" style="98" customWidth="1"/>
    <col min="9226" max="9226" width="25.7109375" style="98" customWidth="1"/>
    <col min="9227" max="9227" width="15.7109375" style="98" customWidth="1"/>
    <col min="9228" max="9472" width="9.140625" style="98"/>
    <col min="9473" max="9473" width="17.28515625" style="98" customWidth="1"/>
    <col min="9474" max="9474" width="20.28515625" style="98" customWidth="1"/>
    <col min="9475" max="9476" width="8.7109375" style="98" customWidth="1"/>
    <col min="9477" max="9477" width="12.5703125" style="98" customWidth="1"/>
    <col min="9478" max="9478" width="21.5703125" style="98" customWidth="1"/>
    <col min="9479" max="9479" width="12.5703125" style="98" customWidth="1"/>
    <col min="9480" max="9480" width="25.85546875" style="98" customWidth="1"/>
    <col min="9481" max="9481" width="23.85546875" style="98" customWidth="1"/>
    <col min="9482" max="9482" width="25.7109375" style="98" customWidth="1"/>
    <col min="9483" max="9483" width="15.7109375" style="98" customWidth="1"/>
    <col min="9484" max="9728" width="9.140625" style="98"/>
    <col min="9729" max="9729" width="17.28515625" style="98" customWidth="1"/>
    <col min="9730" max="9730" width="20.28515625" style="98" customWidth="1"/>
    <col min="9731" max="9732" width="8.7109375" style="98" customWidth="1"/>
    <col min="9733" max="9733" width="12.5703125" style="98" customWidth="1"/>
    <col min="9734" max="9734" width="21.5703125" style="98" customWidth="1"/>
    <col min="9735" max="9735" width="12.5703125" style="98" customWidth="1"/>
    <col min="9736" max="9736" width="25.85546875" style="98" customWidth="1"/>
    <col min="9737" max="9737" width="23.85546875" style="98" customWidth="1"/>
    <col min="9738" max="9738" width="25.7109375" style="98" customWidth="1"/>
    <col min="9739" max="9739" width="15.7109375" style="98" customWidth="1"/>
    <col min="9740" max="9984" width="9.140625" style="98"/>
    <col min="9985" max="9985" width="17.28515625" style="98" customWidth="1"/>
    <col min="9986" max="9986" width="20.28515625" style="98" customWidth="1"/>
    <col min="9987" max="9988" width="8.7109375" style="98" customWidth="1"/>
    <col min="9989" max="9989" width="12.5703125" style="98" customWidth="1"/>
    <col min="9990" max="9990" width="21.5703125" style="98" customWidth="1"/>
    <col min="9991" max="9991" width="12.5703125" style="98" customWidth="1"/>
    <col min="9992" max="9992" width="25.85546875" style="98" customWidth="1"/>
    <col min="9993" max="9993" width="23.85546875" style="98" customWidth="1"/>
    <col min="9994" max="9994" width="25.7109375" style="98" customWidth="1"/>
    <col min="9995" max="9995" width="15.7109375" style="98" customWidth="1"/>
    <col min="9996" max="10240" width="9.140625" style="98"/>
    <col min="10241" max="10241" width="17.28515625" style="98" customWidth="1"/>
    <col min="10242" max="10242" width="20.28515625" style="98" customWidth="1"/>
    <col min="10243" max="10244" width="8.7109375" style="98" customWidth="1"/>
    <col min="10245" max="10245" width="12.5703125" style="98" customWidth="1"/>
    <col min="10246" max="10246" width="21.5703125" style="98" customWidth="1"/>
    <col min="10247" max="10247" width="12.5703125" style="98" customWidth="1"/>
    <col min="10248" max="10248" width="25.85546875" style="98" customWidth="1"/>
    <col min="10249" max="10249" width="23.85546875" style="98" customWidth="1"/>
    <col min="10250" max="10250" width="25.7109375" style="98" customWidth="1"/>
    <col min="10251" max="10251" width="15.7109375" style="98" customWidth="1"/>
    <col min="10252" max="10496" width="9.140625" style="98"/>
    <col min="10497" max="10497" width="17.28515625" style="98" customWidth="1"/>
    <col min="10498" max="10498" width="20.28515625" style="98" customWidth="1"/>
    <col min="10499" max="10500" width="8.7109375" style="98" customWidth="1"/>
    <col min="10501" max="10501" width="12.5703125" style="98" customWidth="1"/>
    <col min="10502" max="10502" width="21.5703125" style="98" customWidth="1"/>
    <col min="10503" max="10503" width="12.5703125" style="98" customWidth="1"/>
    <col min="10504" max="10504" width="25.85546875" style="98" customWidth="1"/>
    <col min="10505" max="10505" width="23.85546875" style="98" customWidth="1"/>
    <col min="10506" max="10506" width="25.7109375" style="98" customWidth="1"/>
    <col min="10507" max="10507" width="15.7109375" style="98" customWidth="1"/>
    <col min="10508" max="10752" width="9.140625" style="98"/>
    <col min="10753" max="10753" width="17.28515625" style="98" customWidth="1"/>
    <col min="10754" max="10754" width="20.28515625" style="98" customWidth="1"/>
    <col min="10755" max="10756" width="8.7109375" style="98" customWidth="1"/>
    <col min="10757" max="10757" width="12.5703125" style="98" customWidth="1"/>
    <col min="10758" max="10758" width="21.5703125" style="98" customWidth="1"/>
    <col min="10759" max="10759" width="12.5703125" style="98" customWidth="1"/>
    <col min="10760" max="10760" width="25.85546875" style="98" customWidth="1"/>
    <col min="10761" max="10761" width="23.85546875" style="98" customWidth="1"/>
    <col min="10762" max="10762" width="25.7109375" style="98" customWidth="1"/>
    <col min="10763" max="10763" width="15.7109375" style="98" customWidth="1"/>
    <col min="10764" max="11008" width="9.140625" style="98"/>
    <col min="11009" max="11009" width="17.28515625" style="98" customWidth="1"/>
    <col min="11010" max="11010" width="20.28515625" style="98" customWidth="1"/>
    <col min="11011" max="11012" width="8.7109375" style="98" customWidth="1"/>
    <col min="11013" max="11013" width="12.5703125" style="98" customWidth="1"/>
    <col min="11014" max="11014" width="21.5703125" style="98" customWidth="1"/>
    <col min="11015" max="11015" width="12.5703125" style="98" customWidth="1"/>
    <col min="11016" max="11016" width="25.85546875" style="98" customWidth="1"/>
    <col min="11017" max="11017" width="23.85546875" style="98" customWidth="1"/>
    <col min="11018" max="11018" width="25.7109375" style="98" customWidth="1"/>
    <col min="11019" max="11019" width="15.7109375" style="98" customWidth="1"/>
    <col min="11020" max="11264" width="9.140625" style="98"/>
    <col min="11265" max="11265" width="17.28515625" style="98" customWidth="1"/>
    <col min="11266" max="11266" width="20.28515625" style="98" customWidth="1"/>
    <col min="11267" max="11268" width="8.7109375" style="98" customWidth="1"/>
    <col min="11269" max="11269" width="12.5703125" style="98" customWidth="1"/>
    <col min="11270" max="11270" width="21.5703125" style="98" customWidth="1"/>
    <col min="11271" max="11271" width="12.5703125" style="98" customWidth="1"/>
    <col min="11272" max="11272" width="25.85546875" style="98" customWidth="1"/>
    <col min="11273" max="11273" width="23.85546875" style="98" customWidth="1"/>
    <col min="11274" max="11274" width="25.7109375" style="98" customWidth="1"/>
    <col min="11275" max="11275" width="15.7109375" style="98" customWidth="1"/>
    <col min="11276" max="11520" width="9.140625" style="98"/>
    <col min="11521" max="11521" width="17.28515625" style="98" customWidth="1"/>
    <col min="11522" max="11522" width="20.28515625" style="98" customWidth="1"/>
    <col min="11523" max="11524" width="8.7109375" style="98" customWidth="1"/>
    <col min="11525" max="11525" width="12.5703125" style="98" customWidth="1"/>
    <col min="11526" max="11526" width="21.5703125" style="98" customWidth="1"/>
    <col min="11527" max="11527" width="12.5703125" style="98" customWidth="1"/>
    <col min="11528" max="11528" width="25.85546875" style="98" customWidth="1"/>
    <col min="11529" max="11529" width="23.85546875" style="98" customWidth="1"/>
    <col min="11530" max="11530" width="25.7109375" style="98" customWidth="1"/>
    <col min="11531" max="11531" width="15.7109375" style="98" customWidth="1"/>
    <col min="11532" max="11776" width="9.140625" style="98"/>
    <col min="11777" max="11777" width="17.28515625" style="98" customWidth="1"/>
    <col min="11778" max="11778" width="20.28515625" style="98" customWidth="1"/>
    <col min="11779" max="11780" width="8.7109375" style="98" customWidth="1"/>
    <col min="11781" max="11781" width="12.5703125" style="98" customWidth="1"/>
    <col min="11782" max="11782" width="21.5703125" style="98" customWidth="1"/>
    <col min="11783" max="11783" width="12.5703125" style="98" customWidth="1"/>
    <col min="11784" max="11784" width="25.85546875" style="98" customWidth="1"/>
    <col min="11785" max="11785" width="23.85546875" style="98" customWidth="1"/>
    <col min="11786" max="11786" width="25.7109375" style="98" customWidth="1"/>
    <col min="11787" max="11787" width="15.7109375" style="98" customWidth="1"/>
    <col min="11788" max="12032" width="9.140625" style="98"/>
    <col min="12033" max="12033" width="17.28515625" style="98" customWidth="1"/>
    <col min="12034" max="12034" width="20.28515625" style="98" customWidth="1"/>
    <col min="12035" max="12036" width="8.7109375" style="98" customWidth="1"/>
    <col min="12037" max="12037" width="12.5703125" style="98" customWidth="1"/>
    <col min="12038" max="12038" width="21.5703125" style="98" customWidth="1"/>
    <col min="12039" max="12039" width="12.5703125" style="98" customWidth="1"/>
    <col min="12040" max="12040" width="25.85546875" style="98" customWidth="1"/>
    <col min="12041" max="12041" width="23.85546875" style="98" customWidth="1"/>
    <col min="12042" max="12042" width="25.7109375" style="98" customWidth="1"/>
    <col min="12043" max="12043" width="15.7109375" style="98" customWidth="1"/>
    <col min="12044" max="12288" width="9.140625" style="98"/>
    <col min="12289" max="12289" width="17.28515625" style="98" customWidth="1"/>
    <col min="12290" max="12290" width="20.28515625" style="98" customWidth="1"/>
    <col min="12291" max="12292" width="8.7109375" style="98" customWidth="1"/>
    <col min="12293" max="12293" width="12.5703125" style="98" customWidth="1"/>
    <col min="12294" max="12294" width="21.5703125" style="98" customWidth="1"/>
    <col min="12295" max="12295" width="12.5703125" style="98" customWidth="1"/>
    <col min="12296" max="12296" width="25.85546875" style="98" customWidth="1"/>
    <col min="12297" max="12297" width="23.85546875" style="98" customWidth="1"/>
    <col min="12298" max="12298" width="25.7109375" style="98" customWidth="1"/>
    <col min="12299" max="12299" width="15.7109375" style="98" customWidth="1"/>
    <col min="12300" max="12544" width="9.140625" style="98"/>
    <col min="12545" max="12545" width="17.28515625" style="98" customWidth="1"/>
    <col min="12546" max="12546" width="20.28515625" style="98" customWidth="1"/>
    <col min="12547" max="12548" width="8.7109375" style="98" customWidth="1"/>
    <col min="12549" max="12549" width="12.5703125" style="98" customWidth="1"/>
    <col min="12550" max="12550" width="21.5703125" style="98" customWidth="1"/>
    <col min="12551" max="12551" width="12.5703125" style="98" customWidth="1"/>
    <col min="12552" max="12552" width="25.85546875" style="98" customWidth="1"/>
    <col min="12553" max="12553" width="23.85546875" style="98" customWidth="1"/>
    <col min="12554" max="12554" width="25.7109375" style="98" customWidth="1"/>
    <col min="12555" max="12555" width="15.7109375" style="98" customWidth="1"/>
    <col min="12556" max="12800" width="9.140625" style="98"/>
    <col min="12801" max="12801" width="17.28515625" style="98" customWidth="1"/>
    <col min="12802" max="12802" width="20.28515625" style="98" customWidth="1"/>
    <col min="12803" max="12804" width="8.7109375" style="98" customWidth="1"/>
    <col min="12805" max="12805" width="12.5703125" style="98" customWidth="1"/>
    <col min="12806" max="12806" width="21.5703125" style="98" customWidth="1"/>
    <col min="12807" max="12807" width="12.5703125" style="98" customWidth="1"/>
    <col min="12808" max="12808" width="25.85546875" style="98" customWidth="1"/>
    <col min="12809" max="12809" width="23.85546875" style="98" customWidth="1"/>
    <col min="12810" max="12810" width="25.7109375" style="98" customWidth="1"/>
    <col min="12811" max="12811" width="15.7109375" style="98" customWidth="1"/>
    <col min="12812" max="13056" width="9.140625" style="98"/>
    <col min="13057" max="13057" width="17.28515625" style="98" customWidth="1"/>
    <col min="13058" max="13058" width="20.28515625" style="98" customWidth="1"/>
    <col min="13059" max="13060" width="8.7109375" style="98" customWidth="1"/>
    <col min="13061" max="13061" width="12.5703125" style="98" customWidth="1"/>
    <col min="13062" max="13062" width="21.5703125" style="98" customWidth="1"/>
    <col min="13063" max="13063" width="12.5703125" style="98" customWidth="1"/>
    <col min="13064" max="13064" width="25.85546875" style="98" customWidth="1"/>
    <col min="13065" max="13065" width="23.85546875" style="98" customWidth="1"/>
    <col min="13066" max="13066" width="25.7109375" style="98" customWidth="1"/>
    <col min="13067" max="13067" width="15.7109375" style="98" customWidth="1"/>
    <col min="13068" max="13312" width="9.140625" style="98"/>
    <col min="13313" max="13313" width="17.28515625" style="98" customWidth="1"/>
    <col min="13314" max="13314" width="20.28515625" style="98" customWidth="1"/>
    <col min="13315" max="13316" width="8.7109375" style="98" customWidth="1"/>
    <col min="13317" max="13317" width="12.5703125" style="98" customWidth="1"/>
    <col min="13318" max="13318" width="21.5703125" style="98" customWidth="1"/>
    <col min="13319" max="13319" width="12.5703125" style="98" customWidth="1"/>
    <col min="13320" max="13320" width="25.85546875" style="98" customWidth="1"/>
    <col min="13321" max="13321" width="23.85546875" style="98" customWidth="1"/>
    <col min="13322" max="13322" width="25.7109375" style="98" customWidth="1"/>
    <col min="13323" max="13323" width="15.7109375" style="98" customWidth="1"/>
    <col min="13324" max="13568" width="9.140625" style="98"/>
    <col min="13569" max="13569" width="17.28515625" style="98" customWidth="1"/>
    <col min="13570" max="13570" width="20.28515625" style="98" customWidth="1"/>
    <col min="13571" max="13572" width="8.7109375" style="98" customWidth="1"/>
    <col min="13573" max="13573" width="12.5703125" style="98" customWidth="1"/>
    <col min="13574" max="13574" width="21.5703125" style="98" customWidth="1"/>
    <col min="13575" max="13575" width="12.5703125" style="98" customWidth="1"/>
    <col min="13576" max="13576" width="25.85546875" style="98" customWidth="1"/>
    <col min="13577" max="13577" width="23.85546875" style="98" customWidth="1"/>
    <col min="13578" max="13578" width="25.7109375" style="98" customWidth="1"/>
    <col min="13579" max="13579" width="15.7109375" style="98" customWidth="1"/>
    <col min="13580" max="13824" width="9.140625" style="98"/>
    <col min="13825" max="13825" width="17.28515625" style="98" customWidth="1"/>
    <col min="13826" max="13826" width="20.28515625" style="98" customWidth="1"/>
    <col min="13827" max="13828" width="8.7109375" style="98" customWidth="1"/>
    <col min="13829" max="13829" width="12.5703125" style="98" customWidth="1"/>
    <col min="13830" max="13830" width="21.5703125" style="98" customWidth="1"/>
    <col min="13831" max="13831" width="12.5703125" style="98" customWidth="1"/>
    <col min="13832" max="13832" width="25.85546875" style="98" customWidth="1"/>
    <col min="13833" max="13833" width="23.85546875" style="98" customWidth="1"/>
    <col min="13834" max="13834" width="25.7109375" style="98" customWidth="1"/>
    <col min="13835" max="13835" width="15.7109375" style="98" customWidth="1"/>
    <col min="13836" max="14080" width="9.140625" style="98"/>
    <col min="14081" max="14081" width="17.28515625" style="98" customWidth="1"/>
    <col min="14082" max="14082" width="20.28515625" style="98" customWidth="1"/>
    <col min="14083" max="14084" width="8.7109375" style="98" customWidth="1"/>
    <col min="14085" max="14085" width="12.5703125" style="98" customWidth="1"/>
    <col min="14086" max="14086" width="21.5703125" style="98" customWidth="1"/>
    <col min="14087" max="14087" width="12.5703125" style="98" customWidth="1"/>
    <col min="14088" max="14088" width="25.85546875" style="98" customWidth="1"/>
    <col min="14089" max="14089" width="23.85546875" style="98" customWidth="1"/>
    <col min="14090" max="14090" width="25.7109375" style="98" customWidth="1"/>
    <col min="14091" max="14091" width="15.7109375" style="98" customWidth="1"/>
    <col min="14092" max="14336" width="9.140625" style="98"/>
    <col min="14337" max="14337" width="17.28515625" style="98" customWidth="1"/>
    <col min="14338" max="14338" width="20.28515625" style="98" customWidth="1"/>
    <col min="14339" max="14340" width="8.7109375" style="98" customWidth="1"/>
    <col min="14341" max="14341" width="12.5703125" style="98" customWidth="1"/>
    <col min="14342" max="14342" width="21.5703125" style="98" customWidth="1"/>
    <col min="14343" max="14343" width="12.5703125" style="98" customWidth="1"/>
    <col min="14344" max="14344" width="25.85546875" style="98" customWidth="1"/>
    <col min="14345" max="14345" width="23.85546875" style="98" customWidth="1"/>
    <col min="14346" max="14346" width="25.7109375" style="98" customWidth="1"/>
    <col min="14347" max="14347" width="15.7109375" style="98" customWidth="1"/>
    <col min="14348" max="14592" width="9.140625" style="98"/>
    <col min="14593" max="14593" width="17.28515625" style="98" customWidth="1"/>
    <col min="14594" max="14594" width="20.28515625" style="98" customWidth="1"/>
    <col min="14595" max="14596" width="8.7109375" style="98" customWidth="1"/>
    <col min="14597" max="14597" width="12.5703125" style="98" customWidth="1"/>
    <col min="14598" max="14598" width="21.5703125" style="98" customWidth="1"/>
    <col min="14599" max="14599" width="12.5703125" style="98" customWidth="1"/>
    <col min="14600" max="14600" width="25.85546875" style="98" customWidth="1"/>
    <col min="14601" max="14601" width="23.85546875" style="98" customWidth="1"/>
    <col min="14602" max="14602" width="25.7109375" style="98" customWidth="1"/>
    <col min="14603" max="14603" width="15.7109375" style="98" customWidth="1"/>
    <col min="14604" max="14848" width="9.140625" style="98"/>
    <col min="14849" max="14849" width="17.28515625" style="98" customWidth="1"/>
    <col min="14850" max="14850" width="20.28515625" style="98" customWidth="1"/>
    <col min="14851" max="14852" width="8.7109375" style="98" customWidth="1"/>
    <col min="14853" max="14853" width="12.5703125" style="98" customWidth="1"/>
    <col min="14854" max="14854" width="21.5703125" style="98" customWidth="1"/>
    <col min="14855" max="14855" width="12.5703125" style="98" customWidth="1"/>
    <col min="14856" max="14856" width="25.85546875" style="98" customWidth="1"/>
    <col min="14857" max="14857" width="23.85546875" style="98" customWidth="1"/>
    <col min="14858" max="14858" width="25.7109375" style="98" customWidth="1"/>
    <col min="14859" max="14859" width="15.7109375" style="98" customWidth="1"/>
    <col min="14860" max="15104" width="9.140625" style="98"/>
    <col min="15105" max="15105" width="17.28515625" style="98" customWidth="1"/>
    <col min="15106" max="15106" width="20.28515625" style="98" customWidth="1"/>
    <col min="15107" max="15108" width="8.7109375" style="98" customWidth="1"/>
    <col min="15109" max="15109" width="12.5703125" style="98" customWidth="1"/>
    <col min="15110" max="15110" width="21.5703125" style="98" customWidth="1"/>
    <col min="15111" max="15111" width="12.5703125" style="98" customWidth="1"/>
    <col min="15112" max="15112" width="25.85546875" style="98" customWidth="1"/>
    <col min="15113" max="15113" width="23.85546875" style="98" customWidth="1"/>
    <col min="15114" max="15114" width="25.7109375" style="98" customWidth="1"/>
    <col min="15115" max="15115" width="15.7109375" style="98" customWidth="1"/>
    <col min="15116" max="15360" width="9.140625" style="98"/>
    <col min="15361" max="15361" width="17.28515625" style="98" customWidth="1"/>
    <col min="15362" max="15362" width="20.28515625" style="98" customWidth="1"/>
    <col min="15363" max="15364" width="8.7109375" style="98" customWidth="1"/>
    <col min="15365" max="15365" width="12.5703125" style="98" customWidth="1"/>
    <col min="15366" max="15366" width="21.5703125" style="98" customWidth="1"/>
    <col min="15367" max="15367" width="12.5703125" style="98" customWidth="1"/>
    <col min="15368" max="15368" width="25.85546875" style="98" customWidth="1"/>
    <col min="15369" max="15369" width="23.85546875" style="98" customWidth="1"/>
    <col min="15370" max="15370" width="25.7109375" style="98" customWidth="1"/>
    <col min="15371" max="15371" width="15.7109375" style="98" customWidth="1"/>
    <col min="15372" max="15616" width="9.140625" style="98"/>
    <col min="15617" max="15617" width="17.28515625" style="98" customWidth="1"/>
    <col min="15618" max="15618" width="20.28515625" style="98" customWidth="1"/>
    <col min="15619" max="15620" width="8.7109375" style="98" customWidth="1"/>
    <col min="15621" max="15621" width="12.5703125" style="98" customWidth="1"/>
    <col min="15622" max="15622" width="21.5703125" style="98" customWidth="1"/>
    <col min="15623" max="15623" width="12.5703125" style="98" customWidth="1"/>
    <col min="15624" max="15624" width="25.85546875" style="98" customWidth="1"/>
    <col min="15625" max="15625" width="23.85546875" style="98" customWidth="1"/>
    <col min="15626" max="15626" width="25.7109375" style="98" customWidth="1"/>
    <col min="15627" max="15627" width="15.7109375" style="98" customWidth="1"/>
    <col min="15628" max="15872" width="9.140625" style="98"/>
    <col min="15873" max="15873" width="17.28515625" style="98" customWidth="1"/>
    <col min="15874" max="15874" width="20.28515625" style="98" customWidth="1"/>
    <col min="15875" max="15876" width="8.7109375" style="98" customWidth="1"/>
    <col min="15877" max="15877" width="12.5703125" style="98" customWidth="1"/>
    <col min="15878" max="15878" width="21.5703125" style="98" customWidth="1"/>
    <col min="15879" max="15879" width="12.5703125" style="98" customWidth="1"/>
    <col min="15880" max="15880" width="25.85546875" style="98" customWidth="1"/>
    <col min="15881" max="15881" width="23.85546875" style="98" customWidth="1"/>
    <col min="15882" max="15882" width="25.7109375" style="98" customWidth="1"/>
    <col min="15883" max="15883" width="15.7109375" style="98" customWidth="1"/>
    <col min="15884" max="16128" width="9.140625" style="98"/>
    <col min="16129" max="16129" width="17.28515625" style="98" customWidth="1"/>
    <col min="16130" max="16130" width="20.28515625" style="98" customWidth="1"/>
    <col min="16131" max="16132" width="8.7109375" style="98" customWidth="1"/>
    <col min="16133" max="16133" width="12.5703125" style="98" customWidth="1"/>
    <col min="16134" max="16134" width="21.5703125" style="98" customWidth="1"/>
    <col min="16135" max="16135" width="12.5703125" style="98" customWidth="1"/>
    <col min="16136" max="16136" width="25.85546875" style="98" customWidth="1"/>
    <col min="16137" max="16137" width="23.85546875" style="98" customWidth="1"/>
    <col min="16138" max="16138" width="25.7109375" style="98" customWidth="1"/>
    <col min="16139" max="16139" width="15.7109375" style="98" customWidth="1"/>
    <col min="16140" max="16384" width="9.140625" style="98"/>
  </cols>
  <sheetData>
    <row r="1" spans="1:11" ht="50.1" customHeight="1">
      <c r="A1" s="96"/>
      <c r="B1" s="96"/>
      <c r="C1" s="96"/>
      <c r="D1" s="96"/>
      <c r="E1" s="96"/>
      <c r="F1" s="96"/>
      <c r="G1" s="96"/>
      <c r="H1" s="97"/>
    </row>
    <row r="2" spans="1:11" s="103" customFormat="1" ht="30" customHeight="1">
      <c r="A2" s="99"/>
      <c r="B2" s="100"/>
      <c r="C2" s="100"/>
      <c r="D2" s="100"/>
      <c r="E2" s="100"/>
      <c r="F2" s="101"/>
      <c r="G2" s="102"/>
      <c r="H2" s="100"/>
    </row>
    <row r="3" spans="1:11" s="103" customFormat="1" ht="30" customHeight="1">
      <c r="A3" s="232" t="s">
        <v>0</v>
      </c>
      <c r="B3" s="232"/>
      <c r="C3" s="232"/>
      <c r="D3" s="232"/>
      <c r="E3" s="232"/>
      <c r="F3" s="232"/>
      <c r="G3" s="232"/>
      <c r="H3" s="232"/>
      <c r="I3" s="232"/>
    </row>
    <row r="4" spans="1:11" s="104" customFormat="1" ht="30" customHeight="1">
      <c r="A4" s="232"/>
      <c r="B4" s="232"/>
      <c r="C4" s="232"/>
      <c r="D4" s="232"/>
      <c r="E4" s="232"/>
      <c r="F4" s="232"/>
      <c r="G4" s="232"/>
      <c r="H4" s="232"/>
      <c r="I4" s="232"/>
    </row>
    <row r="5" spans="1:11" s="104" customFormat="1" ht="30" customHeight="1">
      <c r="A5" s="233" t="s">
        <v>212</v>
      </c>
      <c r="B5" s="233"/>
      <c r="C5" s="233"/>
      <c r="D5" s="233"/>
      <c r="E5" s="233"/>
      <c r="F5" s="233"/>
      <c r="G5" s="233"/>
      <c r="H5" s="233"/>
      <c r="I5" s="233"/>
    </row>
    <row r="6" spans="1:11" s="104" customFormat="1" ht="30" customHeight="1">
      <c r="A6" s="105"/>
      <c r="B6" s="105"/>
      <c r="C6" s="105"/>
      <c r="D6" s="105"/>
      <c r="E6" s="106"/>
      <c r="F6" s="234"/>
      <c r="G6" s="234"/>
      <c r="H6" s="105"/>
    </row>
    <row r="7" spans="1:11" s="104" customFormat="1" ht="30" customHeight="1">
      <c r="A7" s="105"/>
      <c r="B7" s="105"/>
      <c r="C7" s="105"/>
      <c r="D7" s="105"/>
      <c r="E7" s="106"/>
      <c r="F7" s="106"/>
      <c r="G7" s="106"/>
      <c r="H7" s="105"/>
    </row>
    <row r="8" spans="1:11" s="104" customFormat="1" ht="24.95" customHeight="1">
      <c r="A8" s="230"/>
      <c r="B8" s="230"/>
      <c r="C8" s="230"/>
      <c r="D8" s="230"/>
      <c r="E8" s="230"/>
      <c r="F8" s="230"/>
      <c r="G8" s="230"/>
      <c r="H8" s="230"/>
      <c r="I8" s="230"/>
    </row>
    <row r="9" spans="1:11" s="104" customFormat="1" ht="24.95" customHeight="1">
      <c r="A9" s="230">
        <v>2026.07</v>
      </c>
      <c r="B9" s="230"/>
      <c r="C9" s="230"/>
      <c r="D9" s="230"/>
      <c r="E9" s="230"/>
      <c r="F9" s="230"/>
      <c r="G9" s="230"/>
      <c r="H9" s="230"/>
      <c r="I9" s="230"/>
      <c r="J9" s="107"/>
    </row>
    <row r="10" spans="1:11" s="104" customFormat="1" ht="24.95" customHeight="1">
      <c r="A10" s="108"/>
      <c r="B10" s="109"/>
      <c r="C10" s="105"/>
      <c r="D10" s="105"/>
      <c r="E10" s="105"/>
      <c r="F10" s="110"/>
      <c r="G10" s="108"/>
      <c r="H10" s="111"/>
      <c r="I10" s="107"/>
      <c r="J10" s="112"/>
      <c r="K10" s="113"/>
    </row>
    <row r="11" spans="1:11" s="104" customFormat="1" ht="24.95" customHeight="1">
      <c r="A11" s="108"/>
      <c r="B11" s="114"/>
      <c r="C11" s="108"/>
      <c r="D11" s="105"/>
      <c r="E11" s="105"/>
      <c r="F11" s="110"/>
      <c r="G11" s="108"/>
      <c r="H11" s="111"/>
      <c r="J11" s="112"/>
      <c r="K11" s="113"/>
    </row>
    <row r="12" spans="1:11" s="104" customFormat="1" ht="24.95" customHeight="1">
      <c r="A12" s="109"/>
      <c r="B12" s="114"/>
      <c r="C12" s="108"/>
      <c r="D12" s="105"/>
      <c r="E12" s="105"/>
      <c r="F12" s="110"/>
      <c r="G12" s="108"/>
      <c r="H12" s="111"/>
      <c r="J12" s="112"/>
      <c r="K12" s="113"/>
    </row>
    <row r="13" spans="1:11" s="104" customFormat="1" ht="24.95" customHeight="1">
      <c r="A13" s="230"/>
      <c r="B13" s="230"/>
      <c r="C13" s="230"/>
      <c r="D13" s="230"/>
      <c r="E13" s="230"/>
      <c r="F13" s="230"/>
      <c r="G13" s="230"/>
      <c r="H13" s="230"/>
      <c r="I13" s="230"/>
      <c r="J13" s="112"/>
      <c r="K13" s="113"/>
    </row>
    <row r="14" spans="1:11" s="104" customFormat="1" ht="24.95" customHeight="1">
      <c r="A14" s="108"/>
      <c r="B14" s="115"/>
      <c r="C14" s="108"/>
      <c r="D14" s="105"/>
      <c r="E14" s="105"/>
      <c r="F14" s="110"/>
      <c r="G14" s="108"/>
      <c r="H14" s="111"/>
    </row>
    <row r="15" spans="1:11" s="104" customFormat="1" ht="24.95" customHeight="1">
      <c r="A15" s="108"/>
      <c r="B15" s="115"/>
      <c r="C15" s="108"/>
      <c r="D15" s="105"/>
      <c r="E15" s="105"/>
      <c r="F15" s="110"/>
      <c r="G15" s="108"/>
      <c r="H15" s="111"/>
    </row>
    <row r="16" spans="1:11" s="116" customFormat="1" ht="24.95" customHeight="1">
      <c r="A16" s="108"/>
      <c r="B16" s="108"/>
      <c r="C16" s="105"/>
      <c r="D16" s="105"/>
      <c r="E16" s="105"/>
      <c r="F16" s="110"/>
      <c r="G16" s="108"/>
      <c r="H16" s="105"/>
      <c r="I16" s="104"/>
    </row>
    <row r="17" spans="1:10" s="116" customFormat="1" ht="24.95" customHeight="1">
      <c r="A17" s="108"/>
      <c r="B17" s="108"/>
      <c r="C17" s="105"/>
      <c r="D17" s="105"/>
      <c r="E17" s="105"/>
      <c r="F17" s="110"/>
      <c r="G17" s="108"/>
      <c r="H17" s="117"/>
    </row>
    <row r="18" spans="1:10" s="116" customFormat="1" ht="24.95" customHeight="1">
      <c r="A18" s="118"/>
      <c r="B18" s="118"/>
      <c r="C18" s="119"/>
      <c r="D18" s="119"/>
      <c r="E18" s="119"/>
      <c r="F18" s="120"/>
      <c r="G18" s="118"/>
      <c r="H18" s="117"/>
      <c r="I18" s="121"/>
      <c r="J18" s="122"/>
    </row>
    <row r="19" spans="1:10" s="116" customFormat="1" ht="24.95" customHeight="1">
      <c r="A19" s="123"/>
      <c r="B19" s="123"/>
      <c r="C19" s="123"/>
      <c r="D19" s="230"/>
      <c r="E19" s="230"/>
      <c r="F19" s="230"/>
      <c r="G19" s="123"/>
      <c r="H19" s="124"/>
    </row>
    <row r="20" spans="1:10" s="103" customFormat="1" ht="24.95" customHeight="1">
      <c r="A20" s="102"/>
      <c r="B20" s="125"/>
      <c r="C20" s="100"/>
      <c r="D20" s="100"/>
      <c r="E20" s="126"/>
      <c r="F20" s="100"/>
      <c r="G20" s="102"/>
      <c r="H20" s="100"/>
    </row>
    <row r="21" spans="1:10" s="103" customFormat="1" ht="24.95" customHeight="1">
      <c r="A21" s="100"/>
      <c r="B21" s="100"/>
      <c r="D21" s="100"/>
      <c r="E21" s="100"/>
      <c r="F21" s="100"/>
      <c r="G21" s="102"/>
      <c r="H21" s="100"/>
    </row>
    <row r="22" spans="1:10" s="103" customFormat="1" ht="24.95" customHeight="1">
      <c r="A22" s="100"/>
      <c r="B22" s="231"/>
      <c r="C22" s="231"/>
      <c r="D22" s="231"/>
      <c r="E22" s="231"/>
      <c r="F22" s="231"/>
      <c r="G22" s="231"/>
      <c r="H22" s="100"/>
    </row>
    <row r="23" spans="1:10" s="103" customFormat="1" ht="24.95" customHeight="1">
      <c r="A23" s="100"/>
      <c r="B23" s="231"/>
      <c r="C23" s="231"/>
      <c r="D23" s="231"/>
      <c r="E23" s="231"/>
      <c r="F23" s="231"/>
      <c r="G23" s="231"/>
      <c r="H23" s="100"/>
    </row>
    <row r="24" spans="1:10" s="103" customFormat="1" ht="24.95" customHeight="1">
      <c r="A24" s="100"/>
      <c r="B24" s="125"/>
      <c r="D24" s="100"/>
      <c r="E24" s="100"/>
      <c r="F24" s="100"/>
      <c r="G24" s="102"/>
      <c r="H24" s="100"/>
    </row>
    <row r="25" spans="1:10" s="104" customFormat="1" ht="34.9" customHeight="1">
      <c r="A25" s="105"/>
      <c r="B25" s="105"/>
      <c r="C25" s="105"/>
      <c r="D25" s="105"/>
      <c r="E25" s="105"/>
      <c r="F25" s="105"/>
      <c r="G25" s="127"/>
      <c r="H25" s="105"/>
    </row>
    <row r="26" spans="1:10" ht="34.9" customHeight="1">
      <c r="A26" s="128"/>
      <c r="B26" s="128"/>
      <c r="C26" s="128"/>
      <c r="D26" s="128"/>
      <c r="E26" s="128"/>
      <c r="F26" s="128"/>
      <c r="H26" s="130"/>
    </row>
    <row r="27" spans="1:10" ht="34.9" customHeight="1">
      <c r="A27" s="128"/>
      <c r="B27" s="128"/>
      <c r="C27" s="128"/>
      <c r="D27" s="128"/>
      <c r="E27" s="128"/>
      <c r="F27" s="128"/>
      <c r="G27" s="127"/>
      <c r="H27" s="130"/>
    </row>
    <row r="28" spans="1:10" ht="34.9" customHeight="1">
      <c r="A28" s="128"/>
      <c r="B28" s="128"/>
      <c r="C28" s="128"/>
      <c r="D28" s="128"/>
      <c r="E28" s="128"/>
      <c r="F28" s="128"/>
      <c r="G28" s="127"/>
      <c r="H28" s="130"/>
    </row>
    <row r="29" spans="1:10" ht="34.9" customHeight="1">
      <c r="A29" s="128"/>
      <c r="B29" s="128"/>
      <c r="C29" s="128"/>
      <c r="D29" s="128"/>
      <c r="E29" s="128"/>
      <c r="F29" s="128"/>
      <c r="G29" s="127"/>
      <c r="H29" s="130"/>
    </row>
    <row r="30" spans="1:10" ht="34.9" customHeight="1">
      <c r="A30" s="128"/>
      <c r="B30" s="128"/>
      <c r="C30" s="128"/>
      <c r="D30" s="128"/>
      <c r="E30" s="128"/>
      <c r="F30" s="128"/>
      <c r="G30" s="127"/>
      <c r="H30" s="130"/>
    </row>
    <row r="31" spans="1:10" ht="34.9" customHeight="1">
      <c r="A31" s="128"/>
      <c r="B31" s="128"/>
      <c r="C31" s="128"/>
      <c r="D31" s="128"/>
      <c r="E31" s="128"/>
      <c r="F31" s="128"/>
      <c r="G31" s="127"/>
      <c r="H31" s="130"/>
    </row>
    <row r="32" spans="1:10" ht="34.9" customHeight="1">
      <c r="A32" s="128"/>
      <c r="B32" s="128"/>
      <c r="C32" s="128"/>
      <c r="D32" s="128"/>
      <c r="E32" s="128"/>
      <c r="F32" s="128"/>
      <c r="G32" s="127"/>
      <c r="H32" s="130"/>
    </row>
    <row r="33" spans="1:8" ht="34.9" customHeight="1">
      <c r="A33" s="131"/>
      <c r="B33" s="131"/>
      <c r="C33" s="131"/>
      <c r="D33" s="131"/>
      <c r="E33" s="131"/>
      <c r="F33" s="131"/>
      <c r="G33" s="132"/>
      <c r="H33" s="133"/>
    </row>
    <row r="34" spans="1:8" ht="34.9" customHeight="1">
      <c r="A34" s="131"/>
      <c r="B34" s="131"/>
      <c r="C34" s="131"/>
      <c r="D34" s="131"/>
      <c r="E34" s="131"/>
      <c r="F34" s="131"/>
      <c r="G34" s="132"/>
      <c r="H34" s="133"/>
    </row>
    <row r="35" spans="1:8" ht="34.9" customHeight="1">
      <c r="A35" s="131"/>
      <c r="B35" s="131"/>
      <c r="C35" s="131"/>
      <c r="D35" s="131"/>
      <c r="E35" s="131"/>
      <c r="F35" s="131"/>
      <c r="G35" s="132"/>
      <c r="H35" s="133"/>
    </row>
    <row r="36" spans="1:8" ht="34.9" customHeight="1">
      <c r="A36" s="131"/>
      <c r="B36" s="131"/>
      <c r="C36" s="131"/>
      <c r="D36" s="131"/>
      <c r="E36" s="131"/>
      <c r="F36" s="131"/>
      <c r="G36" s="132"/>
      <c r="H36" s="133"/>
    </row>
    <row r="37" spans="1:8" ht="34.9" customHeight="1">
      <c r="A37" s="131"/>
      <c r="B37" s="131"/>
      <c r="C37" s="131"/>
      <c r="D37" s="131"/>
      <c r="E37" s="131"/>
      <c r="F37" s="131"/>
      <c r="G37" s="132"/>
      <c r="H37" s="133"/>
    </row>
    <row r="38" spans="1:8" ht="34.9" customHeight="1">
      <c r="A38" s="131"/>
      <c r="B38" s="131"/>
      <c r="C38" s="131"/>
      <c r="D38" s="131"/>
      <c r="E38" s="131"/>
      <c r="F38" s="131"/>
      <c r="G38" s="132"/>
      <c r="H38" s="133"/>
    </row>
    <row r="39" spans="1:8" ht="34.9" customHeight="1">
      <c r="A39" s="131"/>
      <c r="B39" s="131"/>
      <c r="C39" s="131"/>
      <c r="D39" s="131"/>
      <c r="E39" s="131"/>
      <c r="F39" s="131"/>
      <c r="G39" s="132"/>
      <c r="H39" s="133"/>
    </row>
    <row r="40" spans="1:8" ht="34.9" customHeight="1">
      <c r="A40" s="131"/>
      <c r="B40" s="131"/>
      <c r="C40" s="131"/>
      <c r="D40" s="131"/>
      <c r="E40" s="131"/>
      <c r="F40" s="131"/>
      <c r="G40" s="132"/>
      <c r="H40" s="133"/>
    </row>
    <row r="41" spans="1:8" ht="34.9" customHeight="1">
      <c r="A41" s="131"/>
      <c r="B41" s="131"/>
      <c r="C41" s="131"/>
      <c r="D41" s="131"/>
      <c r="E41" s="131"/>
      <c r="F41" s="131"/>
      <c r="G41" s="132"/>
      <c r="H41" s="133"/>
    </row>
    <row r="42" spans="1:8" ht="34.9" customHeight="1">
      <c r="A42" s="131"/>
      <c r="B42" s="131"/>
      <c r="C42" s="131"/>
      <c r="D42" s="131"/>
      <c r="E42" s="131"/>
      <c r="F42" s="131"/>
      <c r="G42" s="132"/>
      <c r="H42" s="133"/>
    </row>
    <row r="43" spans="1:8" ht="34.9" customHeight="1">
      <c r="A43" s="131"/>
      <c r="B43" s="131"/>
      <c r="C43" s="131"/>
      <c r="D43" s="131"/>
      <c r="E43" s="131"/>
      <c r="F43" s="131"/>
      <c r="G43" s="132"/>
      <c r="H43" s="133"/>
    </row>
    <row r="44" spans="1:8" ht="34.9" customHeight="1">
      <c r="A44" s="131"/>
      <c r="B44" s="131"/>
      <c r="C44" s="131"/>
      <c r="D44" s="131"/>
      <c r="E44" s="131"/>
      <c r="F44" s="131"/>
      <c r="G44" s="132"/>
      <c r="H44" s="133"/>
    </row>
    <row r="45" spans="1:8" ht="34.9" customHeight="1">
      <c r="A45" s="131"/>
      <c r="B45" s="131"/>
      <c r="C45" s="131"/>
      <c r="D45" s="131"/>
      <c r="E45" s="131"/>
      <c r="F45" s="131"/>
      <c r="G45" s="132"/>
      <c r="H45" s="133"/>
    </row>
    <row r="46" spans="1:8" ht="34.9" customHeight="1">
      <c r="A46" s="131"/>
      <c r="B46" s="131"/>
      <c r="C46" s="131"/>
      <c r="D46" s="131"/>
      <c r="E46" s="131"/>
      <c r="F46" s="131"/>
      <c r="G46" s="132"/>
      <c r="H46" s="133"/>
    </row>
    <row r="47" spans="1:8" ht="34.9" customHeight="1">
      <c r="A47" s="131"/>
      <c r="B47" s="131"/>
      <c r="C47" s="131"/>
      <c r="D47" s="131"/>
      <c r="E47" s="131"/>
      <c r="F47" s="131"/>
      <c r="G47" s="132"/>
      <c r="H47" s="133"/>
    </row>
    <row r="48" spans="1:8" ht="34.9" customHeight="1">
      <c r="A48" s="131"/>
      <c r="B48" s="131"/>
      <c r="C48" s="131"/>
      <c r="D48" s="131"/>
      <c r="E48" s="131"/>
      <c r="F48" s="131"/>
      <c r="G48" s="132"/>
      <c r="H48" s="133"/>
    </row>
    <row r="49" spans="1:8" ht="34.9" customHeight="1">
      <c r="A49" s="131"/>
      <c r="B49" s="131"/>
      <c r="C49" s="131"/>
      <c r="D49" s="131"/>
      <c r="E49" s="131"/>
      <c r="F49" s="131"/>
      <c r="G49" s="132"/>
      <c r="H49" s="133"/>
    </row>
    <row r="50" spans="1:8" ht="34.9" customHeight="1">
      <c r="A50" s="131"/>
      <c r="B50" s="131"/>
      <c r="C50" s="131"/>
      <c r="D50" s="131"/>
      <c r="E50" s="131"/>
      <c r="F50" s="131"/>
      <c r="G50" s="132"/>
      <c r="H50" s="133"/>
    </row>
    <row r="51" spans="1:8" ht="34.9" customHeight="1">
      <c r="A51" s="131"/>
      <c r="B51" s="131"/>
      <c r="C51" s="131"/>
      <c r="D51" s="131"/>
      <c r="E51" s="131"/>
      <c r="F51" s="131"/>
      <c r="G51" s="132"/>
      <c r="H51" s="133"/>
    </row>
    <row r="52" spans="1:8" ht="34.9" customHeight="1">
      <c r="A52" s="131"/>
      <c r="B52" s="131"/>
      <c r="C52" s="131"/>
      <c r="D52" s="131"/>
      <c r="E52" s="131"/>
      <c r="F52" s="131"/>
      <c r="G52" s="132"/>
      <c r="H52" s="133"/>
    </row>
    <row r="53" spans="1:8" ht="34.9" customHeight="1">
      <c r="A53" s="131"/>
      <c r="B53" s="131"/>
      <c r="C53" s="131"/>
      <c r="D53" s="131"/>
      <c r="E53" s="131"/>
      <c r="F53" s="131"/>
      <c r="G53" s="132"/>
      <c r="H53" s="133"/>
    </row>
    <row r="54" spans="1:8" ht="34.9" customHeight="1">
      <c r="A54" s="133"/>
      <c r="B54" s="133"/>
      <c r="C54" s="133"/>
      <c r="D54" s="133"/>
      <c r="E54" s="133"/>
      <c r="F54" s="133"/>
      <c r="G54" s="134"/>
      <c r="H54" s="133"/>
    </row>
    <row r="55" spans="1:8" ht="34.9" customHeight="1">
      <c r="A55" s="133"/>
      <c r="B55" s="133"/>
      <c r="C55" s="133"/>
      <c r="D55" s="133"/>
      <c r="E55" s="133"/>
      <c r="F55" s="133"/>
      <c r="G55" s="134"/>
      <c r="H55" s="133"/>
    </row>
    <row r="56" spans="1:8" ht="24">
      <c r="A56" s="133"/>
      <c r="B56" s="133"/>
      <c r="C56" s="133"/>
      <c r="D56" s="133"/>
      <c r="E56" s="133"/>
      <c r="F56" s="133"/>
      <c r="G56" s="134"/>
      <c r="H56" s="133"/>
    </row>
    <row r="57" spans="1:8" ht="24">
      <c r="A57" s="133"/>
      <c r="B57" s="133"/>
      <c r="C57" s="133"/>
      <c r="D57" s="133"/>
      <c r="E57" s="133"/>
      <c r="F57" s="133"/>
      <c r="G57" s="134"/>
      <c r="H57" s="133"/>
    </row>
    <row r="58" spans="1:8" ht="24">
      <c r="A58" s="133"/>
      <c r="B58" s="133"/>
      <c r="C58" s="133"/>
      <c r="D58" s="133"/>
      <c r="E58" s="133"/>
      <c r="F58" s="133"/>
      <c r="G58" s="134"/>
      <c r="H58" s="133"/>
    </row>
    <row r="59" spans="1:8" ht="24">
      <c r="A59" s="133"/>
      <c r="B59" s="133"/>
      <c r="C59" s="133"/>
      <c r="D59" s="133"/>
      <c r="E59" s="133"/>
      <c r="F59" s="133"/>
      <c r="G59" s="134"/>
      <c r="H59" s="133"/>
    </row>
    <row r="60" spans="1:8" ht="24">
      <c r="A60" s="133"/>
      <c r="B60" s="133"/>
      <c r="C60" s="133"/>
      <c r="D60" s="133"/>
      <c r="E60" s="133"/>
      <c r="F60" s="133"/>
      <c r="G60" s="134"/>
      <c r="H60" s="133"/>
    </row>
    <row r="61" spans="1:8" ht="24">
      <c r="A61" s="133"/>
      <c r="B61" s="133"/>
      <c r="C61" s="133"/>
      <c r="D61" s="133"/>
      <c r="E61" s="133"/>
      <c r="F61" s="133"/>
      <c r="G61" s="134"/>
      <c r="H61" s="133"/>
    </row>
    <row r="62" spans="1:8" ht="24">
      <c r="A62" s="133"/>
      <c r="B62" s="133"/>
      <c r="C62" s="133"/>
      <c r="D62" s="133"/>
      <c r="E62" s="133"/>
      <c r="F62" s="133"/>
      <c r="G62" s="134"/>
      <c r="H62" s="133"/>
    </row>
    <row r="63" spans="1:8" ht="24">
      <c r="A63" s="133"/>
      <c r="B63" s="133"/>
      <c r="C63" s="133"/>
      <c r="D63" s="133"/>
      <c r="E63" s="133"/>
      <c r="F63" s="133"/>
      <c r="G63" s="134"/>
      <c r="H63" s="133"/>
    </row>
    <row r="64" spans="1:8" ht="24">
      <c r="A64" s="133"/>
      <c r="B64" s="133"/>
      <c r="C64" s="133"/>
      <c r="D64" s="133"/>
      <c r="E64" s="133"/>
      <c r="F64" s="133"/>
      <c r="G64" s="134"/>
      <c r="H64" s="133"/>
    </row>
    <row r="65" spans="1:8" ht="24">
      <c r="A65" s="133"/>
      <c r="B65" s="133"/>
      <c r="C65" s="133"/>
      <c r="D65" s="133"/>
      <c r="E65" s="133"/>
      <c r="F65" s="133"/>
      <c r="G65" s="134"/>
      <c r="H65" s="133"/>
    </row>
    <row r="66" spans="1:8" ht="24">
      <c r="A66" s="133"/>
      <c r="B66" s="133"/>
      <c r="C66" s="133"/>
      <c r="D66" s="133"/>
      <c r="E66" s="133"/>
      <c r="F66" s="133"/>
      <c r="G66" s="134"/>
      <c r="H66" s="133"/>
    </row>
    <row r="67" spans="1:8" ht="24">
      <c r="A67" s="133"/>
      <c r="B67" s="133"/>
      <c r="C67" s="133"/>
      <c r="D67" s="133"/>
      <c r="E67" s="133"/>
      <c r="F67" s="133"/>
      <c r="G67" s="134"/>
      <c r="H67" s="133"/>
    </row>
    <row r="68" spans="1:8" ht="24">
      <c r="A68" s="133"/>
      <c r="B68" s="133"/>
      <c r="C68" s="133"/>
      <c r="D68" s="133"/>
      <c r="E68" s="133"/>
      <c r="F68" s="133"/>
      <c r="G68" s="134"/>
      <c r="H68" s="133"/>
    </row>
    <row r="69" spans="1:8" ht="24">
      <c r="A69" s="133"/>
      <c r="B69" s="133"/>
      <c r="C69" s="133"/>
      <c r="D69" s="133"/>
      <c r="E69" s="133"/>
      <c r="F69" s="133"/>
      <c r="G69" s="134"/>
      <c r="H69" s="133"/>
    </row>
    <row r="70" spans="1:8" ht="24">
      <c r="A70" s="133"/>
      <c r="B70" s="133"/>
      <c r="C70" s="133"/>
      <c r="D70" s="133"/>
      <c r="E70" s="133"/>
      <c r="F70" s="133"/>
      <c r="G70" s="134"/>
      <c r="H70" s="133"/>
    </row>
    <row r="71" spans="1:8" ht="24">
      <c r="A71" s="133"/>
      <c r="B71" s="133"/>
      <c r="C71" s="133"/>
      <c r="D71" s="133"/>
      <c r="E71" s="133"/>
      <c r="F71" s="133"/>
      <c r="G71" s="134"/>
      <c r="H71" s="133"/>
    </row>
    <row r="72" spans="1:8" ht="24">
      <c r="A72" s="133"/>
      <c r="B72" s="133"/>
      <c r="C72" s="133"/>
      <c r="D72" s="133"/>
      <c r="E72" s="133"/>
      <c r="F72" s="133"/>
      <c r="G72" s="134"/>
      <c r="H72" s="133"/>
    </row>
    <row r="73" spans="1:8" ht="24">
      <c r="A73" s="133"/>
      <c r="B73" s="133"/>
      <c r="C73" s="133"/>
      <c r="D73" s="133"/>
      <c r="E73" s="133"/>
      <c r="F73" s="133"/>
      <c r="G73" s="134"/>
      <c r="H73" s="133"/>
    </row>
    <row r="74" spans="1:8" ht="24">
      <c r="A74" s="133"/>
      <c r="B74" s="133"/>
      <c r="C74" s="133"/>
      <c r="D74" s="133"/>
      <c r="E74" s="133"/>
      <c r="F74" s="133"/>
      <c r="G74" s="134"/>
      <c r="H74" s="133"/>
    </row>
  </sheetData>
  <mergeCells count="9">
    <mergeCell ref="D19:F19"/>
    <mergeCell ref="B22:G22"/>
    <mergeCell ref="B23:G23"/>
    <mergeCell ref="A3:I4"/>
    <mergeCell ref="A5:I5"/>
    <mergeCell ref="F6:G6"/>
    <mergeCell ref="A8:I8"/>
    <mergeCell ref="A9:I9"/>
    <mergeCell ref="A13:I13"/>
  </mergeCells>
  <phoneticPr fontId="2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C1" workbookViewId="0">
      <selection activeCell="C2" sqref="C2:C3"/>
    </sheetView>
  </sheetViews>
  <sheetFormatPr defaultColWidth="14.42578125" defaultRowHeight="15"/>
  <cols>
    <col min="1" max="1" width="9.140625" style="3" hidden="1" customWidth="1"/>
    <col min="2" max="2" width="9.85546875" style="3" hidden="1" customWidth="1"/>
    <col min="3" max="3" width="12.7109375" style="3" customWidth="1"/>
    <col min="4" max="4" width="23.140625" style="3" customWidth="1"/>
    <col min="5" max="5" width="23.7109375" style="3" customWidth="1"/>
    <col min="6" max="6" width="4.7109375" style="3" customWidth="1"/>
    <col min="7" max="7" width="6.42578125" style="3" hidden="1" customWidth="1"/>
    <col min="8" max="9" width="11.28515625" style="3" customWidth="1"/>
    <col min="10" max="10" width="5" style="3" hidden="1" customWidth="1"/>
    <col min="11" max="13" width="11.28515625" style="3" customWidth="1"/>
    <col min="14" max="14" width="11.140625" style="3" customWidth="1"/>
    <col min="15" max="15" width="9.7109375" style="3" hidden="1" customWidth="1"/>
    <col min="16" max="16" width="11.28515625" style="3" customWidth="1"/>
    <col min="17" max="17" width="12.28515625" style="3" customWidth="1"/>
    <col min="18" max="26" width="8.7109375" style="3" customWidth="1"/>
    <col min="27" max="16384" width="14.42578125" style="3"/>
  </cols>
  <sheetData>
    <row r="1" spans="1:26" ht="22.5" customHeight="1">
      <c r="A1" s="81"/>
      <c r="B1" s="81" t="s">
        <v>213</v>
      </c>
      <c r="C1" s="255" t="s">
        <v>3958</v>
      </c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94"/>
      <c r="P1" s="94"/>
      <c r="Q1" s="81"/>
      <c r="R1" s="68"/>
      <c r="S1" s="68"/>
      <c r="T1" s="68"/>
      <c r="U1" s="68"/>
      <c r="V1" s="68"/>
      <c r="W1" s="68"/>
      <c r="X1" s="68"/>
      <c r="Y1" s="68"/>
      <c r="Z1" s="68"/>
    </row>
    <row r="2" spans="1:26" ht="22.5" customHeight="1">
      <c r="A2" s="252" t="s">
        <v>46</v>
      </c>
      <c r="B2" s="252" t="s">
        <v>48</v>
      </c>
      <c r="C2" s="249" t="s">
        <v>85</v>
      </c>
      <c r="D2" s="249" t="s">
        <v>86</v>
      </c>
      <c r="E2" s="249" t="s">
        <v>87</v>
      </c>
      <c r="F2" s="254" t="s">
        <v>51</v>
      </c>
      <c r="G2" s="257" t="s">
        <v>52</v>
      </c>
      <c r="H2" s="246" t="s">
        <v>53</v>
      </c>
      <c r="I2" s="237"/>
      <c r="J2" s="246" t="s">
        <v>54</v>
      </c>
      <c r="K2" s="236"/>
      <c r="L2" s="237"/>
      <c r="M2" s="246" t="s">
        <v>55</v>
      </c>
      <c r="N2" s="237"/>
      <c r="O2" s="144" t="s">
        <v>56</v>
      </c>
      <c r="P2" s="247" t="s">
        <v>56</v>
      </c>
      <c r="Q2" s="249" t="s">
        <v>57</v>
      </c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2.5" customHeight="1">
      <c r="A3" s="253"/>
      <c r="B3" s="253"/>
      <c r="C3" s="248"/>
      <c r="D3" s="248"/>
      <c r="E3" s="248"/>
      <c r="F3" s="248"/>
      <c r="G3" s="248"/>
      <c r="H3" s="144" t="s">
        <v>58</v>
      </c>
      <c r="I3" s="144" t="s">
        <v>59</v>
      </c>
      <c r="J3" s="144" t="s">
        <v>52</v>
      </c>
      <c r="K3" s="144" t="s">
        <v>58</v>
      </c>
      <c r="L3" s="144" t="s">
        <v>59</v>
      </c>
      <c r="M3" s="144" t="s">
        <v>58</v>
      </c>
      <c r="N3" s="144" t="s">
        <v>59</v>
      </c>
      <c r="O3" s="144" t="s">
        <v>58</v>
      </c>
      <c r="P3" s="248"/>
      <c r="Q3" s="248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2.5" customHeight="1">
      <c r="A4" s="81" t="s">
        <v>142</v>
      </c>
      <c r="B4" s="81" t="s">
        <v>143</v>
      </c>
      <c r="C4" s="71" t="s">
        <v>146</v>
      </c>
      <c r="D4" s="87" t="s">
        <v>144</v>
      </c>
      <c r="E4" s="87" t="s">
        <v>100</v>
      </c>
      <c r="F4" s="138" t="s">
        <v>145</v>
      </c>
      <c r="G4" s="145"/>
      <c r="H4" s="72">
        <f>일위대가!I10</f>
        <v>953</v>
      </c>
      <c r="I4" s="72">
        <f t="shared" ref="I4:I25" si="0">H4</f>
        <v>953</v>
      </c>
      <c r="J4" s="72"/>
      <c r="K4" s="72">
        <f>일위대가!K10</f>
        <v>9852</v>
      </c>
      <c r="L4" s="72">
        <f t="shared" ref="L4:L25" si="1">K4</f>
        <v>9852</v>
      </c>
      <c r="M4" s="72">
        <f>일위대가!M10</f>
        <v>0</v>
      </c>
      <c r="N4" s="72">
        <f t="shared" ref="N4:N25" si="2">M4</f>
        <v>0</v>
      </c>
      <c r="O4" s="72">
        <f t="shared" ref="O4:O25" si="3">IF((H4+K4+M4)=0, "", (H4+K4+M4))</f>
        <v>10805</v>
      </c>
      <c r="P4" s="72">
        <f t="shared" ref="P4:P25" si="4">SUM(I4,L4,N4)</f>
        <v>10805</v>
      </c>
      <c r="Q4" s="87" t="s">
        <v>214</v>
      </c>
      <c r="R4" s="68"/>
      <c r="S4" s="68"/>
      <c r="T4" s="68"/>
      <c r="U4" s="68"/>
      <c r="V4" s="68"/>
      <c r="W4" s="68"/>
      <c r="X4" s="68"/>
      <c r="Y4" s="68"/>
      <c r="Z4" s="68"/>
    </row>
    <row r="5" spans="1:26" ht="22.5" customHeight="1">
      <c r="A5" s="81" t="s">
        <v>147</v>
      </c>
      <c r="B5" s="81" t="s">
        <v>148</v>
      </c>
      <c r="C5" s="71" t="s">
        <v>149</v>
      </c>
      <c r="D5" s="87" t="s">
        <v>144</v>
      </c>
      <c r="E5" s="87" t="s">
        <v>105</v>
      </c>
      <c r="F5" s="138" t="s">
        <v>145</v>
      </c>
      <c r="G5" s="145"/>
      <c r="H5" s="72">
        <f>일위대가!I18</f>
        <v>979</v>
      </c>
      <c r="I5" s="72">
        <f t="shared" si="0"/>
        <v>979</v>
      </c>
      <c r="J5" s="72"/>
      <c r="K5" s="72">
        <f>일위대가!K18</f>
        <v>9852</v>
      </c>
      <c r="L5" s="72">
        <f t="shared" si="1"/>
        <v>9852</v>
      </c>
      <c r="M5" s="72">
        <f>일위대가!M18</f>
        <v>0</v>
      </c>
      <c r="N5" s="72">
        <f t="shared" si="2"/>
        <v>0</v>
      </c>
      <c r="O5" s="72">
        <f t="shared" si="3"/>
        <v>10831</v>
      </c>
      <c r="P5" s="72">
        <f t="shared" si="4"/>
        <v>10831</v>
      </c>
      <c r="Q5" s="87" t="s">
        <v>65</v>
      </c>
      <c r="R5" s="68"/>
      <c r="S5" s="68"/>
      <c r="T5" s="68"/>
      <c r="U5" s="68"/>
      <c r="V5" s="68"/>
      <c r="W5" s="68"/>
      <c r="X5" s="68"/>
      <c r="Y5" s="68"/>
      <c r="Z5" s="68"/>
    </row>
    <row r="6" spans="1:26" ht="22.5" customHeight="1">
      <c r="A6" s="81" t="s">
        <v>150</v>
      </c>
      <c r="B6" s="81" t="s">
        <v>151</v>
      </c>
      <c r="C6" s="71" t="s">
        <v>153</v>
      </c>
      <c r="D6" s="87" t="s">
        <v>144</v>
      </c>
      <c r="E6" s="87" t="s">
        <v>152</v>
      </c>
      <c r="F6" s="138" t="s">
        <v>145</v>
      </c>
      <c r="G6" s="145"/>
      <c r="H6" s="72">
        <f>일위대가!I26</f>
        <v>953</v>
      </c>
      <c r="I6" s="72">
        <f t="shared" si="0"/>
        <v>953</v>
      </c>
      <c r="J6" s="72"/>
      <c r="K6" s="72">
        <f>일위대가!K26</f>
        <v>9852</v>
      </c>
      <c r="L6" s="72">
        <f t="shared" si="1"/>
        <v>9852</v>
      </c>
      <c r="M6" s="72">
        <f>일위대가!M26</f>
        <v>0</v>
      </c>
      <c r="N6" s="72">
        <f t="shared" si="2"/>
        <v>0</v>
      </c>
      <c r="O6" s="72">
        <f t="shared" si="3"/>
        <v>10805</v>
      </c>
      <c r="P6" s="72">
        <f t="shared" si="4"/>
        <v>10805</v>
      </c>
      <c r="Q6" s="87"/>
      <c r="R6" s="68"/>
      <c r="S6" s="68"/>
      <c r="T6" s="68"/>
      <c r="U6" s="68"/>
      <c r="V6" s="68"/>
      <c r="W6" s="68"/>
      <c r="X6" s="68"/>
      <c r="Y6" s="68"/>
      <c r="Z6" s="68"/>
    </row>
    <row r="7" spans="1:26" ht="22.5" customHeight="1">
      <c r="A7" s="81" t="s">
        <v>97</v>
      </c>
      <c r="B7" s="81" t="s">
        <v>98</v>
      </c>
      <c r="C7" s="71" t="s">
        <v>102</v>
      </c>
      <c r="D7" s="87" t="s">
        <v>99</v>
      </c>
      <c r="E7" s="87" t="s">
        <v>100</v>
      </c>
      <c r="F7" s="138" t="s">
        <v>101</v>
      </c>
      <c r="G7" s="145"/>
      <c r="H7" s="72">
        <f>일위대가!I35</f>
        <v>4050</v>
      </c>
      <c r="I7" s="72">
        <f t="shared" si="0"/>
        <v>4050</v>
      </c>
      <c r="J7" s="72"/>
      <c r="K7" s="72">
        <f>일위대가!K35</f>
        <v>19704</v>
      </c>
      <c r="L7" s="72">
        <f t="shared" si="1"/>
        <v>19704</v>
      </c>
      <c r="M7" s="72">
        <f>일위대가!M35</f>
        <v>0</v>
      </c>
      <c r="N7" s="72">
        <f t="shared" si="2"/>
        <v>0</v>
      </c>
      <c r="O7" s="72">
        <f t="shared" si="3"/>
        <v>23754</v>
      </c>
      <c r="P7" s="72">
        <f t="shared" si="4"/>
        <v>23754</v>
      </c>
      <c r="Q7" s="87"/>
      <c r="R7" s="68"/>
      <c r="S7" s="68"/>
      <c r="T7" s="68"/>
      <c r="U7" s="68"/>
      <c r="V7" s="68"/>
      <c r="W7" s="68"/>
      <c r="X7" s="68"/>
      <c r="Y7" s="68"/>
      <c r="Z7" s="68"/>
    </row>
    <row r="8" spans="1:26" ht="22.5" customHeight="1">
      <c r="A8" s="81" t="s">
        <v>103</v>
      </c>
      <c r="B8" s="81" t="s">
        <v>104</v>
      </c>
      <c r="C8" s="71" t="s">
        <v>106</v>
      </c>
      <c r="D8" s="87" t="s">
        <v>99</v>
      </c>
      <c r="E8" s="87" t="s">
        <v>105</v>
      </c>
      <c r="F8" s="138" t="s">
        <v>101</v>
      </c>
      <c r="G8" s="145"/>
      <c r="H8" s="72">
        <f>일위대가!I44</f>
        <v>5478</v>
      </c>
      <c r="I8" s="72">
        <f t="shared" si="0"/>
        <v>5478</v>
      </c>
      <c r="J8" s="72"/>
      <c r="K8" s="72">
        <f>일위대가!K44</f>
        <v>26272</v>
      </c>
      <c r="L8" s="72">
        <f t="shared" si="1"/>
        <v>26272</v>
      </c>
      <c r="M8" s="72">
        <f>일위대가!M44</f>
        <v>0</v>
      </c>
      <c r="N8" s="72">
        <f t="shared" si="2"/>
        <v>0</v>
      </c>
      <c r="O8" s="72">
        <f t="shared" si="3"/>
        <v>31750</v>
      </c>
      <c r="P8" s="72">
        <f t="shared" si="4"/>
        <v>31750</v>
      </c>
      <c r="Q8" s="87"/>
      <c r="R8" s="68"/>
      <c r="S8" s="68"/>
      <c r="T8" s="68"/>
      <c r="U8" s="68"/>
      <c r="V8" s="68"/>
      <c r="W8" s="68"/>
      <c r="X8" s="68"/>
      <c r="Y8" s="68"/>
      <c r="Z8" s="68"/>
    </row>
    <row r="9" spans="1:26" ht="22.5" customHeight="1">
      <c r="A9" s="81" t="s">
        <v>107</v>
      </c>
      <c r="B9" s="81" t="s">
        <v>108</v>
      </c>
      <c r="C9" s="71" t="s">
        <v>111</v>
      </c>
      <c r="D9" s="87" t="s">
        <v>109</v>
      </c>
      <c r="E9" s="87" t="s">
        <v>110</v>
      </c>
      <c r="F9" s="138" t="s">
        <v>101</v>
      </c>
      <c r="G9" s="145"/>
      <c r="H9" s="72">
        <f>일위대가!I53</f>
        <v>2662</v>
      </c>
      <c r="I9" s="72">
        <f t="shared" si="0"/>
        <v>2662</v>
      </c>
      <c r="J9" s="72"/>
      <c r="K9" s="72">
        <f>일위대가!K53</f>
        <v>16146</v>
      </c>
      <c r="L9" s="72">
        <f t="shared" si="1"/>
        <v>16146</v>
      </c>
      <c r="M9" s="72">
        <f>일위대가!M53</f>
        <v>0</v>
      </c>
      <c r="N9" s="72">
        <f t="shared" si="2"/>
        <v>0</v>
      </c>
      <c r="O9" s="72">
        <f t="shared" si="3"/>
        <v>18808</v>
      </c>
      <c r="P9" s="72">
        <f t="shared" si="4"/>
        <v>18808</v>
      </c>
      <c r="Q9" s="87"/>
      <c r="R9" s="68"/>
      <c r="S9" s="68"/>
      <c r="T9" s="68"/>
      <c r="U9" s="68"/>
      <c r="V9" s="68"/>
      <c r="W9" s="68"/>
      <c r="X9" s="68"/>
      <c r="Y9" s="68"/>
      <c r="Z9" s="68"/>
    </row>
    <row r="10" spans="1:26" ht="22.5" customHeight="1">
      <c r="A10" s="81" t="s">
        <v>112</v>
      </c>
      <c r="B10" s="81" t="s">
        <v>113</v>
      </c>
      <c r="C10" s="71" t="s">
        <v>117</v>
      </c>
      <c r="D10" s="87" t="s">
        <v>114</v>
      </c>
      <c r="E10" s="87" t="s">
        <v>115</v>
      </c>
      <c r="F10" s="138" t="s">
        <v>116</v>
      </c>
      <c r="G10" s="145"/>
      <c r="H10" s="72">
        <f>일위대가!I59</f>
        <v>4259</v>
      </c>
      <c r="I10" s="72">
        <f t="shared" si="0"/>
        <v>4259</v>
      </c>
      <c r="J10" s="72"/>
      <c r="K10" s="72">
        <f>일위대가!K59</f>
        <v>46524</v>
      </c>
      <c r="L10" s="72">
        <f t="shared" si="1"/>
        <v>46524</v>
      </c>
      <c r="M10" s="72">
        <f>일위대가!M59</f>
        <v>0</v>
      </c>
      <c r="N10" s="72">
        <f t="shared" si="2"/>
        <v>0</v>
      </c>
      <c r="O10" s="72">
        <f t="shared" si="3"/>
        <v>50783</v>
      </c>
      <c r="P10" s="72">
        <f t="shared" si="4"/>
        <v>50783</v>
      </c>
      <c r="Q10" s="87"/>
      <c r="R10" s="68"/>
      <c r="S10" s="68"/>
      <c r="T10" s="68"/>
      <c r="U10" s="68"/>
      <c r="V10" s="68"/>
      <c r="W10" s="68"/>
      <c r="X10" s="68"/>
      <c r="Y10" s="68"/>
      <c r="Z10" s="68"/>
    </row>
    <row r="11" spans="1:26" ht="22.5" customHeight="1">
      <c r="A11" s="81" t="s">
        <v>118</v>
      </c>
      <c r="B11" s="81" t="s">
        <v>119</v>
      </c>
      <c r="C11" s="71" t="s">
        <v>122</v>
      </c>
      <c r="D11" s="87" t="s">
        <v>120</v>
      </c>
      <c r="E11" s="87" t="s">
        <v>121</v>
      </c>
      <c r="F11" s="138" t="s">
        <v>101</v>
      </c>
      <c r="G11" s="145"/>
      <c r="H11" s="72">
        <f>일위대가!I67</f>
        <v>2097</v>
      </c>
      <c r="I11" s="72">
        <f t="shared" si="0"/>
        <v>2097</v>
      </c>
      <c r="J11" s="72"/>
      <c r="K11" s="72">
        <f>일위대가!K67</f>
        <v>4258</v>
      </c>
      <c r="L11" s="72">
        <f t="shared" si="1"/>
        <v>4258</v>
      </c>
      <c r="M11" s="72">
        <f>일위대가!M67</f>
        <v>0</v>
      </c>
      <c r="N11" s="72">
        <f t="shared" si="2"/>
        <v>0</v>
      </c>
      <c r="O11" s="72">
        <f t="shared" si="3"/>
        <v>6355</v>
      </c>
      <c r="P11" s="72">
        <f t="shared" si="4"/>
        <v>6355</v>
      </c>
      <c r="Q11" s="87"/>
      <c r="R11" s="68"/>
      <c r="S11" s="68"/>
      <c r="T11" s="68"/>
      <c r="U11" s="68"/>
      <c r="V11" s="68"/>
      <c r="W11" s="68"/>
      <c r="X11" s="68"/>
      <c r="Y11" s="68"/>
      <c r="Z11" s="68"/>
    </row>
    <row r="12" spans="1:26" ht="22.5" customHeight="1">
      <c r="A12" s="81" t="s">
        <v>159</v>
      </c>
      <c r="B12" s="81" t="s">
        <v>160</v>
      </c>
      <c r="C12" s="71" t="s">
        <v>163</v>
      </c>
      <c r="D12" s="87" t="s">
        <v>161</v>
      </c>
      <c r="E12" s="87" t="s">
        <v>162</v>
      </c>
      <c r="F12" s="138" t="s">
        <v>101</v>
      </c>
      <c r="G12" s="145"/>
      <c r="H12" s="72">
        <f>일위대가!I75</f>
        <v>5272</v>
      </c>
      <c r="I12" s="72">
        <f t="shared" si="0"/>
        <v>5272</v>
      </c>
      <c r="J12" s="72"/>
      <c r="K12" s="72">
        <f>일위대가!K75</f>
        <v>7852</v>
      </c>
      <c r="L12" s="72">
        <f t="shared" si="1"/>
        <v>7852</v>
      </c>
      <c r="M12" s="72">
        <f>일위대가!M75</f>
        <v>0</v>
      </c>
      <c r="N12" s="72">
        <f t="shared" si="2"/>
        <v>0</v>
      </c>
      <c r="O12" s="72">
        <f t="shared" si="3"/>
        <v>13124</v>
      </c>
      <c r="P12" s="72">
        <f t="shared" si="4"/>
        <v>13124</v>
      </c>
      <c r="Q12" s="87"/>
      <c r="R12" s="68"/>
      <c r="S12" s="68"/>
      <c r="T12" s="68"/>
      <c r="U12" s="68"/>
      <c r="V12" s="68"/>
      <c r="W12" s="68"/>
      <c r="X12" s="68"/>
      <c r="Y12" s="68"/>
      <c r="Z12" s="68"/>
    </row>
    <row r="13" spans="1:26" ht="22.5" customHeight="1">
      <c r="A13" s="81" t="s">
        <v>123</v>
      </c>
      <c r="B13" s="81" t="s">
        <v>124</v>
      </c>
      <c r="C13" s="71" t="s">
        <v>127</v>
      </c>
      <c r="D13" s="87" t="s">
        <v>125</v>
      </c>
      <c r="E13" s="87" t="s">
        <v>126</v>
      </c>
      <c r="F13" s="138" t="s">
        <v>101</v>
      </c>
      <c r="G13" s="145"/>
      <c r="H13" s="72">
        <f>일위대가!I83</f>
        <v>971</v>
      </c>
      <c r="I13" s="72">
        <f t="shared" si="0"/>
        <v>971</v>
      </c>
      <c r="J13" s="72"/>
      <c r="K13" s="72">
        <f>일위대가!K83</f>
        <v>7415</v>
      </c>
      <c r="L13" s="72">
        <f t="shared" si="1"/>
        <v>7415</v>
      </c>
      <c r="M13" s="72">
        <f>일위대가!M83</f>
        <v>0</v>
      </c>
      <c r="N13" s="72">
        <f t="shared" si="2"/>
        <v>0</v>
      </c>
      <c r="O13" s="72">
        <f t="shared" si="3"/>
        <v>8386</v>
      </c>
      <c r="P13" s="72">
        <f t="shared" si="4"/>
        <v>8386</v>
      </c>
      <c r="Q13" s="87"/>
      <c r="R13" s="68"/>
      <c r="S13" s="68"/>
      <c r="T13" s="68"/>
      <c r="U13" s="68"/>
      <c r="V13" s="68"/>
      <c r="W13" s="68"/>
      <c r="X13" s="68"/>
      <c r="Y13" s="68"/>
      <c r="Z13" s="68"/>
    </row>
    <row r="14" spans="1:26" ht="22.5" customHeight="1">
      <c r="A14" s="81" t="s">
        <v>128</v>
      </c>
      <c r="B14" s="81" t="s">
        <v>129</v>
      </c>
      <c r="C14" s="71" t="s">
        <v>132</v>
      </c>
      <c r="D14" s="87" t="s">
        <v>130</v>
      </c>
      <c r="E14" s="87" t="s">
        <v>131</v>
      </c>
      <c r="F14" s="138" t="s">
        <v>101</v>
      </c>
      <c r="G14" s="145"/>
      <c r="H14" s="72">
        <f>일위대가!I91</f>
        <v>634</v>
      </c>
      <c r="I14" s="72">
        <f t="shared" si="0"/>
        <v>634</v>
      </c>
      <c r="J14" s="72"/>
      <c r="K14" s="72">
        <f>일위대가!K91</f>
        <v>6543</v>
      </c>
      <c r="L14" s="72">
        <f t="shared" si="1"/>
        <v>6543</v>
      </c>
      <c r="M14" s="72">
        <f>일위대가!M91</f>
        <v>0</v>
      </c>
      <c r="N14" s="72">
        <f t="shared" si="2"/>
        <v>0</v>
      </c>
      <c r="O14" s="72">
        <f t="shared" si="3"/>
        <v>7177</v>
      </c>
      <c r="P14" s="72">
        <f t="shared" si="4"/>
        <v>7177</v>
      </c>
      <c r="Q14" s="87"/>
      <c r="R14" s="68"/>
      <c r="S14" s="68"/>
      <c r="T14" s="68"/>
      <c r="U14" s="68"/>
      <c r="V14" s="68"/>
      <c r="W14" s="68"/>
      <c r="X14" s="68"/>
      <c r="Y14" s="68"/>
      <c r="Z14" s="68"/>
    </row>
    <row r="15" spans="1:26" ht="22.5" customHeight="1">
      <c r="A15" s="81" t="s">
        <v>164</v>
      </c>
      <c r="B15" s="81" t="s">
        <v>165</v>
      </c>
      <c r="C15" s="71" t="s">
        <v>168</v>
      </c>
      <c r="D15" s="87" t="s">
        <v>166</v>
      </c>
      <c r="E15" s="87" t="s">
        <v>167</v>
      </c>
      <c r="F15" s="138" t="s">
        <v>116</v>
      </c>
      <c r="G15" s="145"/>
      <c r="H15" s="72">
        <f>일위대가!I97</f>
        <v>141817</v>
      </c>
      <c r="I15" s="72">
        <f t="shared" si="0"/>
        <v>141817</v>
      </c>
      <c r="J15" s="72"/>
      <c r="K15" s="72">
        <f>일위대가!K97</f>
        <v>60581</v>
      </c>
      <c r="L15" s="72">
        <f t="shared" si="1"/>
        <v>60581</v>
      </c>
      <c r="M15" s="72">
        <f>일위대가!M97</f>
        <v>0</v>
      </c>
      <c r="N15" s="72">
        <f t="shared" si="2"/>
        <v>0</v>
      </c>
      <c r="O15" s="72">
        <f t="shared" si="3"/>
        <v>202398</v>
      </c>
      <c r="P15" s="72">
        <f t="shared" si="4"/>
        <v>202398</v>
      </c>
      <c r="Q15" s="87"/>
      <c r="R15" s="68"/>
      <c r="S15" s="68"/>
      <c r="T15" s="68"/>
      <c r="U15" s="68"/>
      <c r="V15" s="68"/>
      <c r="W15" s="68"/>
      <c r="X15" s="68"/>
      <c r="Y15" s="68"/>
      <c r="Z15" s="68"/>
    </row>
    <row r="16" spans="1:26" ht="22.5" customHeight="1">
      <c r="A16" s="81" t="s">
        <v>208</v>
      </c>
      <c r="B16" s="81" t="s">
        <v>209</v>
      </c>
      <c r="C16" s="71" t="s">
        <v>211</v>
      </c>
      <c r="D16" s="87" t="s">
        <v>185</v>
      </c>
      <c r="E16" s="87" t="s">
        <v>210</v>
      </c>
      <c r="F16" s="138" t="s">
        <v>101</v>
      </c>
      <c r="G16" s="145"/>
      <c r="H16" s="72">
        <f>일위대가!I103</f>
        <v>180</v>
      </c>
      <c r="I16" s="72">
        <f t="shared" si="0"/>
        <v>180</v>
      </c>
      <c r="J16" s="72"/>
      <c r="K16" s="72">
        <f>일위대가!K103</f>
        <v>6020</v>
      </c>
      <c r="L16" s="72">
        <f t="shared" si="1"/>
        <v>6020</v>
      </c>
      <c r="M16" s="72">
        <f>일위대가!M103</f>
        <v>0</v>
      </c>
      <c r="N16" s="72">
        <f t="shared" si="2"/>
        <v>0</v>
      </c>
      <c r="O16" s="72">
        <f t="shared" si="3"/>
        <v>6200</v>
      </c>
      <c r="P16" s="72">
        <f t="shared" si="4"/>
        <v>6200</v>
      </c>
      <c r="Q16" s="87"/>
      <c r="R16" s="68"/>
      <c r="S16" s="68"/>
      <c r="T16" s="68"/>
      <c r="U16" s="68"/>
      <c r="V16" s="68"/>
      <c r="W16" s="68"/>
      <c r="X16" s="68"/>
      <c r="Y16" s="68"/>
      <c r="Z16" s="68"/>
    </row>
    <row r="17" spans="1:26" ht="22.5" customHeight="1">
      <c r="A17" s="81" t="s">
        <v>183</v>
      </c>
      <c r="B17" s="81" t="s">
        <v>184</v>
      </c>
      <c r="C17" s="71" t="s">
        <v>186</v>
      </c>
      <c r="D17" s="87" t="s">
        <v>185</v>
      </c>
      <c r="E17" s="87" t="s">
        <v>110</v>
      </c>
      <c r="F17" s="138" t="s">
        <v>101</v>
      </c>
      <c r="G17" s="145"/>
      <c r="H17" s="72">
        <f>일위대가!I109</f>
        <v>242</v>
      </c>
      <c r="I17" s="72">
        <f t="shared" si="0"/>
        <v>242</v>
      </c>
      <c r="J17" s="72"/>
      <c r="K17" s="72">
        <f>일위대가!K109</f>
        <v>8073</v>
      </c>
      <c r="L17" s="72">
        <f t="shared" si="1"/>
        <v>8073</v>
      </c>
      <c r="M17" s="72">
        <f>일위대가!M109</f>
        <v>0</v>
      </c>
      <c r="N17" s="72">
        <f t="shared" si="2"/>
        <v>0</v>
      </c>
      <c r="O17" s="72">
        <f t="shared" si="3"/>
        <v>8315</v>
      </c>
      <c r="P17" s="72">
        <f t="shared" si="4"/>
        <v>8315</v>
      </c>
      <c r="Q17" s="87"/>
      <c r="R17" s="68"/>
      <c r="S17" s="68"/>
      <c r="T17" s="68"/>
      <c r="U17" s="68"/>
      <c r="V17" s="68"/>
      <c r="W17" s="68"/>
      <c r="X17" s="68"/>
      <c r="Y17" s="68"/>
      <c r="Z17" s="68"/>
    </row>
    <row r="18" spans="1:26" ht="22.5" customHeight="1">
      <c r="A18" s="81" t="s">
        <v>133</v>
      </c>
      <c r="B18" s="81" t="s">
        <v>134</v>
      </c>
      <c r="C18" s="71" t="s">
        <v>137</v>
      </c>
      <c r="D18" s="87" t="s">
        <v>135</v>
      </c>
      <c r="E18" s="87" t="s">
        <v>136</v>
      </c>
      <c r="F18" s="138" t="s">
        <v>116</v>
      </c>
      <c r="G18" s="145"/>
      <c r="H18" s="72">
        <f>일위대가!I117</f>
        <v>2137</v>
      </c>
      <c r="I18" s="72">
        <f t="shared" si="0"/>
        <v>2137</v>
      </c>
      <c r="J18" s="72"/>
      <c r="K18" s="72">
        <f>일위대가!K117</f>
        <v>400449</v>
      </c>
      <c r="L18" s="72">
        <f t="shared" si="1"/>
        <v>400449</v>
      </c>
      <c r="M18" s="72">
        <f>일위대가!M117</f>
        <v>0</v>
      </c>
      <c r="N18" s="72">
        <f t="shared" si="2"/>
        <v>0</v>
      </c>
      <c r="O18" s="72">
        <f t="shared" si="3"/>
        <v>402586</v>
      </c>
      <c r="P18" s="72">
        <f t="shared" si="4"/>
        <v>402586</v>
      </c>
      <c r="Q18" s="87"/>
      <c r="R18" s="68"/>
      <c r="S18" s="68"/>
      <c r="T18" s="68"/>
      <c r="U18" s="68"/>
      <c r="V18" s="68"/>
      <c r="W18" s="68"/>
      <c r="X18" s="68"/>
      <c r="Y18" s="68"/>
      <c r="Z18" s="68"/>
    </row>
    <row r="19" spans="1:26" ht="22.5" customHeight="1">
      <c r="A19" s="81" t="s">
        <v>138</v>
      </c>
      <c r="B19" s="81" t="s">
        <v>139</v>
      </c>
      <c r="C19" s="71" t="s">
        <v>141</v>
      </c>
      <c r="D19" s="87" t="s">
        <v>135</v>
      </c>
      <c r="E19" s="87" t="s">
        <v>140</v>
      </c>
      <c r="F19" s="138" t="s">
        <v>116</v>
      </c>
      <c r="G19" s="145"/>
      <c r="H19" s="72">
        <f>일위대가!I124</f>
        <v>2137</v>
      </c>
      <c r="I19" s="72">
        <f t="shared" si="0"/>
        <v>2137</v>
      </c>
      <c r="J19" s="72"/>
      <c r="K19" s="72">
        <f>일위대가!K124</f>
        <v>472421</v>
      </c>
      <c r="L19" s="72">
        <f t="shared" si="1"/>
        <v>472421</v>
      </c>
      <c r="M19" s="72">
        <f>일위대가!M124</f>
        <v>0</v>
      </c>
      <c r="N19" s="72">
        <f t="shared" si="2"/>
        <v>0</v>
      </c>
      <c r="O19" s="72">
        <f t="shared" si="3"/>
        <v>474558</v>
      </c>
      <c r="P19" s="72">
        <f t="shared" si="4"/>
        <v>474558</v>
      </c>
      <c r="Q19" s="87"/>
      <c r="R19" s="68"/>
      <c r="S19" s="68"/>
      <c r="T19" s="68"/>
      <c r="U19" s="68"/>
      <c r="V19" s="68"/>
      <c r="W19" s="68"/>
      <c r="X19" s="68"/>
      <c r="Y19" s="68"/>
      <c r="Z19" s="68"/>
    </row>
    <row r="20" spans="1:26" ht="22.5" customHeight="1">
      <c r="A20" s="81" t="s">
        <v>195</v>
      </c>
      <c r="B20" s="81" t="s">
        <v>196</v>
      </c>
      <c r="C20" s="71" t="s">
        <v>198</v>
      </c>
      <c r="D20" s="87" t="s">
        <v>197</v>
      </c>
      <c r="E20" s="87" t="s">
        <v>131</v>
      </c>
      <c r="F20" s="138" t="s">
        <v>101</v>
      </c>
      <c r="G20" s="145"/>
      <c r="H20" s="72">
        <f>일위대가!I129</f>
        <v>98</v>
      </c>
      <c r="I20" s="72">
        <f t="shared" si="0"/>
        <v>98</v>
      </c>
      <c r="J20" s="72"/>
      <c r="K20" s="72">
        <f>일위대가!K129</f>
        <v>3271</v>
      </c>
      <c r="L20" s="72">
        <f t="shared" si="1"/>
        <v>3271</v>
      </c>
      <c r="M20" s="72">
        <f>일위대가!M129</f>
        <v>0</v>
      </c>
      <c r="N20" s="72">
        <f t="shared" si="2"/>
        <v>0</v>
      </c>
      <c r="O20" s="72">
        <f t="shared" si="3"/>
        <v>3369</v>
      </c>
      <c r="P20" s="72">
        <f t="shared" si="4"/>
        <v>3369</v>
      </c>
      <c r="Q20" s="87"/>
      <c r="R20" s="68"/>
      <c r="S20" s="68"/>
      <c r="T20" s="68"/>
      <c r="U20" s="68"/>
      <c r="V20" s="68"/>
      <c r="W20" s="68"/>
      <c r="X20" s="68"/>
      <c r="Y20" s="68"/>
      <c r="Z20" s="68"/>
    </row>
    <row r="21" spans="1:26" ht="22.5" customHeight="1">
      <c r="A21" s="81" t="s">
        <v>174</v>
      </c>
      <c r="B21" s="81" t="s">
        <v>175</v>
      </c>
      <c r="C21" s="71" t="s">
        <v>178</v>
      </c>
      <c r="D21" s="87" t="s">
        <v>176</v>
      </c>
      <c r="E21" s="87" t="s">
        <v>177</v>
      </c>
      <c r="F21" s="138" t="s">
        <v>101</v>
      </c>
      <c r="G21" s="145"/>
      <c r="H21" s="72">
        <f>일위대가!I135</f>
        <v>1083</v>
      </c>
      <c r="I21" s="72">
        <f t="shared" si="0"/>
        <v>1083</v>
      </c>
      <c r="J21" s="72"/>
      <c r="K21" s="72">
        <f>일위대가!K135</f>
        <v>36125</v>
      </c>
      <c r="L21" s="72">
        <f t="shared" si="1"/>
        <v>36125</v>
      </c>
      <c r="M21" s="72">
        <f>일위대가!M135</f>
        <v>0</v>
      </c>
      <c r="N21" s="72">
        <f t="shared" si="2"/>
        <v>0</v>
      </c>
      <c r="O21" s="72">
        <f t="shared" si="3"/>
        <v>37208</v>
      </c>
      <c r="P21" s="72">
        <f t="shared" si="4"/>
        <v>37208</v>
      </c>
      <c r="Q21" s="87"/>
      <c r="R21" s="68"/>
      <c r="S21" s="68"/>
      <c r="T21" s="68"/>
      <c r="U21" s="68"/>
      <c r="V21" s="68"/>
      <c r="W21" s="68"/>
      <c r="X21" s="68"/>
      <c r="Y21" s="68"/>
      <c r="Z21" s="68"/>
    </row>
    <row r="22" spans="1:26" ht="22.5" customHeight="1">
      <c r="A22" s="81" t="s">
        <v>179</v>
      </c>
      <c r="B22" s="81" t="s">
        <v>180</v>
      </c>
      <c r="C22" s="71" t="s">
        <v>182</v>
      </c>
      <c r="D22" s="87" t="s">
        <v>176</v>
      </c>
      <c r="E22" s="87" t="s">
        <v>181</v>
      </c>
      <c r="F22" s="138" t="s">
        <v>101</v>
      </c>
      <c r="G22" s="145"/>
      <c r="H22" s="72">
        <f>일위대가!I141</f>
        <v>1379</v>
      </c>
      <c r="I22" s="72">
        <f t="shared" si="0"/>
        <v>1379</v>
      </c>
      <c r="J22" s="72"/>
      <c r="K22" s="72">
        <f>일위대가!K141</f>
        <v>45977</v>
      </c>
      <c r="L22" s="72">
        <f t="shared" si="1"/>
        <v>45977</v>
      </c>
      <c r="M22" s="72">
        <f>일위대가!M141</f>
        <v>0</v>
      </c>
      <c r="N22" s="72">
        <f t="shared" si="2"/>
        <v>0</v>
      </c>
      <c r="O22" s="72">
        <f t="shared" si="3"/>
        <v>47356</v>
      </c>
      <c r="P22" s="72">
        <f t="shared" si="4"/>
        <v>47356</v>
      </c>
      <c r="Q22" s="87"/>
      <c r="R22" s="68"/>
      <c r="S22" s="68"/>
      <c r="T22" s="68"/>
      <c r="U22" s="68"/>
      <c r="V22" s="68"/>
      <c r="W22" s="68"/>
      <c r="X22" s="68"/>
      <c r="Y22" s="68"/>
      <c r="Z22" s="68"/>
    </row>
    <row r="23" spans="1:26" ht="22.5" customHeight="1">
      <c r="A23" s="81" t="s">
        <v>191</v>
      </c>
      <c r="B23" s="81" t="s">
        <v>192</v>
      </c>
      <c r="C23" s="71" t="s">
        <v>194</v>
      </c>
      <c r="D23" s="87" t="s">
        <v>193</v>
      </c>
      <c r="E23" s="87" t="s">
        <v>126</v>
      </c>
      <c r="F23" s="138" t="s">
        <v>101</v>
      </c>
      <c r="G23" s="145"/>
      <c r="H23" s="72">
        <f>일위대가!I147</f>
        <v>111</v>
      </c>
      <c r="I23" s="72">
        <f t="shared" si="0"/>
        <v>111</v>
      </c>
      <c r="J23" s="72"/>
      <c r="K23" s="72">
        <f>일위대가!K147</f>
        <v>3707</v>
      </c>
      <c r="L23" s="72">
        <f t="shared" si="1"/>
        <v>3707</v>
      </c>
      <c r="M23" s="72">
        <f>일위대가!M147</f>
        <v>0</v>
      </c>
      <c r="N23" s="72">
        <f t="shared" si="2"/>
        <v>0</v>
      </c>
      <c r="O23" s="72">
        <f t="shared" si="3"/>
        <v>3818</v>
      </c>
      <c r="P23" s="72">
        <f t="shared" si="4"/>
        <v>3818</v>
      </c>
      <c r="Q23" s="87"/>
      <c r="R23" s="68"/>
      <c r="S23" s="68"/>
      <c r="T23" s="68"/>
      <c r="U23" s="68"/>
      <c r="V23" s="68"/>
      <c r="W23" s="68"/>
      <c r="X23" s="68"/>
      <c r="Y23" s="68"/>
      <c r="Z23" s="68"/>
    </row>
    <row r="24" spans="1:26" ht="22.5" customHeight="1">
      <c r="A24" s="81" t="s">
        <v>199</v>
      </c>
      <c r="B24" s="81" t="s">
        <v>200</v>
      </c>
      <c r="C24" s="71" t="s">
        <v>202</v>
      </c>
      <c r="D24" s="87" t="s">
        <v>201</v>
      </c>
      <c r="E24" s="87" t="s">
        <v>167</v>
      </c>
      <c r="F24" s="138" t="s">
        <v>116</v>
      </c>
      <c r="G24" s="145"/>
      <c r="H24" s="72">
        <f>일위대가!I153</f>
        <v>545</v>
      </c>
      <c r="I24" s="72">
        <f t="shared" si="0"/>
        <v>545</v>
      </c>
      <c r="J24" s="72"/>
      <c r="K24" s="72">
        <f>일위대가!K153</f>
        <v>18174</v>
      </c>
      <c r="L24" s="72">
        <f t="shared" si="1"/>
        <v>18174</v>
      </c>
      <c r="M24" s="72">
        <f>일위대가!M153</f>
        <v>0</v>
      </c>
      <c r="N24" s="72">
        <f t="shared" si="2"/>
        <v>0</v>
      </c>
      <c r="O24" s="72">
        <f t="shared" si="3"/>
        <v>18719</v>
      </c>
      <c r="P24" s="72">
        <f t="shared" si="4"/>
        <v>18719</v>
      </c>
      <c r="Q24" s="87"/>
      <c r="R24" s="68"/>
      <c r="S24" s="68"/>
      <c r="T24" s="68"/>
      <c r="U24" s="68"/>
      <c r="V24" s="68"/>
      <c r="W24" s="68"/>
      <c r="X24" s="68"/>
      <c r="Y24" s="68"/>
      <c r="Z24" s="68"/>
    </row>
    <row r="25" spans="1:26" ht="22.5" customHeight="1">
      <c r="A25" s="81" t="s">
        <v>187</v>
      </c>
      <c r="B25" s="81" t="s">
        <v>188</v>
      </c>
      <c r="C25" s="71" t="s">
        <v>190</v>
      </c>
      <c r="D25" s="87" t="s">
        <v>189</v>
      </c>
      <c r="E25" s="87" t="s">
        <v>121</v>
      </c>
      <c r="F25" s="138" t="s">
        <v>101</v>
      </c>
      <c r="G25" s="145"/>
      <c r="H25" s="72">
        <f>일위대가!I159</f>
        <v>63</v>
      </c>
      <c r="I25" s="72">
        <f t="shared" si="0"/>
        <v>63</v>
      </c>
      <c r="J25" s="72"/>
      <c r="K25" s="72">
        <f>일위대가!K159</f>
        <v>2129</v>
      </c>
      <c r="L25" s="72">
        <f t="shared" si="1"/>
        <v>2129</v>
      </c>
      <c r="M25" s="72">
        <f>일위대가!M159</f>
        <v>0</v>
      </c>
      <c r="N25" s="72">
        <f t="shared" si="2"/>
        <v>0</v>
      </c>
      <c r="O25" s="72">
        <f t="shared" si="3"/>
        <v>2192</v>
      </c>
      <c r="P25" s="72">
        <f t="shared" si="4"/>
        <v>2192</v>
      </c>
      <c r="Q25" s="87"/>
      <c r="R25" s="68"/>
      <c r="S25" s="68"/>
      <c r="T25" s="68"/>
      <c r="U25" s="68"/>
      <c r="V25" s="68"/>
      <c r="W25" s="68"/>
      <c r="X25" s="68"/>
      <c r="Y25" s="68"/>
      <c r="Z25" s="68"/>
    </row>
    <row r="26" spans="1:26" ht="22.5" customHeight="1">
      <c r="A26" s="81" t="s">
        <v>675</v>
      </c>
      <c r="B26" s="81" t="s">
        <v>676</v>
      </c>
      <c r="C26" s="71" t="s">
        <v>677</v>
      </c>
      <c r="D26" s="87" t="s">
        <v>156</v>
      </c>
      <c r="E26" s="87" t="s">
        <v>157</v>
      </c>
      <c r="F26" s="138" t="s">
        <v>64</v>
      </c>
      <c r="G26" s="145"/>
      <c r="H26" s="72">
        <f>일위대가!I166</f>
        <v>1672</v>
      </c>
      <c r="I26" s="72">
        <f>H26</f>
        <v>1672</v>
      </c>
      <c r="J26" s="72"/>
      <c r="K26" s="72">
        <f>일위대가!K166</f>
        <v>239720</v>
      </c>
      <c r="L26" s="72">
        <f>K26</f>
        <v>239720</v>
      </c>
      <c r="M26" s="72">
        <f>일위대가!M166</f>
        <v>0</v>
      </c>
      <c r="N26" s="72">
        <f>M26</f>
        <v>0</v>
      </c>
      <c r="O26" s="72">
        <f>SUM(H26,K26,M26)</f>
        <v>241392</v>
      </c>
      <c r="P26" s="72">
        <f>O26</f>
        <v>241392</v>
      </c>
      <c r="Q26" s="87"/>
      <c r="R26" s="68"/>
      <c r="S26" s="68"/>
      <c r="T26" s="68"/>
      <c r="U26" s="68"/>
      <c r="V26" s="68"/>
      <c r="W26" s="68"/>
      <c r="X26" s="68"/>
      <c r="Y26" s="68"/>
      <c r="Z26" s="68"/>
    </row>
    <row r="27" spans="1:26" ht="22.5" customHeight="1">
      <c r="A27" s="81" t="s">
        <v>678</v>
      </c>
      <c r="B27" s="81" t="s">
        <v>679</v>
      </c>
      <c r="C27" s="71" t="s">
        <v>680</v>
      </c>
      <c r="D27" s="87" t="s">
        <v>169</v>
      </c>
      <c r="E27" s="87" t="s">
        <v>170</v>
      </c>
      <c r="F27" s="138" t="s">
        <v>116</v>
      </c>
      <c r="G27" s="145"/>
      <c r="H27" s="72">
        <f>일위대가!I171</f>
        <v>2726</v>
      </c>
      <c r="I27" s="72">
        <f>H27</f>
        <v>2726</v>
      </c>
      <c r="J27" s="72"/>
      <c r="K27" s="72">
        <f>일위대가!K171</f>
        <v>90872</v>
      </c>
      <c r="L27" s="72">
        <f>K27</f>
        <v>90872</v>
      </c>
      <c r="M27" s="72">
        <f>일위대가!M171</f>
        <v>0</v>
      </c>
      <c r="N27" s="72">
        <f>M27</f>
        <v>0</v>
      </c>
      <c r="O27" s="72">
        <f>SUM(H27,K27,M27)</f>
        <v>93598</v>
      </c>
      <c r="P27" s="72">
        <f>O27</f>
        <v>93598</v>
      </c>
      <c r="Q27" s="87"/>
      <c r="R27" s="68"/>
      <c r="S27" s="68"/>
      <c r="T27" s="68"/>
      <c r="U27" s="68"/>
      <c r="V27" s="68"/>
      <c r="W27" s="68"/>
      <c r="X27" s="68"/>
      <c r="Y27" s="68"/>
      <c r="Z27" s="68"/>
    </row>
    <row r="28" spans="1:26" ht="22.5" customHeight="1">
      <c r="A28" s="81" t="s">
        <v>681</v>
      </c>
      <c r="B28" s="81" t="s">
        <v>682</v>
      </c>
      <c r="C28" s="71" t="s">
        <v>683</v>
      </c>
      <c r="D28" s="87" t="s">
        <v>171</v>
      </c>
      <c r="E28" s="87" t="s">
        <v>170</v>
      </c>
      <c r="F28" s="138" t="s">
        <v>116</v>
      </c>
      <c r="G28" s="145"/>
      <c r="H28" s="72">
        <f>일위대가!I176</f>
        <v>4430</v>
      </c>
      <c r="I28" s="72">
        <f>H28</f>
        <v>4430</v>
      </c>
      <c r="J28" s="72"/>
      <c r="K28" s="72">
        <f>일위대가!K176</f>
        <v>147667</v>
      </c>
      <c r="L28" s="72">
        <f>K28</f>
        <v>147667</v>
      </c>
      <c r="M28" s="72">
        <f>일위대가!M176</f>
        <v>0</v>
      </c>
      <c r="N28" s="72">
        <f>M28</f>
        <v>0</v>
      </c>
      <c r="O28" s="72">
        <f>SUM(H28,K28,M28)</f>
        <v>152097</v>
      </c>
      <c r="P28" s="72">
        <f>O28</f>
        <v>152097</v>
      </c>
      <c r="Q28" s="87"/>
      <c r="R28" s="68"/>
      <c r="S28" s="68"/>
      <c r="T28" s="68"/>
      <c r="U28" s="68"/>
      <c r="V28" s="68"/>
      <c r="W28" s="68"/>
      <c r="X28" s="68"/>
      <c r="Y28" s="68"/>
      <c r="Z28" s="68"/>
    </row>
    <row r="29" spans="1:26" ht="22.5" customHeight="1">
      <c r="A29" s="81"/>
      <c r="B29" s="81"/>
      <c r="C29" s="71" t="s">
        <v>3947</v>
      </c>
      <c r="D29" s="87" t="s">
        <v>3946</v>
      </c>
      <c r="E29" s="87"/>
      <c r="F29" s="138" t="s">
        <v>64</v>
      </c>
      <c r="G29" s="145"/>
      <c r="H29" s="72"/>
      <c r="I29" s="72"/>
      <c r="J29" s="72"/>
      <c r="K29" s="72"/>
      <c r="L29" s="72"/>
      <c r="M29" s="72">
        <f>일위대가!L179</f>
        <v>26205</v>
      </c>
      <c r="N29" s="72">
        <f>M29</f>
        <v>26205</v>
      </c>
      <c r="O29" s="72"/>
      <c r="P29" s="72">
        <f t="shared" ref="P29" si="5">SUM(I29,L29,N29)</f>
        <v>26205</v>
      </c>
      <c r="Q29" s="87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22.5" customHeight="1">
      <c r="A30" s="81"/>
      <c r="B30" s="81"/>
      <c r="C30" s="146"/>
      <c r="D30" s="146"/>
      <c r="E30" s="146"/>
      <c r="H30" s="140"/>
      <c r="I30" s="140"/>
      <c r="J30" s="140"/>
      <c r="K30" s="140"/>
      <c r="L30" s="140"/>
      <c r="M30" s="140"/>
      <c r="N30" s="140"/>
      <c r="O30" s="140"/>
      <c r="P30" s="140"/>
    </row>
    <row r="31" spans="1:26" ht="22.5" customHeight="1">
      <c r="A31" s="81"/>
      <c r="B31" s="81"/>
      <c r="C31" s="146"/>
      <c r="D31" s="146"/>
      <c r="E31" s="146"/>
      <c r="H31" s="140"/>
      <c r="I31" s="140"/>
      <c r="J31" s="140"/>
      <c r="K31" s="140"/>
      <c r="L31" s="140"/>
      <c r="M31" s="140"/>
      <c r="N31" s="140"/>
      <c r="O31" s="140"/>
      <c r="P31" s="140"/>
    </row>
    <row r="32" spans="1:26" ht="22.5" customHeight="1">
      <c r="A32" s="81"/>
      <c r="B32" s="81"/>
      <c r="C32" s="146"/>
      <c r="D32" s="146"/>
      <c r="E32" s="146"/>
      <c r="H32" s="140"/>
      <c r="I32" s="140"/>
      <c r="J32" s="140"/>
      <c r="K32" s="140"/>
      <c r="L32" s="140"/>
      <c r="M32" s="140"/>
      <c r="N32" s="140"/>
      <c r="O32" s="140"/>
      <c r="P32" s="140"/>
    </row>
    <row r="33" spans="1:16" ht="22.5" customHeight="1">
      <c r="A33" s="81"/>
      <c r="B33" s="81"/>
      <c r="C33" s="146"/>
      <c r="D33" s="146"/>
      <c r="E33" s="146"/>
      <c r="H33" s="140"/>
      <c r="I33" s="140"/>
      <c r="J33" s="140"/>
      <c r="K33" s="140"/>
      <c r="L33" s="140"/>
      <c r="M33" s="140"/>
      <c r="N33" s="140"/>
      <c r="O33" s="140"/>
      <c r="P33" s="140"/>
    </row>
    <row r="34" spans="1:16" ht="22.5" customHeight="1">
      <c r="A34" s="81"/>
      <c r="B34" s="81"/>
      <c r="C34" s="146"/>
      <c r="D34" s="146"/>
      <c r="E34" s="146"/>
      <c r="H34" s="140"/>
      <c r="I34" s="140"/>
      <c r="J34" s="140"/>
      <c r="K34" s="140"/>
      <c r="L34" s="140"/>
      <c r="M34" s="140"/>
      <c r="N34" s="140"/>
      <c r="O34" s="140"/>
      <c r="P34" s="140"/>
    </row>
    <row r="35" spans="1:16" ht="22.5" customHeight="1">
      <c r="A35" s="81"/>
      <c r="B35" s="81"/>
      <c r="C35" s="146"/>
      <c r="D35" s="146"/>
      <c r="E35" s="146"/>
      <c r="H35" s="140"/>
      <c r="I35" s="140"/>
      <c r="J35" s="140"/>
      <c r="K35" s="140"/>
      <c r="L35" s="140"/>
      <c r="M35" s="140"/>
      <c r="N35" s="140"/>
      <c r="O35" s="140"/>
      <c r="P35" s="140"/>
    </row>
    <row r="36" spans="1:16" ht="22.5" customHeight="1">
      <c r="A36" s="81"/>
      <c r="B36" s="81"/>
      <c r="C36" s="146"/>
      <c r="D36" s="146"/>
      <c r="E36" s="146"/>
      <c r="H36" s="140"/>
      <c r="I36" s="140"/>
      <c r="J36" s="140"/>
      <c r="K36" s="140"/>
      <c r="L36" s="140"/>
      <c r="M36" s="140"/>
      <c r="N36" s="140"/>
      <c r="O36" s="140"/>
      <c r="P36" s="140"/>
    </row>
    <row r="37" spans="1:16" ht="22.5" customHeight="1">
      <c r="A37" s="81"/>
      <c r="B37" s="81"/>
      <c r="C37" s="146"/>
      <c r="D37" s="146"/>
      <c r="E37" s="146"/>
      <c r="H37" s="140"/>
      <c r="I37" s="140"/>
      <c r="J37" s="140"/>
      <c r="K37" s="140"/>
      <c r="L37" s="140"/>
      <c r="M37" s="140"/>
      <c r="N37" s="140"/>
      <c r="O37" s="140"/>
      <c r="P37" s="140"/>
    </row>
    <row r="38" spans="1:16" ht="22.5" customHeight="1">
      <c r="A38" s="81"/>
      <c r="B38" s="81"/>
      <c r="C38" s="146"/>
      <c r="D38" s="146"/>
      <c r="E38" s="146"/>
      <c r="H38" s="140"/>
      <c r="I38" s="140"/>
      <c r="J38" s="140"/>
      <c r="K38" s="140"/>
      <c r="L38" s="140"/>
      <c r="M38" s="140"/>
      <c r="N38" s="140"/>
      <c r="O38" s="140"/>
      <c r="P38" s="140"/>
    </row>
    <row r="39" spans="1:16" ht="22.5" customHeight="1">
      <c r="A39" s="81"/>
      <c r="B39" s="81"/>
      <c r="C39" s="146"/>
      <c r="D39" s="146"/>
      <c r="E39" s="146"/>
      <c r="H39" s="140"/>
      <c r="I39" s="140"/>
      <c r="J39" s="140"/>
      <c r="K39" s="140"/>
      <c r="L39" s="140"/>
      <c r="M39" s="140"/>
      <c r="N39" s="140"/>
      <c r="O39" s="140"/>
      <c r="P39" s="140"/>
    </row>
    <row r="40" spans="1:16" ht="22.5" customHeight="1">
      <c r="A40" s="81"/>
      <c r="B40" s="81"/>
      <c r="C40" s="146"/>
      <c r="D40" s="146"/>
      <c r="E40" s="146"/>
      <c r="H40" s="140"/>
      <c r="I40" s="140"/>
      <c r="J40" s="140"/>
      <c r="K40" s="140"/>
      <c r="L40" s="140"/>
      <c r="M40" s="140"/>
      <c r="N40" s="140"/>
      <c r="O40" s="140"/>
      <c r="P40" s="140"/>
    </row>
    <row r="41" spans="1:16" ht="22.5" customHeight="1">
      <c r="A41" s="81"/>
      <c r="B41" s="81"/>
      <c r="C41" s="146"/>
      <c r="D41" s="146"/>
      <c r="E41" s="146"/>
      <c r="H41" s="140"/>
      <c r="I41" s="140"/>
      <c r="J41" s="140"/>
      <c r="K41" s="140"/>
      <c r="L41" s="140"/>
      <c r="M41" s="140"/>
      <c r="N41" s="140"/>
      <c r="O41" s="140"/>
      <c r="P41" s="140"/>
    </row>
    <row r="42" spans="1:16" ht="22.5" customHeight="1">
      <c r="A42" s="81"/>
      <c r="B42" s="81"/>
      <c r="C42" s="146"/>
      <c r="D42" s="146"/>
      <c r="E42" s="146"/>
      <c r="H42" s="140"/>
      <c r="I42" s="140"/>
      <c r="J42" s="140"/>
      <c r="K42" s="140"/>
      <c r="L42" s="140"/>
      <c r="M42" s="140"/>
      <c r="N42" s="140"/>
      <c r="O42" s="140"/>
      <c r="P42" s="140"/>
    </row>
    <row r="43" spans="1:16" ht="22.5" customHeight="1">
      <c r="A43" s="81"/>
      <c r="B43" s="81"/>
      <c r="C43" s="146"/>
      <c r="D43" s="146"/>
      <c r="E43" s="146"/>
      <c r="H43" s="140"/>
      <c r="I43" s="140"/>
      <c r="J43" s="140"/>
      <c r="K43" s="140"/>
      <c r="L43" s="140"/>
      <c r="M43" s="140"/>
      <c r="N43" s="140"/>
      <c r="O43" s="140"/>
      <c r="P43" s="140"/>
    </row>
    <row r="44" spans="1:16" ht="22.5" customHeight="1">
      <c r="A44" s="81"/>
      <c r="B44" s="81"/>
      <c r="C44" s="146"/>
      <c r="D44" s="146"/>
      <c r="E44" s="146"/>
      <c r="H44" s="140"/>
      <c r="I44" s="140"/>
      <c r="J44" s="140"/>
      <c r="K44" s="140"/>
      <c r="L44" s="140"/>
      <c r="M44" s="140"/>
      <c r="N44" s="140"/>
      <c r="O44" s="140"/>
      <c r="P44" s="140"/>
    </row>
    <row r="45" spans="1:16" ht="22.5" customHeight="1">
      <c r="A45" s="81"/>
      <c r="B45" s="81"/>
      <c r="C45" s="146"/>
      <c r="D45" s="146"/>
      <c r="E45" s="146"/>
      <c r="H45" s="140"/>
      <c r="I45" s="140"/>
      <c r="J45" s="140"/>
      <c r="K45" s="140"/>
      <c r="L45" s="140"/>
      <c r="M45" s="140"/>
      <c r="N45" s="140"/>
      <c r="O45" s="140"/>
      <c r="P45" s="140"/>
    </row>
    <row r="46" spans="1:16" ht="22.5" customHeight="1">
      <c r="A46" s="81"/>
      <c r="B46" s="81"/>
      <c r="C46" s="146"/>
      <c r="D46" s="146"/>
      <c r="E46" s="146"/>
      <c r="H46" s="140"/>
      <c r="I46" s="140"/>
      <c r="J46" s="140"/>
      <c r="K46" s="140"/>
      <c r="L46" s="140"/>
      <c r="M46" s="140"/>
      <c r="N46" s="140"/>
      <c r="O46" s="140"/>
      <c r="P46" s="140"/>
    </row>
    <row r="47" spans="1:16" ht="22.5" customHeight="1">
      <c r="A47" s="81"/>
      <c r="B47" s="81"/>
      <c r="C47" s="146"/>
      <c r="D47" s="146"/>
      <c r="E47" s="146"/>
      <c r="H47" s="140"/>
      <c r="I47" s="140"/>
      <c r="J47" s="140"/>
      <c r="K47" s="140"/>
      <c r="L47" s="140"/>
      <c r="M47" s="140"/>
      <c r="N47" s="140"/>
      <c r="O47" s="140"/>
      <c r="P47" s="140"/>
    </row>
    <row r="48" spans="1:16" ht="22.5" customHeight="1">
      <c r="A48" s="81"/>
      <c r="B48" s="81"/>
      <c r="C48" s="146"/>
      <c r="D48" s="146"/>
      <c r="E48" s="146"/>
      <c r="H48" s="140"/>
      <c r="I48" s="140"/>
      <c r="J48" s="140"/>
      <c r="K48" s="140"/>
      <c r="L48" s="140"/>
      <c r="M48" s="140"/>
      <c r="N48" s="140"/>
      <c r="O48" s="140"/>
      <c r="P48" s="140"/>
    </row>
    <row r="49" spans="1:16" ht="22.5" customHeight="1">
      <c r="A49" s="81"/>
      <c r="B49" s="81"/>
      <c r="C49" s="146"/>
      <c r="D49" s="146"/>
      <c r="E49" s="146"/>
      <c r="H49" s="140"/>
      <c r="I49" s="140"/>
      <c r="J49" s="140"/>
      <c r="K49" s="140"/>
      <c r="L49" s="140"/>
      <c r="M49" s="140"/>
      <c r="N49" s="140"/>
      <c r="O49" s="140"/>
      <c r="P49" s="140"/>
    </row>
    <row r="50" spans="1:16" ht="22.5" customHeight="1">
      <c r="A50" s="81"/>
      <c r="B50" s="81"/>
      <c r="C50" s="146"/>
      <c r="D50" s="146"/>
      <c r="E50" s="146"/>
      <c r="H50" s="140"/>
      <c r="I50" s="140"/>
      <c r="J50" s="140"/>
      <c r="K50" s="140"/>
      <c r="L50" s="140"/>
      <c r="M50" s="140"/>
      <c r="N50" s="140"/>
      <c r="O50" s="140"/>
      <c r="P50" s="140"/>
    </row>
    <row r="51" spans="1:16" ht="22.5" customHeight="1">
      <c r="A51" s="81"/>
      <c r="B51" s="81"/>
      <c r="C51" s="146"/>
      <c r="D51" s="146"/>
      <c r="E51" s="146"/>
      <c r="H51" s="140"/>
      <c r="I51" s="140"/>
      <c r="J51" s="140"/>
      <c r="K51" s="140"/>
      <c r="L51" s="140"/>
      <c r="M51" s="140"/>
      <c r="N51" s="140"/>
      <c r="O51" s="140"/>
      <c r="P51" s="140"/>
    </row>
    <row r="52" spans="1:16" ht="22.5" customHeight="1">
      <c r="A52" s="81"/>
      <c r="B52" s="81"/>
      <c r="C52" s="146"/>
      <c r="D52" s="146"/>
      <c r="E52" s="146"/>
      <c r="H52" s="140"/>
      <c r="I52" s="140"/>
      <c r="J52" s="140"/>
      <c r="K52" s="140"/>
      <c r="L52" s="140"/>
      <c r="M52" s="140"/>
      <c r="N52" s="140"/>
      <c r="O52" s="140"/>
      <c r="P52" s="140"/>
    </row>
    <row r="53" spans="1:16" ht="22.5" customHeight="1">
      <c r="A53" s="81"/>
      <c r="B53" s="81"/>
      <c r="C53" s="146"/>
      <c r="D53" s="146"/>
      <c r="E53" s="146"/>
      <c r="H53" s="140"/>
      <c r="I53" s="140"/>
      <c r="J53" s="140"/>
      <c r="K53" s="140"/>
      <c r="L53" s="140"/>
      <c r="M53" s="140"/>
      <c r="N53" s="140"/>
      <c r="O53" s="140"/>
      <c r="P53" s="140"/>
    </row>
    <row r="54" spans="1:16" ht="22.5" customHeight="1">
      <c r="A54" s="81"/>
      <c r="B54" s="81"/>
      <c r="C54" s="146"/>
      <c r="D54" s="146"/>
      <c r="E54" s="146"/>
      <c r="H54" s="140"/>
      <c r="I54" s="140"/>
      <c r="J54" s="140"/>
      <c r="K54" s="140"/>
      <c r="L54" s="140"/>
      <c r="M54" s="140"/>
      <c r="N54" s="140"/>
      <c r="O54" s="140"/>
      <c r="P54" s="140"/>
    </row>
    <row r="55" spans="1:16" ht="22.5" customHeight="1">
      <c r="A55" s="81"/>
      <c r="B55" s="81"/>
      <c r="C55" s="146"/>
      <c r="D55" s="146"/>
      <c r="E55" s="146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ht="22.5" customHeight="1">
      <c r="A56" s="81"/>
      <c r="B56" s="81"/>
      <c r="C56" s="146"/>
      <c r="D56" s="146"/>
      <c r="E56" s="146"/>
      <c r="H56" s="140"/>
      <c r="I56" s="140"/>
      <c r="J56" s="140"/>
      <c r="K56" s="140"/>
      <c r="L56" s="140"/>
      <c r="M56" s="140"/>
      <c r="N56" s="140"/>
      <c r="O56" s="140"/>
      <c r="P56" s="140"/>
    </row>
    <row r="57" spans="1:16" ht="22.5" customHeight="1">
      <c r="A57" s="81"/>
      <c r="B57" s="81"/>
      <c r="C57" s="146"/>
      <c r="D57" s="146"/>
      <c r="E57" s="146"/>
      <c r="H57" s="140"/>
      <c r="I57" s="140"/>
      <c r="J57" s="140"/>
      <c r="K57" s="140"/>
      <c r="L57" s="140"/>
      <c r="M57" s="140"/>
      <c r="N57" s="140"/>
      <c r="O57" s="140"/>
      <c r="P57" s="140"/>
    </row>
    <row r="58" spans="1:16" ht="22.5" customHeight="1">
      <c r="A58" s="81"/>
      <c r="B58" s="81"/>
      <c r="C58" s="146"/>
      <c r="D58" s="146"/>
      <c r="E58" s="146"/>
      <c r="H58" s="140"/>
      <c r="I58" s="140"/>
      <c r="J58" s="140"/>
      <c r="K58" s="140"/>
      <c r="L58" s="140"/>
      <c r="M58" s="140"/>
      <c r="N58" s="140"/>
      <c r="O58" s="140"/>
      <c r="P58" s="140"/>
    </row>
    <row r="59" spans="1:16" ht="22.5" customHeight="1">
      <c r="A59" s="81"/>
      <c r="B59" s="81"/>
      <c r="C59" s="146"/>
      <c r="D59" s="146"/>
      <c r="E59" s="146"/>
      <c r="H59" s="140"/>
      <c r="I59" s="140"/>
      <c r="J59" s="140"/>
      <c r="K59" s="140"/>
      <c r="L59" s="140"/>
      <c r="M59" s="140"/>
      <c r="N59" s="140"/>
      <c r="O59" s="140"/>
      <c r="P59" s="140"/>
    </row>
    <row r="60" spans="1:16" ht="22.5" customHeight="1">
      <c r="A60" s="81"/>
      <c r="B60" s="81"/>
      <c r="C60" s="146"/>
      <c r="D60" s="146"/>
      <c r="E60" s="146"/>
      <c r="H60" s="140"/>
      <c r="I60" s="140"/>
      <c r="J60" s="140"/>
      <c r="K60" s="140"/>
      <c r="L60" s="140"/>
      <c r="M60" s="140"/>
      <c r="N60" s="140"/>
      <c r="O60" s="140"/>
      <c r="P60" s="140"/>
    </row>
    <row r="61" spans="1:16" ht="22.5" customHeight="1">
      <c r="A61" s="81"/>
      <c r="B61" s="81"/>
      <c r="C61" s="146"/>
      <c r="D61" s="146"/>
      <c r="E61" s="146"/>
      <c r="H61" s="140"/>
      <c r="I61" s="140"/>
      <c r="J61" s="140"/>
      <c r="K61" s="140"/>
      <c r="L61" s="140"/>
      <c r="M61" s="140"/>
      <c r="N61" s="140"/>
      <c r="O61" s="140"/>
      <c r="P61" s="140"/>
    </row>
    <row r="62" spans="1:16" ht="22.5" customHeight="1">
      <c r="A62" s="81"/>
      <c r="B62" s="81"/>
      <c r="C62" s="146"/>
      <c r="D62" s="146"/>
      <c r="E62" s="146"/>
      <c r="H62" s="140"/>
      <c r="I62" s="140"/>
      <c r="J62" s="140"/>
      <c r="K62" s="140"/>
      <c r="L62" s="140"/>
      <c r="M62" s="140"/>
      <c r="N62" s="140"/>
      <c r="O62" s="140"/>
      <c r="P62" s="140"/>
    </row>
    <row r="63" spans="1:16" ht="22.5" customHeight="1">
      <c r="A63" s="81"/>
      <c r="B63" s="81"/>
      <c r="C63" s="146"/>
      <c r="D63" s="146"/>
      <c r="E63" s="146"/>
      <c r="H63" s="140"/>
      <c r="I63" s="140"/>
      <c r="J63" s="140"/>
      <c r="K63" s="140"/>
      <c r="L63" s="140"/>
      <c r="M63" s="140"/>
      <c r="N63" s="140"/>
      <c r="O63" s="140"/>
      <c r="P63" s="140"/>
    </row>
    <row r="64" spans="1:16" ht="22.5" customHeight="1">
      <c r="A64" s="81"/>
      <c r="B64" s="81"/>
      <c r="C64" s="146"/>
      <c r="D64" s="146"/>
      <c r="E64" s="146"/>
      <c r="H64" s="140"/>
      <c r="I64" s="140"/>
      <c r="J64" s="140"/>
      <c r="K64" s="140"/>
      <c r="L64" s="140"/>
      <c r="M64" s="140"/>
      <c r="N64" s="140"/>
      <c r="O64" s="140"/>
      <c r="P64" s="140"/>
    </row>
    <row r="65" spans="1:16" ht="22.5" customHeight="1">
      <c r="A65" s="81"/>
      <c r="B65" s="81"/>
      <c r="C65" s="146"/>
      <c r="D65" s="146"/>
      <c r="E65" s="146"/>
      <c r="H65" s="140"/>
      <c r="I65" s="140"/>
      <c r="J65" s="140"/>
      <c r="K65" s="140"/>
      <c r="L65" s="140"/>
      <c r="M65" s="140"/>
      <c r="N65" s="140"/>
      <c r="O65" s="140"/>
      <c r="P65" s="140"/>
    </row>
    <row r="66" spans="1:16" ht="22.5" customHeight="1">
      <c r="A66" s="81"/>
      <c r="B66" s="81"/>
      <c r="C66" s="146"/>
      <c r="D66" s="146"/>
      <c r="E66" s="146"/>
      <c r="H66" s="140"/>
      <c r="I66" s="140"/>
      <c r="J66" s="140"/>
      <c r="K66" s="140"/>
      <c r="L66" s="140"/>
      <c r="M66" s="140"/>
      <c r="N66" s="140"/>
      <c r="O66" s="140"/>
      <c r="P66" s="140"/>
    </row>
    <row r="67" spans="1:16" ht="22.5" customHeight="1">
      <c r="A67" s="81"/>
      <c r="B67" s="81"/>
      <c r="C67" s="146"/>
      <c r="D67" s="146"/>
      <c r="E67" s="146"/>
      <c r="H67" s="140"/>
      <c r="I67" s="140"/>
      <c r="J67" s="140"/>
      <c r="K67" s="140"/>
      <c r="L67" s="140"/>
      <c r="M67" s="140"/>
      <c r="N67" s="140"/>
      <c r="O67" s="140"/>
      <c r="P67" s="140"/>
    </row>
    <row r="68" spans="1:16" ht="22.5" customHeight="1">
      <c r="A68" s="81"/>
      <c r="B68" s="81"/>
      <c r="C68" s="146"/>
      <c r="D68" s="146"/>
      <c r="E68" s="146"/>
      <c r="H68" s="140"/>
      <c r="I68" s="140"/>
      <c r="J68" s="140"/>
      <c r="K68" s="140"/>
      <c r="L68" s="140"/>
      <c r="M68" s="140"/>
      <c r="N68" s="140"/>
      <c r="O68" s="140"/>
      <c r="P68" s="140"/>
    </row>
    <row r="69" spans="1:16" ht="22.5" customHeight="1">
      <c r="A69" s="81"/>
      <c r="B69" s="81"/>
      <c r="C69" s="146"/>
      <c r="D69" s="146"/>
      <c r="E69" s="146"/>
      <c r="H69" s="140"/>
      <c r="I69" s="140"/>
      <c r="J69" s="140"/>
      <c r="K69" s="140"/>
      <c r="L69" s="140"/>
      <c r="M69" s="140"/>
      <c r="N69" s="140"/>
      <c r="O69" s="140"/>
      <c r="P69" s="140"/>
    </row>
    <row r="70" spans="1:16" ht="22.5" customHeight="1">
      <c r="A70" s="81"/>
      <c r="B70" s="81"/>
      <c r="C70" s="146"/>
      <c r="D70" s="146"/>
      <c r="E70" s="146"/>
      <c r="H70" s="140"/>
      <c r="I70" s="140"/>
      <c r="J70" s="140"/>
      <c r="K70" s="140"/>
      <c r="L70" s="140"/>
      <c r="M70" s="140"/>
      <c r="N70" s="140"/>
      <c r="O70" s="140"/>
      <c r="P70" s="140"/>
    </row>
    <row r="71" spans="1:16" ht="22.5" customHeight="1">
      <c r="A71" s="81"/>
      <c r="B71" s="81"/>
      <c r="C71" s="146"/>
      <c r="D71" s="146"/>
      <c r="E71" s="146"/>
      <c r="H71" s="140"/>
      <c r="I71" s="140"/>
      <c r="J71" s="140"/>
      <c r="K71" s="140"/>
      <c r="L71" s="140"/>
      <c r="M71" s="140"/>
      <c r="N71" s="140"/>
      <c r="O71" s="140"/>
      <c r="P71" s="140"/>
    </row>
    <row r="72" spans="1:16" ht="22.5" customHeight="1">
      <c r="A72" s="81"/>
      <c r="B72" s="81"/>
      <c r="C72" s="146"/>
      <c r="D72" s="146"/>
      <c r="E72" s="146"/>
      <c r="H72" s="140"/>
      <c r="I72" s="140"/>
      <c r="J72" s="140"/>
      <c r="K72" s="140"/>
      <c r="L72" s="140"/>
      <c r="M72" s="140"/>
      <c r="N72" s="140"/>
      <c r="O72" s="140"/>
      <c r="P72" s="140"/>
    </row>
    <row r="73" spans="1:16" ht="22.5" customHeight="1">
      <c r="A73" s="81"/>
      <c r="B73" s="81"/>
      <c r="C73" s="146"/>
      <c r="D73" s="146"/>
      <c r="E73" s="146"/>
      <c r="H73" s="140"/>
      <c r="I73" s="140"/>
      <c r="J73" s="140"/>
      <c r="K73" s="140"/>
      <c r="L73" s="140"/>
      <c r="M73" s="140"/>
      <c r="N73" s="140"/>
      <c r="O73" s="140"/>
      <c r="P73" s="140"/>
    </row>
    <row r="74" spans="1:16" ht="22.5" customHeight="1">
      <c r="A74" s="81"/>
      <c r="B74" s="81"/>
      <c r="C74" s="146"/>
      <c r="D74" s="146"/>
      <c r="E74" s="146"/>
      <c r="H74" s="140"/>
      <c r="I74" s="140"/>
      <c r="J74" s="140"/>
      <c r="K74" s="140"/>
      <c r="L74" s="140"/>
      <c r="M74" s="140"/>
      <c r="N74" s="140"/>
      <c r="O74" s="140"/>
      <c r="P74" s="140"/>
    </row>
    <row r="75" spans="1:16" ht="22.5" customHeight="1">
      <c r="A75" s="81"/>
      <c r="B75" s="81"/>
      <c r="C75" s="146"/>
      <c r="D75" s="146"/>
      <c r="E75" s="146"/>
      <c r="H75" s="140"/>
      <c r="I75" s="140"/>
      <c r="J75" s="140"/>
      <c r="K75" s="140"/>
      <c r="L75" s="140"/>
      <c r="M75" s="140"/>
      <c r="N75" s="140"/>
      <c r="O75" s="140"/>
      <c r="P75" s="140"/>
    </row>
    <row r="76" spans="1:16" ht="22.5" customHeight="1">
      <c r="A76" s="81"/>
      <c r="B76" s="81"/>
      <c r="C76" s="146"/>
      <c r="D76" s="146"/>
      <c r="E76" s="146"/>
      <c r="H76" s="140"/>
      <c r="I76" s="140"/>
      <c r="J76" s="140"/>
      <c r="K76" s="140"/>
      <c r="L76" s="140"/>
      <c r="M76" s="140"/>
      <c r="N76" s="140"/>
      <c r="O76" s="140"/>
      <c r="P76" s="140"/>
    </row>
    <row r="77" spans="1:16" ht="22.5" customHeight="1">
      <c r="A77" s="81"/>
      <c r="B77" s="81"/>
      <c r="C77" s="146"/>
      <c r="D77" s="146"/>
      <c r="E77" s="146"/>
      <c r="H77" s="140"/>
      <c r="I77" s="140"/>
      <c r="J77" s="140"/>
      <c r="K77" s="140"/>
      <c r="L77" s="140"/>
      <c r="M77" s="140"/>
      <c r="N77" s="140"/>
      <c r="O77" s="140"/>
      <c r="P77" s="140"/>
    </row>
    <row r="78" spans="1:16" ht="22.5" customHeight="1">
      <c r="A78" s="81"/>
      <c r="B78" s="81"/>
      <c r="C78" s="146"/>
      <c r="D78" s="146"/>
      <c r="E78" s="146"/>
      <c r="H78" s="140"/>
      <c r="I78" s="140"/>
      <c r="J78" s="140"/>
      <c r="K78" s="140"/>
      <c r="L78" s="140"/>
      <c r="M78" s="140"/>
      <c r="N78" s="140"/>
      <c r="O78" s="140"/>
      <c r="P78" s="140"/>
    </row>
    <row r="79" spans="1:16" ht="22.5" customHeight="1">
      <c r="A79" s="81"/>
      <c r="B79" s="81"/>
      <c r="C79" s="146"/>
      <c r="D79" s="146"/>
      <c r="E79" s="146"/>
      <c r="H79" s="140"/>
      <c r="I79" s="140"/>
      <c r="J79" s="140"/>
      <c r="K79" s="140"/>
      <c r="L79" s="140"/>
      <c r="M79" s="140"/>
      <c r="N79" s="140"/>
      <c r="O79" s="140"/>
      <c r="P79" s="140"/>
    </row>
    <row r="80" spans="1:16" ht="22.5" customHeight="1">
      <c r="A80" s="81"/>
      <c r="B80" s="81"/>
      <c r="C80" s="146"/>
      <c r="D80" s="146"/>
      <c r="E80" s="146"/>
      <c r="H80" s="140"/>
      <c r="I80" s="140"/>
      <c r="J80" s="140"/>
      <c r="K80" s="140"/>
      <c r="L80" s="140"/>
      <c r="M80" s="140"/>
      <c r="N80" s="140"/>
      <c r="O80" s="140"/>
      <c r="P80" s="140"/>
    </row>
    <row r="81" spans="1:16" ht="22.5" customHeight="1">
      <c r="A81" s="81"/>
      <c r="B81" s="81"/>
      <c r="C81" s="146"/>
      <c r="D81" s="146"/>
      <c r="E81" s="146"/>
      <c r="H81" s="140"/>
      <c r="I81" s="140"/>
      <c r="J81" s="140"/>
      <c r="K81" s="140"/>
      <c r="L81" s="140"/>
      <c r="M81" s="140"/>
      <c r="N81" s="140"/>
      <c r="O81" s="140"/>
      <c r="P81" s="140"/>
    </row>
    <row r="82" spans="1:16" ht="22.5" customHeight="1">
      <c r="A82" s="81"/>
      <c r="B82" s="81"/>
      <c r="C82" s="146"/>
      <c r="D82" s="146"/>
      <c r="E82" s="146"/>
      <c r="H82" s="140"/>
      <c r="I82" s="140"/>
      <c r="J82" s="140"/>
      <c r="K82" s="140"/>
      <c r="L82" s="140"/>
      <c r="M82" s="140"/>
      <c r="N82" s="140"/>
      <c r="O82" s="140"/>
      <c r="P82" s="140"/>
    </row>
    <row r="83" spans="1:16" ht="22.5" customHeight="1">
      <c r="A83" s="81"/>
      <c r="B83" s="81"/>
      <c r="C83" s="146"/>
      <c r="D83" s="146"/>
      <c r="E83" s="146"/>
      <c r="H83" s="140"/>
      <c r="I83" s="140"/>
      <c r="J83" s="140"/>
      <c r="K83" s="140"/>
      <c r="L83" s="140"/>
      <c r="M83" s="140"/>
      <c r="N83" s="140"/>
      <c r="O83" s="140"/>
      <c r="P83" s="140"/>
    </row>
    <row r="84" spans="1:16" ht="22.5" customHeight="1">
      <c r="A84" s="81"/>
      <c r="B84" s="81"/>
      <c r="C84" s="146"/>
      <c r="D84" s="146"/>
      <c r="E84" s="146"/>
      <c r="H84" s="140"/>
      <c r="I84" s="140"/>
      <c r="J84" s="140"/>
      <c r="K84" s="140"/>
      <c r="L84" s="140"/>
      <c r="M84" s="140"/>
      <c r="N84" s="140"/>
      <c r="O84" s="140"/>
      <c r="P84" s="140"/>
    </row>
    <row r="85" spans="1:16" ht="22.5" customHeight="1">
      <c r="A85" s="81"/>
      <c r="B85" s="81"/>
      <c r="C85" s="146"/>
      <c r="D85" s="146"/>
      <c r="E85" s="146"/>
      <c r="H85" s="140"/>
      <c r="I85" s="140"/>
      <c r="J85" s="140"/>
      <c r="K85" s="140"/>
      <c r="L85" s="140"/>
      <c r="M85" s="140"/>
      <c r="N85" s="140"/>
      <c r="O85" s="140"/>
      <c r="P85" s="140"/>
    </row>
    <row r="86" spans="1:16" ht="22.5" customHeight="1">
      <c r="A86" s="81"/>
      <c r="B86" s="81"/>
      <c r="C86" s="146"/>
      <c r="D86" s="146"/>
      <c r="E86" s="146"/>
      <c r="H86" s="140"/>
      <c r="I86" s="140"/>
      <c r="J86" s="140"/>
      <c r="K86" s="140"/>
      <c r="L86" s="140"/>
      <c r="M86" s="140"/>
      <c r="N86" s="140"/>
      <c r="O86" s="140"/>
      <c r="P86" s="140"/>
    </row>
    <row r="87" spans="1:16" ht="22.5" customHeight="1">
      <c r="A87" s="81"/>
      <c r="B87" s="81"/>
      <c r="C87" s="146"/>
      <c r="D87" s="146"/>
      <c r="E87" s="146"/>
      <c r="H87" s="140"/>
      <c r="I87" s="140"/>
      <c r="J87" s="140"/>
      <c r="K87" s="140"/>
      <c r="L87" s="140"/>
      <c r="M87" s="140"/>
      <c r="N87" s="140"/>
      <c r="O87" s="140"/>
      <c r="P87" s="140"/>
    </row>
    <row r="88" spans="1:16" ht="22.5" customHeight="1">
      <c r="A88" s="81"/>
      <c r="B88" s="81"/>
      <c r="C88" s="146"/>
      <c r="D88" s="146"/>
      <c r="E88" s="146"/>
      <c r="H88" s="140"/>
      <c r="I88" s="140"/>
      <c r="J88" s="140"/>
      <c r="K88" s="140"/>
      <c r="L88" s="140"/>
      <c r="M88" s="140"/>
      <c r="N88" s="140"/>
      <c r="O88" s="140"/>
      <c r="P88" s="140"/>
    </row>
    <row r="89" spans="1:16" ht="22.5" customHeight="1">
      <c r="A89" s="81"/>
      <c r="B89" s="81"/>
      <c r="C89" s="146"/>
      <c r="D89" s="146"/>
      <c r="E89" s="146"/>
      <c r="H89" s="140"/>
      <c r="I89" s="140"/>
      <c r="J89" s="140"/>
      <c r="K89" s="140"/>
      <c r="L89" s="140"/>
      <c r="M89" s="140"/>
      <c r="N89" s="140"/>
      <c r="O89" s="140"/>
      <c r="P89" s="140"/>
    </row>
    <row r="90" spans="1:16" ht="22.5" customHeight="1">
      <c r="A90" s="81"/>
      <c r="B90" s="81"/>
      <c r="C90" s="146"/>
      <c r="D90" s="146"/>
      <c r="E90" s="146"/>
      <c r="H90" s="140"/>
      <c r="I90" s="140"/>
      <c r="J90" s="140"/>
      <c r="K90" s="140"/>
      <c r="L90" s="140"/>
      <c r="M90" s="140"/>
      <c r="N90" s="140"/>
      <c r="O90" s="140"/>
      <c r="P90" s="140"/>
    </row>
    <row r="91" spans="1:16" ht="22.5" customHeight="1">
      <c r="A91" s="81"/>
      <c r="B91" s="81"/>
      <c r="C91" s="146"/>
      <c r="D91" s="146"/>
      <c r="E91" s="146"/>
      <c r="H91" s="140"/>
      <c r="I91" s="140"/>
      <c r="J91" s="140"/>
      <c r="K91" s="140"/>
      <c r="L91" s="140"/>
      <c r="M91" s="140"/>
      <c r="N91" s="140"/>
      <c r="O91" s="140"/>
      <c r="P91" s="140"/>
    </row>
    <row r="92" spans="1:16" ht="22.5" customHeight="1">
      <c r="A92" s="81"/>
      <c r="B92" s="81"/>
      <c r="C92" s="146"/>
      <c r="D92" s="146"/>
      <c r="E92" s="146"/>
      <c r="H92" s="140"/>
      <c r="I92" s="140"/>
      <c r="J92" s="140"/>
      <c r="K92" s="140"/>
      <c r="L92" s="140"/>
      <c r="M92" s="140"/>
      <c r="N92" s="140"/>
      <c r="O92" s="140"/>
      <c r="P92" s="140"/>
    </row>
    <row r="93" spans="1:16" ht="22.5" customHeight="1">
      <c r="A93" s="81"/>
      <c r="B93" s="81"/>
      <c r="C93" s="146"/>
      <c r="D93" s="146"/>
      <c r="E93" s="146"/>
      <c r="H93" s="140"/>
      <c r="I93" s="140"/>
      <c r="J93" s="140"/>
      <c r="K93" s="140"/>
      <c r="L93" s="140"/>
      <c r="M93" s="140"/>
      <c r="N93" s="140"/>
      <c r="O93" s="140"/>
      <c r="P93" s="140"/>
    </row>
    <row r="94" spans="1:16" ht="22.5" customHeight="1">
      <c r="A94" s="81"/>
      <c r="B94" s="81"/>
      <c r="C94" s="146"/>
      <c r="D94" s="146"/>
      <c r="E94" s="146"/>
      <c r="H94" s="140"/>
      <c r="I94" s="140"/>
      <c r="J94" s="140"/>
      <c r="K94" s="140"/>
      <c r="L94" s="140"/>
      <c r="M94" s="140"/>
      <c r="N94" s="140"/>
      <c r="O94" s="140"/>
      <c r="P94" s="140"/>
    </row>
    <row r="95" spans="1:16" ht="22.5" customHeight="1">
      <c r="A95" s="81"/>
      <c r="B95" s="81"/>
      <c r="C95" s="146"/>
      <c r="D95" s="146"/>
      <c r="E95" s="146"/>
      <c r="H95" s="140"/>
      <c r="I95" s="140"/>
      <c r="J95" s="140"/>
      <c r="K95" s="140"/>
      <c r="L95" s="140"/>
      <c r="M95" s="140"/>
      <c r="N95" s="140"/>
      <c r="O95" s="140"/>
      <c r="P95" s="140"/>
    </row>
    <row r="96" spans="1:16" ht="22.5" customHeight="1">
      <c r="A96" s="81"/>
      <c r="B96" s="81"/>
      <c r="C96" s="146"/>
      <c r="D96" s="146"/>
      <c r="E96" s="146"/>
      <c r="H96" s="140"/>
      <c r="I96" s="140"/>
      <c r="J96" s="140"/>
      <c r="K96" s="140"/>
      <c r="L96" s="140"/>
      <c r="M96" s="140"/>
      <c r="N96" s="140"/>
      <c r="O96" s="140"/>
      <c r="P96" s="140"/>
    </row>
    <row r="97" spans="1:16" ht="22.5" customHeight="1">
      <c r="A97" s="81"/>
      <c r="B97" s="81"/>
      <c r="C97" s="146"/>
      <c r="D97" s="146"/>
      <c r="E97" s="146"/>
      <c r="H97" s="140"/>
      <c r="I97" s="140"/>
      <c r="J97" s="140"/>
      <c r="K97" s="140"/>
      <c r="L97" s="140"/>
      <c r="M97" s="140"/>
      <c r="N97" s="140"/>
      <c r="O97" s="140"/>
      <c r="P97" s="140"/>
    </row>
    <row r="98" spans="1:16" ht="22.5" customHeight="1">
      <c r="A98" s="81"/>
      <c r="B98" s="81"/>
      <c r="C98" s="146"/>
      <c r="D98" s="146"/>
      <c r="E98" s="146"/>
      <c r="H98" s="140"/>
      <c r="I98" s="140"/>
      <c r="J98" s="140"/>
      <c r="K98" s="140"/>
      <c r="L98" s="140"/>
      <c r="M98" s="140"/>
      <c r="N98" s="140"/>
      <c r="O98" s="140"/>
      <c r="P98" s="140"/>
    </row>
    <row r="99" spans="1:16" ht="22.5" customHeight="1">
      <c r="A99" s="81"/>
      <c r="B99" s="81"/>
      <c r="C99" s="146"/>
      <c r="D99" s="146"/>
      <c r="E99" s="146"/>
      <c r="H99" s="140"/>
      <c r="I99" s="140"/>
      <c r="J99" s="140"/>
      <c r="K99" s="140"/>
      <c r="L99" s="140"/>
      <c r="M99" s="140"/>
      <c r="N99" s="140"/>
      <c r="O99" s="140"/>
      <c r="P99" s="140"/>
    </row>
    <row r="100" spans="1:16" ht="22.5" customHeight="1">
      <c r="A100" s="81"/>
      <c r="B100" s="81"/>
      <c r="C100" s="146"/>
      <c r="D100" s="146"/>
      <c r="E100" s="146"/>
      <c r="H100" s="140"/>
      <c r="I100" s="140"/>
      <c r="J100" s="140"/>
      <c r="K100" s="140"/>
      <c r="L100" s="140"/>
      <c r="M100" s="140"/>
      <c r="N100" s="140"/>
      <c r="O100" s="140"/>
      <c r="P100" s="140"/>
    </row>
    <row r="101" spans="1:16" ht="22.5" customHeight="1">
      <c r="A101" s="81"/>
      <c r="B101" s="81"/>
      <c r="C101" s="146"/>
      <c r="D101" s="146"/>
      <c r="E101" s="146"/>
      <c r="H101" s="140"/>
      <c r="I101" s="140"/>
      <c r="J101" s="140"/>
      <c r="K101" s="140"/>
      <c r="L101" s="140"/>
      <c r="M101" s="140"/>
      <c r="N101" s="140"/>
      <c r="O101" s="140"/>
      <c r="P101" s="140"/>
    </row>
    <row r="102" spans="1:16" ht="22.5" customHeight="1">
      <c r="A102" s="81"/>
      <c r="B102" s="81"/>
      <c r="C102" s="146"/>
      <c r="D102" s="146"/>
      <c r="E102" s="146"/>
      <c r="H102" s="140"/>
      <c r="I102" s="140"/>
      <c r="J102" s="140"/>
      <c r="K102" s="140"/>
      <c r="L102" s="140"/>
      <c r="M102" s="140"/>
      <c r="N102" s="140"/>
      <c r="O102" s="140"/>
      <c r="P102" s="140"/>
    </row>
    <row r="103" spans="1:16" ht="22.5" customHeight="1">
      <c r="A103" s="81"/>
      <c r="B103" s="81"/>
      <c r="C103" s="146"/>
      <c r="D103" s="146"/>
      <c r="E103" s="146"/>
      <c r="H103" s="140"/>
      <c r="I103" s="140"/>
      <c r="J103" s="140"/>
      <c r="K103" s="140"/>
      <c r="L103" s="140"/>
      <c r="M103" s="140"/>
      <c r="N103" s="140"/>
      <c r="O103" s="140"/>
      <c r="P103" s="140"/>
    </row>
    <row r="104" spans="1:16" ht="22.5" customHeight="1">
      <c r="A104" s="81"/>
      <c r="B104" s="81"/>
      <c r="C104" s="146"/>
      <c r="D104" s="146"/>
      <c r="E104" s="146"/>
      <c r="H104" s="140"/>
      <c r="I104" s="140"/>
      <c r="J104" s="140"/>
      <c r="K104" s="140"/>
      <c r="L104" s="140"/>
      <c r="M104" s="140"/>
      <c r="N104" s="140"/>
      <c r="O104" s="140"/>
      <c r="P104" s="140"/>
    </row>
    <row r="105" spans="1:16" ht="22.5" customHeight="1">
      <c r="A105" s="81"/>
      <c r="B105" s="81"/>
      <c r="C105" s="146"/>
      <c r="D105" s="146"/>
      <c r="E105" s="146"/>
      <c r="H105" s="140"/>
      <c r="I105" s="140"/>
      <c r="J105" s="140"/>
      <c r="K105" s="140"/>
      <c r="L105" s="140"/>
      <c r="M105" s="140"/>
      <c r="N105" s="140"/>
      <c r="O105" s="140"/>
      <c r="P105" s="140"/>
    </row>
    <row r="106" spans="1:16" ht="22.5" customHeight="1">
      <c r="A106" s="81"/>
      <c r="B106" s="81"/>
      <c r="C106" s="146"/>
      <c r="D106" s="146"/>
      <c r="E106" s="146"/>
      <c r="H106" s="140"/>
      <c r="I106" s="140"/>
      <c r="J106" s="140"/>
      <c r="K106" s="140"/>
      <c r="L106" s="140"/>
      <c r="M106" s="140"/>
      <c r="N106" s="140"/>
      <c r="O106" s="140"/>
      <c r="P106" s="140"/>
    </row>
    <row r="107" spans="1:16" ht="22.5" customHeight="1">
      <c r="A107" s="81"/>
      <c r="B107" s="81"/>
      <c r="C107" s="146"/>
      <c r="D107" s="146"/>
      <c r="E107" s="146"/>
      <c r="H107" s="140"/>
      <c r="I107" s="140"/>
      <c r="J107" s="140"/>
      <c r="K107" s="140"/>
      <c r="L107" s="140"/>
      <c r="M107" s="140"/>
      <c r="N107" s="140"/>
      <c r="O107" s="140"/>
      <c r="P107" s="140"/>
    </row>
    <row r="108" spans="1:16" ht="22.5" customHeight="1">
      <c r="A108" s="81"/>
      <c r="B108" s="81"/>
      <c r="C108" s="146"/>
      <c r="D108" s="146"/>
      <c r="E108" s="146"/>
      <c r="H108" s="140"/>
      <c r="I108" s="140"/>
      <c r="J108" s="140"/>
      <c r="K108" s="140"/>
      <c r="L108" s="140"/>
      <c r="M108" s="140"/>
      <c r="N108" s="140"/>
      <c r="O108" s="140"/>
      <c r="P108" s="140"/>
    </row>
    <row r="109" spans="1:16" ht="22.5" customHeight="1">
      <c r="A109" s="81"/>
      <c r="B109" s="81"/>
      <c r="C109" s="146"/>
      <c r="D109" s="146"/>
      <c r="E109" s="146"/>
      <c r="H109" s="140"/>
      <c r="I109" s="140"/>
      <c r="J109" s="140"/>
      <c r="K109" s="140"/>
      <c r="L109" s="140"/>
      <c r="M109" s="140"/>
      <c r="N109" s="140"/>
      <c r="O109" s="140"/>
      <c r="P109" s="140"/>
    </row>
    <row r="110" spans="1:16" ht="22.5" customHeight="1">
      <c r="A110" s="81"/>
      <c r="B110" s="81"/>
      <c r="C110" s="146"/>
      <c r="D110" s="146"/>
      <c r="E110" s="146"/>
      <c r="H110" s="140"/>
      <c r="I110" s="140"/>
      <c r="J110" s="140"/>
      <c r="K110" s="140"/>
      <c r="L110" s="140"/>
      <c r="M110" s="140"/>
      <c r="N110" s="140"/>
      <c r="O110" s="140"/>
      <c r="P110" s="140"/>
    </row>
    <row r="111" spans="1:16" ht="22.5" customHeight="1">
      <c r="A111" s="81"/>
      <c r="B111" s="81"/>
      <c r="C111" s="146"/>
      <c r="D111" s="146"/>
      <c r="E111" s="146"/>
      <c r="H111" s="140"/>
      <c r="I111" s="140"/>
      <c r="J111" s="140"/>
      <c r="K111" s="140"/>
      <c r="L111" s="140"/>
      <c r="M111" s="140"/>
      <c r="N111" s="140"/>
      <c r="O111" s="140"/>
      <c r="P111" s="140"/>
    </row>
    <row r="112" spans="1:16" ht="22.5" customHeight="1">
      <c r="A112" s="81"/>
      <c r="B112" s="81"/>
      <c r="C112" s="146"/>
      <c r="D112" s="146"/>
      <c r="E112" s="146"/>
      <c r="H112" s="140"/>
      <c r="I112" s="140"/>
      <c r="J112" s="140"/>
      <c r="K112" s="140"/>
      <c r="L112" s="140"/>
      <c r="M112" s="140"/>
      <c r="N112" s="140"/>
      <c r="O112" s="140"/>
      <c r="P112" s="140"/>
    </row>
    <row r="113" spans="1:16" ht="22.5" customHeight="1">
      <c r="A113" s="81"/>
      <c r="B113" s="81"/>
      <c r="C113" s="146"/>
      <c r="D113" s="146"/>
      <c r="E113" s="146"/>
      <c r="H113" s="140"/>
      <c r="I113" s="140"/>
      <c r="J113" s="140"/>
      <c r="K113" s="140"/>
      <c r="L113" s="140"/>
      <c r="M113" s="140"/>
      <c r="N113" s="140"/>
      <c r="O113" s="140"/>
      <c r="P113" s="140"/>
    </row>
    <row r="114" spans="1:16" ht="22.5" customHeight="1">
      <c r="A114" s="81"/>
      <c r="B114" s="81"/>
      <c r="C114" s="146"/>
      <c r="D114" s="146"/>
      <c r="E114" s="146"/>
      <c r="H114" s="140"/>
      <c r="I114" s="140"/>
      <c r="J114" s="140"/>
      <c r="K114" s="140"/>
      <c r="L114" s="140"/>
      <c r="M114" s="140"/>
      <c r="N114" s="140"/>
      <c r="O114" s="140"/>
      <c r="P114" s="140"/>
    </row>
    <row r="115" spans="1:16" ht="22.5" customHeight="1">
      <c r="A115" s="81"/>
      <c r="B115" s="81"/>
      <c r="C115" s="146"/>
      <c r="D115" s="146"/>
      <c r="E115" s="146"/>
      <c r="H115" s="140"/>
      <c r="I115" s="140"/>
      <c r="J115" s="140"/>
      <c r="K115" s="140"/>
      <c r="L115" s="140"/>
      <c r="M115" s="140"/>
      <c r="N115" s="140"/>
      <c r="O115" s="140"/>
      <c r="P115" s="140"/>
    </row>
    <row r="116" spans="1:16" ht="22.5" customHeight="1">
      <c r="A116" s="81"/>
      <c r="B116" s="81"/>
      <c r="C116" s="146"/>
      <c r="D116" s="146"/>
      <c r="E116" s="146"/>
      <c r="H116" s="140"/>
      <c r="I116" s="140"/>
      <c r="J116" s="140"/>
      <c r="K116" s="140"/>
      <c r="L116" s="140"/>
      <c r="M116" s="140"/>
      <c r="N116" s="140"/>
      <c r="O116" s="140"/>
      <c r="P116" s="140"/>
    </row>
    <row r="117" spans="1:16" ht="22.5" customHeight="1">
      <c r="A117" s="81"/>
      <c r="B117" s="81"/>
      <c r="C117" s="146"/>
      <c r="D117" s="146"/>
      <c r="E117" s="146"/>
      <c r="H117" s="140"/>
      <c r="I117" s="140"/>
      <c r="J117" s="140"/>
      <c r="K117" s="140"/>
      <c r="L117" s="140"/>
      <c r="M117" s="140"/>
      <c r="N117" s="140"/>
      <c r="O117" s="140"/>
      <c r="P117" s="140"/>
    </row>
    <row r="118" spans="1:16" ht="22.5" customHeight="1">
      <c r="A118" s="81"/>
      <c r="B118" s="81"/>
      <c r="C118" s="146"/>
      <c r="D118" s="146"/>
      <c r="E118" s="146"/>
      <c r="H118" s="140"/>
      <c r="I118" s="140"/>
      <c r="J118" s="140"/>
      <c r="K118" s="140"/>
      <c r="L118" s="140"/>
      <c r="M118" s="140"/>
      <c r="N118" s="140"/>
      <c r="O118" s="140"/>
      <c r="P118" s="140"/>
    </row>
    <row r="119" spans="1:16" ht="22.5" customHeight="1">
      <c r="A119" s="81"/>
      <c r="B119" s="81"/>
      <c r="C119" s="146"/>
      <c r="D119" s="146"/>
      <c r="E119" s="146"/>
      <c r="H119" s="140"/>
      <c r="I119" s="140"/>
      <c r="J119" s="140"/>
      <c r="K119" s="140"/>
      <c r="L119" s="140"/>
      <c r="M119" s="140"/>
      <c r="N119" s="140"/>
      <c r="O119" s="140"/>
      <c r="P119" s="140"/>
    </row>
    <row r="120" spans="1:16" ht="22.5" customHeight="1">
      <c r="A120" s="81"/>
      <c r="B120" s="81"/>
      <c r="C120" s="146"/>
      <c r="D120" s="146"/>
      <c r="E120" s="146"/>
      <c r="H120" s="140"/>
      <c r="I120" s="140"/>
      <c r="J120" s="140"/>
      <c r="K120" s="140"/>
      <c r="L120" s="140"/>
      <c r="M120" s="140"/>
      <c r="N120" s="140"/>
      <c r="O120" s="140"/>
      <c r="P120" s="140"/>
    </row>
    <row r="121" spans="1:16" ht="22.5" customHeight="1">
      <c r="A121" s="81"/>
      <c r="B121" s="81"/>
      <c r="C121" s="146"/>
      <c r="D121" s="146"/>
      <c r="E121" s="146"/>
      <c r="H121" s="140"/>
      <c r="I121" s="140"/>
      <c r="J121" s="140"/>
      <c r="K121" s="140"/>
      <c r="L121" s="140"/>
      <c r="M121" s="140"/>
      <c r="N121" s="140"/>
      <c r="O121" s="140"/>
      <c r="P121" s="140"/>
    </row>
    <row r="122" spans="1:16" ht="22.5" customHeight="1">
      <c r="A122" s="81"/>
      <c r="B122" s="81"/>
      <c r="C122" s="146"/>
      <c r="D122" s="146"/>
      <c r="E122" s="146"/>
      <c r="H122" s="140"/>
      <c r="I122" s="140"/>
      <c r="J122" s="140"/>
      <c r="K122" s="140"/>
      <c r="L122" s="140"/>
      <c r="M122" s="140"/>
      <c r="N122" s="140"/>
      <c r="O122" s="140"/>
      <c r="P122" s="140"/>
    </row>
    <row r="123" spans="1:16" ht="22.5" customHeight="1">
      <c r="A123" s="81"/>
      <c r="B123" s="81"/>
      <c r="C123" s="146"/>
      <c r="D123" s="146"/>
      <c r="E123" s="146"/>
      <c r="H123" s="140"/>
      <c r="I123" s="140"/>
      <c r="J123" s="140"/>
      <c r="K123" s="140"/>
      <c r="L123" s="140"/>
      <c r="M123" s="140"/>
      <c r="N123" s="140"/>
      <c r="O123" s="140"/>
      <c r="P123" s="140"/>
    </row>
    <row r="124" spans="1:16" ht="22.5" customHeight="1">
      <c r="A124" s="81"/>
      <c r="B124" s="81"/>
      <c r="C124" s="146"/>
      <c r="D124" s="146"/>
      <c r="E124" s="146"/>
      <c r="H124" s="140"/>
      <c r="I124" s="140"/>
      <c r="J124" s="140"/>
      <c r="K124" s="140"/>
      <c r="L124" s="140"/>
      <c r="M124" s="140"/>
      <c r="N124" s="140"/>
      <c r="O124" s="140"/>
      <c r="P124" s="140"/>
    </row>
    <row r="125" spans="1:16" ht="22.5" customHeight="1">
      <c r="A125" s="81"/>
      <c r="B125" s="81"/>
      <c r="C125" s="146"/>
      <c r="D125" s="146"/>
      <c r="E125" s="146"/>
      <c r="H125" s="140"/>
      <c r="I125" s="140"/>
      <c r="J125" s="140"/>
      <c r="K125" s="140"/>
      <c r="L125" s="140"/>
      <c r="M125" s="140"/>
      <c r="N125" s="140"/>
      <c r="O125" s="140"/>
      <c r="P125" s="140"/>
    </row>
    <row r="126" spans="1:16" ht="22.5" customHeight="1">
      <c r="A126" s="81"/>
      <c r="B126" s="81"/>
      <c r="C126" s="146"/>
      <c r="D126" s="146"/>
      <c r="E126" s="146"/>
      <c r="H126" s="140"/>
      <c r="I126" s="140"/>
      <c r="J126" s="140"/>
      <c r="K126" s="140"/>
      <c r="L126" s="140"/>
      <c r="M126" s="140"/>
      <c r="N126" s="140"/>
      <c r="O126" s="140"/>
      <c r="P126" s="140"/>
    </row>
    <row r="127" spans="1:16" ht="22.5" customHeight="1">
      <c r="A127" s="81"/>
      <c r="B127" s="81"/>
      <c r="C127" s="146"/>
      <c r="D127" s="146"/>
      <c r="E127" s="146"/>
      <c r="H127" s="140"/>
      <c r="I127" s="140"/>
      <c r="J127" s="140"/>
      <c r="K127" s="140"/>
      <c r="L127" s="140"/>
      <c r="M127" s="140"/>
      <c r="N127" s="140"/>
      <c r="O127" s="140"/>
      <c r="P127" s="140"/>
    </row>
    <row r="128" spans="1:16" ht="22.5" customHeight="1">
      <c r="A128" s="81"/>
      <c r="B128" s="81"/>
      <c r="C128" s="146"/>
      <c r="D128" s="146"/>
      <c r="E128" s="146"/>
      <c r="H128" s="140"/>
      <c r="I128" s="140"/>
      <c r="J128" s="140"/>
      <c r="K128" s="140"/>
      <c r="L128" s="140"/>
      <c r="M128" s="140"/>
      <c r="N128" s="140"/>
      <c r="O128" s="140"/>
      <c r="P128" s="140"/>
    </row>
    <row r="129" spans="1:16" ht="22.5" customHeight="1">
      <c r="A129" s="81"/>
      <c r="B129" s="81"/>
      <c r="C129" s="146"/>
      <c r="D129" s="146"/>
      <c r="E129" s="146"/>
      <c r="H129" s="140"/>
      <c r="I129" s="140"/>
      <c r="J129" s="140"/>
      <c r="K129" s="140"/>
      <c r="L129" s="140"/>
      <c r="M129" s="140"/>
      <c r="N129" s="140"/>
      <c r="O129" s="140"/>
      <c r="P129" s="140"/>
    </row>
    <row r="130" spans="1:16" ht="22.5" customHeight="1">
      <c r="A130" s="81"/>
      <c r="B130" s="81"/>
      <c r="C130" s="146"/>
      <c r="D130" s="146"/>
      <c r="E130" s="146"/>
      <c r="H130" s="140"/>
      <c r="I130" s="140"/>
      <c r="J130" s="140"/>
      <c r="K130" s="140"/>
      <c r="L130" s="140"/>
      <c r="M130" s="140"/>
      <c r="N130" s="140"/>
      <c r="O130" s="140"/>
      <c r="P130" s="140"/>
    </row>
    <row r="131" spans="1:16" ht="22.5" customHeight="1">
      <c r="A131" s="81"/>
      <c r="B131" s="81"/>
      <c r="C131" s="146"/>
      <c r="D131" s="146"/>
      <c r="E131" s="146"/>
      <c r="H131" s="140"/>
      <c r="I131" s="140"/>
      <c r="J131" s="140"/>
      <c r="K131" s="140"/>
      <c r="L131" s="140"/>
      <c r="M131" s="140"/>
      <c r="N131" s="140"/>
      <c r="O131" s="140"/>
      <c r="P131" s="140"/>
    </row>
    <row r="132" spans="1:16" ht="22.5" customHeight="1">
      <c r="A132" s="81"/>
      <c r="B132" s="81"/>
      <c r="C132" s="146"/>
      <c r="D132" s="146"/>
      <c r="E132" s="146"/>
      <c r="H132" s="140"/>
      <c r="I132" s="140"/>
      <c r="J132" s="140"/>
      <c r="K132" s="140"/>
      <c r="L132" s="140"/>
      <c r="M132" s="140"/>
      <c r="N132" s="140"/>
      <c r="O132" s="140"/>
      <c r="P132" s="140"/>
    </row>
    <row r="133" spans="1:16" ht="22.5" customHeight="1">
      <c r="A133" s="81"/>
      <c r="B133" s="81"/>
      <c r="C133" s="146"/>
      <c r="D133" s="146"/>
      <c r="E133" s="146"/>
      <c r="H133" s="140"/>
      <c r="I133" s="140"/>
      <c r="J133" s="140"/>
      <c r="K133" s="140"/>
      <c r="L133" s="140"/>
      <c r="M133" s="140"/>
      <c r="N133" s="140"/>
      <c r="O133" s="140"/>
      <c r="P133" s="140"/>
    </row>
    <row r="134" spans="1:16" ht="22.5" customHeight="1">
      <c r="A134" s="81"/>
      <c r="B134" s="81"/>
      <c r="C134" s="146"/>
      <c r="D134" s="146"/>
      <c r="E134" s="146"/>
      <c r="H134" s="140"/>
      <c r="I134" s="140"/>
      <c r="J134" s="140"/>
      <c r="K134" s="140"/>
      <c r="L134" s="140"/>
      <c r="M134" s="140"/>
      <c r="N134" s="140"/>
      <c r="O134" s="140"/>
      <c r="P134" s="140"/>
    </row>
    <row r="135" spans="1:16" ht="22.5" customHeight="1">
      <c r="A135" s="81"/>
      <c r="B135" s="81"/>
      <c r="C135" s="146"/>
      <c r="D135" s="146"/>
      <c r="E135" s="146"/>
      <c r="H135" s="140"/>
      <c r="I135" s="140"/>
      <c r="J135" s="140"/>
      <c r="K135" s="140"/>
      <c r="L135" s="140"/>
      <c r="M135" s="140"/>
      <c r="N135" s="140"/>
      <c r="O135" s="140"/>
      <c r="P135" s="140"/>
    </row>
    <row r="136" spans="1:16" ht="22.5" customHeight="1">
      <c r="A136" s="81"/>
      <c r="B136" s="81"/>
      <c r="C136" s="146"/>
      <c r="D136" s="146"/>
      <c r="E136" s="146"/>
      <c r="H136" s="140"/>
      <c r="I136" s="140"/>
      <c r="J136" s="140"/>
      <c r="K136" s="140"/>
      <c r="L136" s="140"/>
      <c r="M136" s="140"/>
      <c r="N136" s="140"/>
      <c r="O136" s="140"/>
      <c r="P136" s="140"/>
    </row>
    <row r="137" spans="1:16" ht="22.5" customHeight="1">
      <c r="A137" s="81"/>
      <c r="B137" s="81"/>
      <c r="C137" s="146"/>
      <c r="D137" s="146"/>
      <c r="E137" s="146"/>
      <c r="H137" s="140"/>
      <c r="I137" s="140"/>
      <c r="J137" s="140"/>
      <c r="K137" s="140"/>
      <c r="L137" s="140"/>
      <c r="M137" s="140"/>
      <c r="N137" s="140"/>
      <c r="O137" s="140"/>
      <c r="P137" s="140"/>
    </row>
    <row r="138" spans="1:16" ht="22.5" customHeight="1">
      <c r="A138" s="81"/>
      <c r="B138" s="81"/>
      <c r="C138" s="146"/>
      <c r="D138" s="146"/>
      <c r="E138" s="146"/>
      <c r="H138" s="140"/>
      <c r="I138" s="140"/>
      <c r="J138" s="140"/>
      <c r="K138" s="140"/>
      <c r="L138" s="140"/>
      <c r="M138" s="140"/>
      <c r="N138" s="140"/>
      <c r="O138" s="140"/>
      <c r="P138" s="140"/>
    </row>
    <row r="139" spans="1:16" ht="22.5" customHeight="1">
      <c r="A139" s="81"/>
      <c r="B139" s="81"/>
      <c r="C139" s="146"/>
      <c r="D139" s="146"/>
      <c r="E139" s="146"/>
      <c r="H139" s="140"/>
      <c r="I139" s="140"/>
      <c r="J139" s="140"/>
      <c r="K139" s="140"/>
      <c r="L139" s="140"/>
      <c r="M139" s="140"/>
      <c r="N139" s="140"/>
      <c r="O139" s="140"/>
      <c r="P139" s="140"/>
    </row>
    <row r="140" spans="1:16" ht="22.5" customHeight="1">
      <c r="A140" s="81"/>
      <c r="B140" s="81"/>
      <c r="C140" s="146"/>
      <c r="D140" s="146"/>
      <c r="E140" s="146"/>
      <c r="H140" s="140"/>
      <c r="I140" s="140"/>
      <c r="J140" s="140"/>
      <c r="K140" s="140"/>
      <c r="L140" s="140"/>
      <c r="M140" s="140"/>
      <c r="N140" s="140"/>
      <c r="O140" s="140"/>
      <c r="P140" s="140"/>
    </row>
    <row r="141" spans="1:16" ht="22.5" customHeight="1">
      <c r="A141" s="81"/>
      <c r="B141" s="81"/>
      <c r="C141" s="146"/>
      <c r="D141" s="146"/>
      <c r="E141" s="146"/>
      <c r="H141" s="140"/>
      <c r="I141" s="140"/>
      <c r="J141" s="140"/>
      <c r="K141" s="140"/>
      <c r="L141" s="140"/>
      <c r="M141" s="140"/>
      <c r="N141" s="140"/>
      <c r="O141" s="140"/>
      <c r="P141" s="140"/>
    </row>
    <row r="142" spans="1:16" ht="22.5" customHeight="1">
      <c r="A142" s="81"/>
      <c r="B142" s="81"/>
      <c r="C142" s="146"/>
      <c r="D142" s="146"/>
      <c r="E142" s="146"/>
      <c r="H142" s="140"/>
      <c r="I142" s="140"/>
      <c r="J142" s="140"/>
      <c r="K142" s="140"/>
      <c r="L142" s="140"/>
      <c r="M142" s="140"/>
      <c r="N142" s="140"/>
      <c r="O142" s="140"/>
      <c r="P142" s="140"/>
    </row>
    <row r="143" spans="1:16" ht="22.5" customHeight="1">
      <c r="A143" s="81"/>
      <c r="B143" s="81"/>
      <c r="C143" s="146"/>
      <c r="D143" s="146"/>
      <c r="E143" s="146"/>
      <c r="H143" s="140"/>
      <c r="I143" s="140"/>
      <c r="J143" s="140"/>
      <c r="K143" s="140"/>
      <c r="L143" s="140"/>
      <c r="M143" s="140"/>
      <c r="N143" s="140"/>
      <c r="O143" s="140"/>
      <c r="P143" s="140"/>
    </row>
    <row r="144" spans="1:16" ht="22.5" customHeight="1">
      <c r="A144" s="81"/>
      <c r="B144" s="81"/>
      <c r="C144" s="146"/>
      <c r="D144" s="146"/>
      <c r="E144" s="146"/>
      <c r="H144" s="140"/>
      <c r="I144" s="140"/>
      <c r="J144" s="140"/>
      <c r="K144" s="140"/>
      <c r="L144" s="140"/>
      <c r="M144" s="140"/>
      <c r="N144" s="140"/>
      <c r="O144" s="140"/>
      <c r="P144" s="140"/>
    </row>
    <row r="145" spans="1:16" ht="22.5" customHeight="1">
      <c r="A145" s="81"/>
      <c r="B145" s="81"/>
      <c r="C145" s="146"/>
      <c r="D145" s="146"/>
      <c r="E145" s="146"/>
      <c r="H145" s="140"/>
      <c r="I145" s="140"/>
      <c r="J145" s="140"/>
      <c r="K145" s="140"/>
      <c r="L145" s="140"/>
      <c r="M145" s="140"/>
      <c r="N145" s="140"/>
      <c r="O145" s="140"/>
      <c r="P145" s="140"/>
    </row>
    <row r="146" spans="1:16" ht="22.5" customHeight="1">
      <c r="A146" s="81"/>
      <c r="B146" s="81"/>
      <c r="C146" s="146"/>
      <c r="D146" s="146"/>
      <c r="E146" s="146"/>
      <c r="H146" s="140"/>
      <c r="I146" s="140"/>
      <c r="J146" s="140"/>
      <c r="K146" s="140"/>
      <c r="L146" s="140"/>
      <c r="M146" s="140"/>
      <c r="N146" s="140"/>
      <c r="O146" s="140"/>
      <c r="P146" s="140"/>
    </row>
    <row r="147" spans="1:16" ht="22.5" customHeight="1">
      <c r="A147" s="81"/>
      <c r="B147" s="81"/>
      <c r="C147" s="146"/>
      <c r="D147" s="146"/>
      <c r="E147" s="146"/>
      <c r="H147" s="140"/>
      <c r="I147" s="140"/>
      <c r="J147" s="140"/>
      <c r="K147" s="140"/>
      <c r="L147" s="140"/>
      <c r="M147" s="140"/>
      <c r="N147" s="140"/>
      <c r="O147" s="140"/>
      <c r="P147" s="140"/>
    </row>
    <row r="148" spans="1:16" ht="22.5" customHeight="1">
      <c r="A148" s="81"/>
      <c r="B148" s="81"/>
      <c r="C148" s="146"/>
      <c r="D148" s="146"/>
      <c r="E148" s="146"/>
      <c r="H148" s="140"/>
      <c r="I148" s="140"/>
      <c r="J148" s="140"/>
      <c r="K148" s="140"/>
      <c r="L148" s="140"/>
      <c r="M148" s="140"/>
      <c r="N148" s="140"/>
      <c r="O148" s="140"/>
      <c r="P148" s="140"/>
    </row>
    <row r="149" spans="1:16" ht="22.5" customHeight="1">
      <c r="A149" s="81"/>
      <c r="B149" s="81"/>
      <c r="C149" s="146"/>
      <c r="D149" s="146"/>
      <c r="E149" s="146"/>
      <c r="H149" s="140"/>
      <c r="I149" s="140"/>
      <c r="J149" s="140"/>
      <c r="K149" s="140"/>
      <c r="L149" s="140"/>
      <c r="M149" s="140"/>
      <c r="N149" s="140"/>
      <c r="O149" s="140"/>
      <c r="P149" s="140"/>
    </row>
    <row r="150" spans="1:16" ht="22.5" customHeight="1">
      <c r="A150" s="81"/>
      <c r="B150" s="81"/>
      <c r="C150" s="146"/>
      <c r="D150" s="146"/>
      <c r="E150" s="146"/>
      <c r="H150" s="140"/>
      <c r="I150" s="140"/>
      <c r="J150" s="140"/>
      <c r="K150" s="140"/>
      <c r="L150" s="140"/>
      <c r="M150" s="140"/>
      <c r="N150" s="140"/>
      <c r="O150" s="140"/>
      <c r="P150" s="140"/>
    </row>
    <row r="151" spans="1:16" ht="22.5" customHeight="1">
      <c r="A151" s="81"/>
      <c r="B151" s="81"/>
      <c r="C151" s="146"/>
      <c r="D151" s="146"/>
      <c r="E151" s="146"/>
      <c r="H151" s="140"/>
      <c r="I151" s="140"/>
      <c r="J151" s="140"/>
      <c r="K151" s="140"/>
      <c r="L151" s="140"/>
      <c r="M151" s="140"/>
      <c r="N151" s="140"/>
      <c r="O151" s="140"/>
      <c r="P151" s="140"/>
    </row>
    <row r="152" spans="1:16" ht="22.5" customHeight="1">
      <c r="A152" s="81"/>
      <c r="B152" s="81"/>
      <c r="C152" s="146"/>
      <c r="D152" s="146"/>
      <c r="E152" s="146"/>
      <c r="H152" s="140"/>
      <c r="I152" s="140"/>
      <c r="J152" s="140"/>
      <c r="K152" s="140"/>
      <c r="L152" s="140"/>
      <c r="M152" s="140"/>
      <c r="N152" s="140"/>
      <c r="O152" s="140"/>
      <c r="P152" s="140"/>
    </row>
    <row r="153" spans="1:16" ht="22.5" customHeight="1">
      <c r="A153" s="81"/>
      <c r="B153" s="81"/>
      <c r="C153" s="146"/>
      <c r="D153" s="146"/>
      <c r="E153" s="146"/>
      <c r="H153" s="140"/>
      <c r="I153" s="140"/>
      <c r="J153" s="140"/>
      <c r="K153" s="140"/>
      <c r="L153" s="140"/>
      <c r="M153" s="140"/>
      <c r="N153" s="140"/>
      <c r="O153" s="140"/>
      <c r="P153" s="140"/>
    </row>
    <row r="154" spans="1:16" ht="22.5" customHeight="1">
      <c r="A154" s="81"/>
      <c r="B154" s="81"/>
      <c r="C154" s="146"/>
      <c r="D154" s="146"/>
      <c r="E154" s="146"/>
      <c r="H154" s="140"/>
      <c r="I154" s="140"/>
      <c r="J154" s="140"/>
      <c r="K154" s="140"/>
      <c r="L154" s="140"/>
      <c r="M154" s="140"/>
      <c r="N154" s="140"/>
      <c r="O154" s="140"/>
      <c r="P154" s="140"/>
    </row>
    <row r="155" spans="1:16" ht="22.5" customHeight="1">
      <c r="A155" s="81"/>
      <c r="B155" s="81"/>
      <c r="C155" s="146"/>
      <c r="D155" s="146"/>
      <c r="E155" s="146"/>
      <c r="H155" s="140"/>
      <c r="I155" s="140"/>
      <c r="J155" s="140"/>
      <c r="K155" s="140"/>
      <c r="L155" s="140"/>
      <c r="M155" s="140"/>
      <c r="N155" s="140"/>
      <c r="O155" s="140"/>
      <c r="P155" s="140"/>
    </row>
    <row r="156" spans="1:16" ht="22.5" customHeight="1">
      <c r="A156" s="81"/>
      <c r="B156" s="81"/>
      <c r="C156" s="146"/>
      <c r="D156" s="146"/>
      <c r="E156" s="146"/>
      <c r="H156" s="140"/>
      <c r="I156" s="140"/>
      <c r="J156" s="140"/>
      <c r="K156" s="140"/>
      <c r="L156" s="140"/>
      <c r="M156" s="140"/>
      <c r="N156" s="140"/>
      <c r="O156" s="140"/>
      <c r="P156" s="140"/>
    </row>
    <row r="157" spans="1:16" ht="22.5" customHeight="1">
      <c r="A157" s="81"/>
      <c r="B157" s="81"/>
      <c r="C157" s="146"/>
      <c r="D157" s="146"/>
      <c r="E157" s="146"/>
      <c r="H157" s="140"/>
      <c r="I157" s="140"/>
      <c r="J157" s="140"/>
      <c r="K157" s="140"/>
      <c r="L157" s="140"/>
      <c r="M157" s="140"/>
      <c r="N157" s="140"/>
      <c r="O157" s="140"/>
      <c r="P157" s="140"/>
    </row>
    <row r="158" spans="1:16" ht="22.5" customHeight="1">
      <c r="A158" s="81"/>
      <c r="B158" s="81"/>
      <c r="C158" s="146"/>
      <c r="D158" s="146"/>
      <c r="E158" s="146"/>
      <c r="H158" s="140"/>
      <c r="I158" s="140"/>
      <c r="J158" s="140"/>
      <c r="K158" s="140"/>
      <c r="L158" s="140"/>
      <c r="M158" s="140"/>
      <c r="N158" s="140"/>
      <c r="O158" s="140"/>
      <c r="P158" s="140"/>
    </row>
    <row r="159" spans="1:16" ht="22.5" customHeight="1">
      <c r="A159" s="81"/>
      <c r="B159" s="81"/>
      <c r="C159" s="146"/>
      <c r="D159" s="146"/>
      <c r="E159" s="146"/>
      <c r="H159" s="140"/>
      <c r="I159" s="140"/>
      <c r="J159" s="140"/>
      <c r="K159" s="140"/>
      <c r="L159" s="140"/>
      <c r="M159" s="140"/>
      <c r="N159" s="140"/>
      <c r="O159" s="140"/>
      <c r="P159" s="140"/>
    </row>
    <row r="160" spans="1:16" ht="22.5" customHeight="1">
      <c r="A160" s="81"/>
      <c r="B160" s="81"/>
      <c r="C160" s="146"/>
      <c r="D160" s="146"/>
      <c r="E160" s="146"/>
      <c r="H160" s="140"/>
      <c r="I160" s="140"/>
      <c r="J160" s="140"/>
      <c r="K160" s="140"/>
      <c r="L160" s="140"/>
      <c r="M160" s="140"/>
      <c r="N160" s="140"/>
      <c r="O160" s="140"/>
      <c r="P160" s="140"/>
    </row>
    <row r="161" spans="1:16" ht="22.5" customHeight="1">
      <c r="A161" s="81"/>
      <c r="B161" s="81"/>
      <c r="C161" s="146"/>
      <c r="D161" s="146"/>
      <c r="E161" s="146"/>
      <c r="H161" s="140"/>
      <c r="I161" s="140"/>
      <c r="J161" s="140"/>
      <c r="K161" s="140"/>
      <c r="L161" s="140"/>
      <c r="M161" s="140"/>
      <c r="N161" s="140"/>
      <c r="O161" s="140"/>
      <c r="P161" s="140"/>
    </row>
    <row r="162" spans="1:16" ht="22.5" customHeight="1">
      <c r="A162" s="81"/>
      <c r="B162" s="81"/>
      <c r="C162" s="146"/>
      <c r="D162" s="146"/>
      <c r="E162" s="146"/>
      <c r="H162" s="140"/>
      <c r="I162" s="140"/>
      <c r="J162" s="140"/>
      <c r="K162" s="140"/>
      <c r="L162" s="140"/>
      <c r="M162" s="140"/>
      <c r="N162" s="140"/>
      <c r="O162" s="140"/>
      <c r="P162" s="140"/>
    </row>
    <row r="163" spans="1:16" ht="22.5" customHeight="1">
      <c r="A163" s="81"/>
      <c r="B163" s="81"/>
      <c r="C163" s="146"/>
      <c r="D163" s="146"/>
      <c r="E163" s="146"/>
      <c r="H163" s="140"/>
      <c r="I163" s="140"/>
      <c r="J163" s="140"/>
      <c r="K163" s="140"/>
      <c r="L163" s="140"/>
      <c r="M163" s="140"/>
      <c r="N163" s="140"/>
      <c r="O163" s="140"/>
      <c r="P163" s="140"/>
    </row>
    <row r="164" spans="1:16" ht="22.5" customHeight="1">
      <c r="A164" s="81"/>
      <c r="B164" s="81"/>
      <c r="C164" s="146"/>
      <c r="D164" s="146"/>
      <c r="E164" s="146"/>
      <c r="H164" s="140"/>
      <c r="I164" s="140"/>
      <c r="J164" s="140"/>
      <c r="K164" s="140"/>
      <c r="L164" s="140"/>
      <c r="M164" s="140"/>
      <c r="N164" s="140"/>
      <c r="O164" s="140"/>
      <c r="P164" s="140"/>
    </row>
    <row r="165" spans="1:16" ht="22.5" customHeight="1">
      <c r="A165" s="81"/>
      <c r="B165" s="81"/>
      <c r="C165" s="146"/>
      <c r="D165" s="146"/>
      <c r="E165" s="146"/>
      <c r="H165" s="140"/>
      <c r="I165" s="140"/>
      <c r="J165" s="140"/>
      <c r="K165" s="140"/>
      <c r="L165" s="140"/>
      <c r="M165" s="140"/>
      <c r="N165" s="140"/>
      <c r="O165" s="140"/>
      <c r="P165" s="140"/>
    </row>
    <row r="166" spans="1:16" ht="22.5" customHeight="1">
      <c r="A166" s="81"/>
      <c r="B166" s="81"/>
      <c r="C166" s="146"/>
      <c r="D166" s="146"/>
      <c r="E166" s="146"/>
      <c r="H166" s="140"/>
      <c r="I166" s="140"/>
      <c r="J166" s="140"/>
      <c r="K166" s="140"/>
      <c r="L166" s="140"/>
      <c r="M166" s="140"/>
      <c r="N166" s="140"/>
      <c r="O166" s="140"/>
      <c r="P166" s="140"/>
    </row>
    <row r="167" spans="1:16" ht="22.5" customHeight="1">
      <c r="A167" s="81"/>
      <c r="B167" s="81"/>
      <c r="C167" s="146"/>
      <c r="D167" s="146"/>
      <c r="E167" s="146"/>
      <c r="H167" s="140"/>
      <c r="I167" s="140"/>
      <c r="J167" s="140"/>
      <c r="K167" s="140"/>
      <c r="L167" s="140"/>
      <c r="M167" s="140"/>
      <c r="N167" s="140"/>
      <c r="O167" s="140"/>
      <c r="P167" s="140"/>
    </row>
    <row r="168" spans="1:16" ht="22.5" customHeight="1">
      <c r="A168" s="81"/>
      <c r="B168" s="81"/>
      <c r="C168" s="146"/>
      <c r="D168" s="146"/>
      <c r="E168" s="146"/>
      <c r="H168" s="140"/>
      <c r="I168" s="140"/>
      <c r="J168" s="140"/>
      <c r="K168" s="140"/>
      <c r="L168" s="140"/>
      <c r="M168" s="140"/>
      <c r="N168" s="140"/>
      <c r="O168" s="140"/>
      <c r="P168" s="140"/>
    </row>
    <row r="169" spans="1:16" ht="22.5" customHeight="1">
      <c r="A169" s="81"/>
      <c r="B169" s="81"/>
      <c r="C169" s="146"/>
      <c r="D169" s="146"/>
      <c r="E169" s="146"/>
      <c r="H169" s="140"/>
      <c r="I169" s="140"/>
      <c r="J169" s="140"/>
      <c r="K169" s="140"/>
      <c r="L169" s="140"/>
      <c r="M169" s="140"/>
      <c r="N169" s="140"/>
      <c r="O169" s="140"/>
      <c r="P169" s="140"/>
    </row>
    <row r="170" spans="1:16" ht="22.5" customHeight="1">
      <c r="A170" s="81"/>
      <c r="B170" s="81"/>
      <c r="C170" s="146"/>
      <c r="D170" s="146"/>
      <c r="E170" s="146"/>
      <c r="H170" s="140"/>
      <c r="I170" s="140"/>
      <c r="J170" s="140"/>
      <c r="K170" s="140"/>
      <c r="L170" s="140"/>
      <c r="M170" s="140"/>
      <c r="N170" s="140"/>
      <c r="O170" s="140"/>
      <c r="P170" s="140"/>
    </row>
    <row r="171" spans="1:16" ht="22.5" customHeight="1">
      <c r="A171" s="81"/>
      <c r="B171" s="81"/>
      <c r="C171" s="146"/>
      <c r="D171" s="146"/>
      <c r="E171" s="146"/>
      <c r="H171" s="140"/>
      <c r="I171" s="140"/>
      <c r="J171" s="140"/>
      <c r="K171" s="140"/>
      <c r="L171" s="140"/>
      <c r="M171" s="140"/>
      <c r="N171" s="140"/>
      <c r="O171" s="140"/>
      <c r="P171" s="140"/>
    </row>
    <row r="172" spans="1:16" ht="22.5" customHeight="1">
      <c r="A172" s="81"/>
      <c r="B172" s="81"/>
      <c r="C172" s="146"/>
      <c r="D172" s="146"/>
      <c r="E172" s="146"/>
      <c r="H172" s="140"/>
      <c r="I172" s="140"/>
      <c r="J172" s="140"/>
      <c r="K172" s="140"/>
      <c r="L172" s="140"/>
      <c r="M172" s="140"/>
      <c r="N172" s="140"/>
      <c r="O172" s="140"/>
      <c r="P172" s="140"/>
    </row>
    <row r="173" spans="1:16" ht="22.5" customHeight="1">
      <c r="A173" s="81"/>
      <c r="B173" s="81"/>
      <c r="C173" s="146"/>
      <c r="D173" s="146"/>
      <c r="E173" s="146"/>
      <c r="H173" s="140"/>
      <c r="I173" s="140"/>
      <c r="J173" s="140"/>
      <c r="K173" s="140"/>
      <c r="L173" s="140"/>
      <c r="M173" s="140"/>
      <c r="N173" s="140"/>
      <c r="O173" s="140"/>
      <c r="P173" s="140"/>
    </row>
    <row r="174" spans="1:16" ht="22.5" customHeight="1">
      <c r="A174" s="81"/>
      <c r="B174" s="81"/>
      <c r="C174" s="146"/>
      <c r="D174" s="146"/>
      <c r="E174" s="146"/>
      <c r="H174" s="140"/>
      <c r="I174" s="140"/>
      <c r="J174" s="140"/>
      <c r="K174" s="140"/>
      <c r="L174" s="140"/>
      <c r="M174" s="140"/>
      <c r="N174" s="140"/>
      <c r="O174" s="140"/>
      <c r="P174" s="140"/>
    </row>
    <row r="175" spans="1:16" ht="22.5" customHeight="1">
      <c r="A175" s="81"/>
      <c r="B175" s="81"/>
      <c r="C175" s="146"/>
      <c r="D175" s="146"/>
      <c r="E175" s="146"/>
      <c r="H175" s="140"/>
      <c r="I175" s="140"/>
      <c r="J175" s="140"/>
      <c r="K175" s="140"/>
      <c r="L175" s="140"/>
      <c r="M175" s="140"/>
      <c r="N175" s="140"/>
      <c r="O175" s="140"/>
      <c r="P175" s="140"/>
    </row>
    <row r="176" spans="1:16" ht="22.5" customHeight="1">
      <c r="A176" s="81"/>
      <c r="B176" s="81"/>
      <c r="C176" s="146"/>
      <c r="D176" s="146"/>
      <c r="E176" s="146"/>
      <c r="H176" s="140"/>
      <c r="I176" s="140"/>
      <c r="J176" s="140"/>
      <c r="K176" s="140"/>
      <c r="L176" s="140"/>
      <c r="M176" s="140"/>
      <c r="N176" s="140"/>
      <c r="O176" s="140"/>
      <c r="P176" s="140"/>
    </row>
    <row r="177" spans="1:16" ht="22.5" customHeight="1">
      <c r="A177" s="81"/>
      <c r="B177" s="81"/>
      <c r="C177" s="146"/>
      <c r="D177" s="146"/>
      <c r="E177" s="146"/>
      <c r="H177" s="140"/>
      <c r="I177" s="140"/>
      <c r="J177" s="140"/>
      <c r="K177" s="140"/>
      <c r="L177" s="140"/>
      <c r="M177" s="140"/>
      <c r="N177" s="140"/>
      <c r="O177" s="140"/>
      <c r="P177" s="140"/>
    </row>
    <row r="178" spans="1:16" ht="22.5" customHeight="1">
      <c r="A178" s="81"/>
      <c r="B178" s="81"/>
      <c r="C178" s="146"/>
      <c r="D178" s="146"/>
      <c r="E178" s="146"/>
      <c r="H178" s="140"/>
      <c r="I178" s="140"/>
      <c r="J178" s="140"/>
      <c r="K178" s="140"/>
      <c r="L178" s="140"/>
      <c r="M178" s="140"/>
      <c r="N178" s="140"/>
      <c r="O178" s="140"/>
      <c r="P178" s="140"/>
    </row>
    <row r="179" spans="1:16" ht="22.5" customHeight="1">
      <c r="A179" s="81"/>
      <c r="B179" s="81"/>
      <c r="C179" s="146"/>
      <c r="D179" s="146"/>
      <c r="E179" s="146"/>
      <c r="H179" s="140"/>
      <c r="I179" s="140"/>
      <c r="J179" s="140"/>
      <c r="K179" s="140"/>
      <c r="L179" s="140"/>
      <c r="M179" s="140"/>
      <c r="N179" s="140"/>
      <c r="O179" s="140"/>
      <c r="P179" s="140"/>
    </row>
    <row r="180" spans="1:16" ht="22.5" customHeight="1">
      <c r="A180" s="81"/>
      <c r="B180" s="81"/>
      <c r="C180" s="146"/>
      <c r="D180" s="146"/>
      <c r="E180" s="146"/>
      <c r="H180" s="140"/>
      <c r="I180" s="140"/>
      <c r="J180" s="140"/>
      <c r="K180" s="140"/>
      <c r="L180" s="140"/>
      <c r="M180" s="140"/>
      <c r="N180" s="140"/>
      <c r="O180" s="140"/>
      <c r="P180" s="140"/>
    </row>
    <row r="181" spans="1:16" ht="22.5" customHeight="1">
      <c r="A181" s="81"/>
      <c r="B181" s="81"/>
      <c r="C181" s="146"/>
      <c r="D181" s="146"/>
      <c r="E181" s="146"/>
      <c r="H181" s="140"/>
      <c r="I181" s="140"/>
      <c r="J181" s="140"/>
      <c r="K181" s="140"/>
      <c r="L181" s="140"/>
      <c r="M181" s="140"/>
      <c r="N181" s="140"/>
      <c r="O181" s="140"/>
      <c r="P181" s="140"/>
    </row>
    <row r="182" spans="1:16" ht="22.5" customHeight="1">
      <c r="A182" s="81"/>
      <c r="B182" s="81"/>
      <c r="C182" s="146"/>
      <c r="D182" s="146"/>
      <c r="E182" s="146"/>
      <c r="H182" s="140"/>
      <c r="I182" s="140"/>
      <c r="J182" s="140"/>
      <c r="K182" s="140"/>
      <c r="L182" s="140"/>
      <c r="M182" s="140"/>
      <c r="N182" s="140"/>
      <c r="O182" s="140"/>
      <c r="P182" s="140"/>
    </row>
    <row r="183" spans="1:16" ht="22.5" customHeight="1">
      <c r="A183" s="81"/>
      <c r="B183" s="81"/>
      <c r="C183" s="146"/>
      <c r="D183" s="146"/>
      <c r="E183" s="146"/>
      <c r="H183" s="140"/>
      <c r="I183" s="140"/>
      <c r="J183" s="140"/>
      <c r="K183" s="140"/>
      <c r="L183" s="140"/>
      <c r="M183" s="140"/>
      <c r="N183" s="140"/>
      <c r="O183" s="140"/>
      <c r="P183" s="140"/>
    </row>
    <row r="184" spans="1:16" ht="22.5" customHeight="1">
      <c r="A184" s="81"/>
      <c r="B184" s="81"/>
      <c r="C184" s="146"/>
      <c r="D184" s="146"/>
      <c r="E184" s="146"/>
      <c r="H184" s="140"/>
      <c r="I184" s="140"/>
      <c r="J184" s="140"/>
      <c r="K184" s="140"/>
      <c r="L184" s="140"/>
      <c r="M184" s="140"/>
      <c r="N184" s="140"/>
      <c r="O184" s="140"/>
      <c r="P184" s="140"/>
    </row>
    <row r="185" spans="1:16" ht="22.5" customHeight="1">
      <c r="A185" s="81"/>
      <c r="B185" s="81"/>
      <c r="C185" s="146"/>
      <c r="D185" s="146"/>
      <c r="E185" s="146"/>
      <c r="H185" s="140"/>
      <c r="I185" s="140"/>
      <c r="J185" s="140"/>
      <c r="K185" s="140"/>
      <c r="L185" s="140"/>
      <c r="M185" s="140"/>
      <c r="N185" s="140"/>
      <c r="O185" s="140"/>
      <c r="P185" s="140"/>
    </row>
    <row r="186" spans="1:16" ht="22.5" customHeight="1">
      <c r="A186" s="81"/>
      <c r="B186" s="81"/>
      <c r="C186" s="146"/>
      <c r="D186" s="146"/>
      <c r="E186" s="146"/>
      <c r="H186" s="140"/>
      <c r="I186" s="140"/>
      <c r="J186" s="140"/>
      <c r="K186" s="140"/>
      <c r="L186" s="140"/>
      <c r="M186" s="140"/>
      <c r="N186" s="140"/>
      <c r="O186" s="140"/>
      <c r="P186" s="140"/>
    </row>
    <row r="187" spans="1:16" ht="22.5" customHeight="1">
      <c r="A187" s="81"/>
      <c r="B187" s="81"/>
      <c r="C187" s="146"/>
      <c r="D187" s="146"/>
      <c r="E187" s="146"/>
      <c r="H187" s="140"/>
      <c r="I187" s="140"/>
      <c r="J187" s="140"/>
      <c r="K187" s="140"/>
      <c r="L187" s="140"/>
      <c r="M187" s="140"/>
      <c r="N187" s="140"/>
      <c r="O187" s="140"/>
      <c r="P187" s="140"/>
    </row>
    <row r="188" spans="1:16" ht="22.5" customHeight="1">
      <c r="A188" s="81"/>
      <c r="B188" s="81"/>
      <c r="C188" s="146"/>
      <c r="D188" s="146"/>
      <c r="E188" s="146"/>
      <c r="H188" s="140"/>
      <c r="I188" s="140"/>
      <c r="J188" s="140"/>
      <c r="K188" s="140"/>
      <c r="L188" s="140"/>
      <c r="M188" s="140"/>
      <c r="N188" s="140"/>
      <c r="O188" s="140"/>
      <c r="P188" s="140"/>
    </row>
    <row r="189" spans="1:16" ht="22.5" customHeight="1">
      <c r="A189" s="81"/>
      <c r="B189" s="81"/>
      <c r="C189" s="146"/>
      <c r="D189" s="146"/>
      <c r="E189" s="146"/>
      <c r="H189" s="140"/>
      <c r="I189" s="140"/>
      <c r="J189" s="140"/>
      <c r="K189" s="140"/>
      <c r="L189" s="140"/>
      <c r="M189" s="140"/>
      <c r="N189" s="140"/>
      <c r="O189" s="140"/>
      <c r="P189" s="140"/>
    </row>
    <row r="190" spans="1:16" ht="22.5" customHeight="1">
      <c r="A190" s="81"/>
      <c r="B190" s="81"/>
      <c r="C190" s="146"/>
      <c r="D190" s="146"/>
      <c r="E190" s="146"/>
      <c r="H190" s="140"/>
      <c r="I190" s="140"/>
      <c r="J190" s="140"/>
      <c r="K190" s="140"/>
      <c r="L190" s="140"/>
      <c r="M190" s="140"/>
      <c r="N190" s="140"/>
      <c r="O190" s="140"/>
      <c r="P190" s="140"/>
    </row>
    <row r="191" spans="1:16" ht="22.5" customHeight="1">
      <c r="A191" s="81"/>
      <c r="B191" s="81"/>
      <c r="C191" s="146"/>
      <c r="D191" s="146"/>
      <c r="E191" s="146"/>
      <c r="H191" s="140"/>
      <c r="I191" s="140"/>
      <c r="J191" s="140"/>
      <c r="K191" s="140"/>
      <c r="L191" s="140"/>
      <c r="M191" s="140"/>
      <c r="N191" s="140"/>
      <c r="O191" s="140"/>
      <c r="P191" s="140"/>
    </row>
    <row r="192" spans="1:16" ht="22.5" customHeight="1">
      <c r="A192" s="81"/>
      <c r="B192" s="81"/>
      <c r="C192" s="146"/>
      <c r="D192" s="146"/>
      <c r="E192" s="146"/>
      <c r="H192" s="140"/>
      <c r="I192" s="140"/>
      <c r="J192" s="140"/>
      <c r="K192" s="140"/>
      <c r="L192" s="140"/>
      <c r="M192" s="140"/>
      <c r="N192" s="140"/>
      <c r="O192" s="140"/>
      <c r="P192" s="140"/>
    </row>
    <row r="193" spans="1:16" ht="22.5" customHeight="1">
      <c r="A193" s="81"/>
      <c r="B193" s="81"/>
      <c r="C193" s="146"/>
      <c r="D193" s="146"/>
      <c r="E193" s="146"/>
      <c r="H193" s="140"/>
      <c r="I193" s="140"/>
      <c r="J193" s="140"/>
      <c r="K193" s="140"/>
      <c r="L193" s="140"/>
      <c r="M193" s="140"/>
      <c r="N193" s="140"/>
      <c r="O193" s="140"/>
      <c r="P193" s="140"/>
    </row>
    <row r="194" spans="1:16" ht="22.5" customHeight="1">
      <c r="A194" s="81"/>
      <c r="B194" s="81"/>
      <c r="C194" s="146"/>
      <c r="D194" s="146"/>
      <c r="E194" s="146"/>
      <c r="H194" s="140"/>
      <c r="I194" s="140"/>
      <c r="J194" s="140"/>
      <c r="K194" s="140"/>
      <c r="L194" s="140"/>
      <c r="M194" s="140"/>
      <c r="N194" s="140"/>
      <c r="O194" s="140"/>
      <c r="P194" s="140"/>
    </row>
    <row r="195" spans="1:16" ht="22.5" customHeight="1">
      <c r="A195" s="81"/>
      <c r="B195" s="81"/>
      <c r="C195" s="146"/>
      <c r="D195" s="146"/>
      <c r="E195" s="146"/>
      <c r="H195" s="140"/>
      <c r="I195" s="140"/>
      <c r="J195" s="140"/>
      <c r="K195" s="140"/>
      <c r="L195" s="140"/>
      <c r="M195" s="140"/>
      <c r="N195" s="140"/>
      <c r="O195" s="140"/>
      <c r="P195" s="140"/>
    </row>
    <row r="196" spans="1:16" ht="22.5" customHeight="1">
      <c r="A196" s="81"/>
      <c r="B196" s="81"/>
      <c r="C196" s="146"/>
      <c r="D196" s="146"/>
      <c r="E196" s="146"/>
      <c r="H196" s="140"/>
      <c r="I196" s="140"/>
      <c r="J196" s="140"/>
      <c r="K196" s="140"/>
      <c r="L196" s="140"/>
      <c r="M196" s="140"/>
      <c r="N196" s="140"/>
      <c r="O196" s="140"/>
      <c r="P196" s="140"/>
    </row>
    <row r="197" spans="1:16" ht="22.5" customHeight="1">
      <c r="A197" s="81"/>
      <c r="B197" s="81"/>
      <c r="C197" s="146"/>
      <c r="D197" s="146"/>
      <c r="E197" s="146"/>
      <c r="H197" s="140"/>
      <c r="I197" s="140"/>
      <c r="J197" s="140"/>
      <c r="K197" s="140"/>
      <c r="L197" s="140"/>
      <c r="M197" s="140"/>
      <c r="N197" s="140"/>
      <c r="O197" s="140"/>
      <c r="P197" s="140"/>
    </row>
    <row r="198" spans="1:16" ht="22.5" customHeight="1">
      <c r="A198" s="81"/>
      <c r="B198" s="81"/>
      <c r="C198" s="146"/>
      <c r="D198" s="146"/>
      <c r="E198" s="146"/>
      <c r="H198" s="140"/>
      <c r="I198" s="140"/>
      <c r="J198" s="140"/>
      <c r="K198" s="140"/>
      <c r="L198" s="140"/>
      <c r="M198" s="140"/>
      <c r="N198" s="140"/>
      <c r="O198" s="140"/>
      <c r="P198" s="140"/>
    </row>
    <row r="199" spans="1:16" ht="22.5" customHeight="1">
      <c r="A199" s="81"/>
      <c r="B199" s="81"/>
      <c r="C199" s="146"/>
      <c r="D199" s="146"/>
      <c r="E199" s="146"/>
      <c r="H199" s="140"/>
      <c r="I199" s="140"/>
      <c r="J199" s="140"/>
      <c r="K199" s="140"/>
      <c r="L199" s="140"/>
      <c r="M199" s="140"/>
      <c r="N199" s="140"/>
      <c r="O199" s="140"/>
      <c r="P199" s="140"/>
    </row>
    <row r="200" spans="1:16" ht="22.5" customHeight="1">
      <c r="A200" s="81"/>
      <c r="B200" s="81"/>
      <c r="C200" s="146"/>
      <c r="D200" s="146"/>
      <c r="E200" s="146"/>
      <c r="H200" s="140"/>
      <c r="I200" s="140"/>
      <c r="J200" s="140"/>
      <c r="K200" s="140"/>
      <c r="L200" s="140"/>
      <c r="M200" s="140"/>
      <c r="N200" s="140"/>
      <c r="O200" s="140"/>
      <c r="P200" s="140"/>
    </row>
    <row r="201" spans="1:16" ht="22.5" customHeight="1">
      <c r="A201" s="81"/>
      <c r="B201" s="81"/>
      <c r="C201" s="146"/>
      <c r="D201" s="146"/>
      <c r="E201" s="146"/>
      <c r="H201" s="140"/>
      <c r="I201" s="140"/>
      <c r="J201" s="140"/>
      <c r="K201" s="140"/>
      <c r="L201" s="140"/>
      <c r="M201" s="140"/>
      <c r="N201" s="140"/>
      <c r="O201" s="140"/>
      <c r="P201" s="140"/>
    </row>
    <row r="202" spans="1:16" ht="22.5" customHeight="1">
      <c r="A202" s="81"/>
      <c r="B202" s="81"/>
      <c r="C202" s="146"/>
      <c r="D202" s="146"/>
      <c r="E202" s="146"/>
      <c r="H202" s="140"/>
      <c r="I202" s="140"/>
      <c r="J202" s="140"/>
      <c r="K202" s="140"/>
      <c r="L202" s="140"/>
      <c r="M202" s="140"/>
      <c r="N202" s="140"/>
      <c r="O202" s="140"/>
      <c r="P202" s="140"/>
    </row>
    <row r="203" spans="1:16" ht="22.5" customHeight="1">
      <c r="A203" s="81"/>
      <c r="B203" s="81"/>
      <c r="C203" s="146"/>
      <c r="D203" s="146"/>
      <c r="E203" s="146"/>
      <c r="H203" s="140"/>
      <c r="I203" s="140"/>
      <c r="J203" s="140"/>
      <c r="K203" s="140"/>
      <c r="L203" s="140"/>
      <c r="M203" s="140"/>
      <c r="N203" s="140"/>
      <c r="O203" s="140"/>
      <c r="P203" s="140"/>
    </row>
    <row r="204" spans="1:16" ht="22.5" customHeight="1">
      <c r="A204" s="81"/>
      <c r="B204" s="81"/>
      <c r="C204" s="146"/>
      <c r="D204" s="146"/>
      <c r="E204" s="146"/>
      <c r="H204" s="140"/>
      <c r="I204" s="140"/>
      <c r="J204" s="140"/>
      <c r="K204" s="140"/>
      <c r="L204" s="140"/>
      <c r="M204" s="140"/>
      <c r="N204" s="140"/>
      <c r="O204" s="140"/>
      <c r="P204" s="140"/>
    </row>
    <row r="205" spans="1:16" ht="22.5" customHeight="1">
      <c r="A205" s="81"/>
      <c r="B205" s="81"/>
      <c r="C205" s="146"/>
      <c r="D205" s="146"/>
      <c r="E205" s="146"/>
      <c r="H205" s="140"/>
      <c r="I205" s="140"/>
      <c r="J205" s="140"/>
      <c r="K205" s="140"/>
      <c r="L205" s="140"/>
      <c r="M205" s="140"/>
      <c r="N205" s="140"/>
      <c r="O205" s="140"/>
      <c r="P205" s="140"/>
    </row>
    <row r="206" spans="1:16" ht="22.5" customHeight="1">
      <c r="A206" s="81"/>
      <c r="B206" s="81"/>
      <c r="C206" s="146"/>
      <c r="D206" s="146"/>
      <c r="E206" s="146"/>
      <c r="H206" s="140"/>
      <c r="I206" s="140"/>
      <c r="J206" s="140"/>
      <c r="K206" s="140"/>
      <c r="L206" s="140"/>
      <c r="M206" s="140"/>
      <c r="N206" s="140"/>
      <c r="O206" s="140"/>
      <c r="P206" s="140"/>
    </row>
    <row r="207" spans="1:16" ht="22.5" customHeight="1">
      <c r="A207" s="81"/>
      <c r="B207" s="81"/>
      <c r="C207" s="146"/>
      <c r="D207" s="146"/>
      <c r="E207" s="146"/>
      <c r="H207" s="140"/>
      <c r="I207" s="140"/>
      <c r="J207" s="140"/>
      <c r="K207" s="140"/>
      <c r="L207" s="140"/>
      <c r="M207" s="140"/>
      <c r="N207" s="140"/>
      <c r="O207" s="140"/>
      <c r="P207" s="140"/>
    </row>
    <row r="208" spans="1:16" ht="22.5" customHeight="1">
      <c r="A208" s="81"/>
      <c r="B208" s="81"/>
      <c r="C208" s="146"/>
      <c r="D208" s="146"/>
      <c r="E208" s="146"/>
      <c r="H208" s="140"/>
      <c r="I208" s="140"/>
      <c r="J208" s="140"/>
      <c r="K208" s="140"/>
      <c r="L208" s="140"/>
      <c r="M208" s="140"/>
      <c r="N208" s="140"/>
      <c r="O208" s="140"/>
      <c r="P208" s="140"/>
    </row>
    <row r="209" spans="1:16" ht="22.5" customHeight="1">
      <c r="A209" s="81"/>
      <c r="B209" s="81"/>
      <c r="C209" s="146"/>
      <c r="D209" s="146"/>
      <c r="E209" s="146"/>
      <c r="H209" s="140"/>
      <c r="I209" s="140"/>
      <c r="J209" s="140"/>
      <c r="K209" s="140"/>
      <c r="L209" s="140"/>
      <c r="M209" s="140"/>
      <c r="N209" s="140"/>
      <c r="O209" s="140"/>
      <c r="P209" s="140"/>
    </row>
    <row r="210" spans="1:16" ht="22.5" customHeight="1">
      <c r="A210" s="81"/>
      <c r="B210" s="81"/>
      <c r="C210" s="146"/>
      <c r="D210" s="146"/>
      <c r="E210" s="146"/>
      <c r="H210" s="140"/>
      <c r="I210" s="140"/>
      <c r="J210" s="140"/>
      <c r="K210" s="140"/>
      <c r="L210" s="140"/>
      <c r="M210" s="140"/>
      <c r="N210" s="140"/>
      <c r="O210" s="140"/>
      <c r="P210" s="140"/>
    </row>
    <row r="211" spans="1:16" ht="22.5" customHeight="1">
      <c r="A211" s="81"/>
      <c r="B211" s="81"/>
      <c r="C211" s="146"/>
      <c r="D211" s="146"/>
      <c r="E211" s="146"/>
      <c r="H211" s="140"/>
      <c r="I211" s="140"/>
      <c r="J211" s="140"/>
      <c r="K211" s="140"/>
      <c r="L211" s="140"/>
      <c r="M211" s="140"/>
      <c r="N211" s="140"/>
      <c r="O211" s="140"/>
      <c r="P211" s="140"/>
    </row>
    <row r="212" spans="1:16" ht="22.5" customHeight="1">
      <c r="A212" s="81"/>
      <c r="B212" s="81"/>
      <c r="C212" s="146"/>
      <c r="D212" s="146"/>
      <c r="E212" s="146"/>
      <c r="H212" s="140"/>
      <c r="I212" s="140"/>
      <c r="J212" s="140"/>
      <c r="K212" s="140"/>
      <c r="L212" s="140"/>
      <c r="M212" s="140"/>
      <c r="N212" s="140"/>
      <c r="O212" s="140"/>
      <c r="P212" s="140"/>
    </row>
    <row r="213" spans="1:16" ht="22.5" customHeight="1">
      <c r="A213" s="81"/>
      <c r="B213" s="81"/>
      <c r="C213" s="146"/>
      <c r="D213" s="146"/>
      <c r="E213" s="146"/>
      <c r="H213" s="140"/>
      <c r="I213" s="140"/>
      <c r="J213" s="140"/>
      <c r="K213" s="140"/>
      <c r="L213" s="140"/>
      <c r="M213" s="140"/>
      <c r="N213" s="140"/>
      <c r="O213" s="140"/>
      <c r="P213" s="140"/>
    </row>
    <row r="214" spans="1:16" ht="22.5" customHeight="1">
      <c r="A214" s="81"/>
      <c r="B214" s="81"/>
      <c r="C214" s="146"/>
      <c r="D214" s="146"/>
      <c r="E214" s="146"/>
      <c r="H214" s="140"/>
      <c r="I214" s="140"/>
      <c r="J214" s="140"/>
      <c r="K214" s="140"/>
      <c r="L214" s="140"/>
      <c r="M214" s="140"/>
      <c r="N214" s="140"/>
      <c r="O214" s="140"/>
      <c r="P214" s="140"/>
    </row>
    <row r="215" spans="1:16" ht="22.5" customHeight="1">
      <c r="A215" s="81"/>
      <c r="B215" s="81"/>
      <c r="C215" s="146"/>
      <c r="D215" s="146"/>
      <c r="E215" s="146"/>
      <c r="H215" s="140"/>
      <c r="I215" s="140"/>
      <c r="J215" s="140"/>
      <c r="K215" s="140"/>
      <c r="L215" s="140"/>
      <c r="M215" s="140"/>
      <c r="N215" s="140"/>
      <c r="O215" s="140"/>
      <c r="P215" s="140"/>
    </row>
    <row r="216" spans="1:16" ht="22.5" customHeight="1">
      <c r="A216" s="81"/>
      <c r="B216" s="81"/>
      <c r="C216" s="146"/>
      <c r="D216" s="146"/>
      <c r="E216" s="146"/>
      <c r="H216" s="140"/>
      <c r="I216" s="140"/>
      <c r="J216" s="140"/>
      <c r="K216" s="140"/>
      <c r="L216" s="140"/>
      <c r="M216" s="140"/>
      <c r="N216" s="140"/>
      <c r="O216" s="140"/>
      <c r="P216" s="140"/>
    </row>
    <row r="217" spans="1:16" ht="22.5" customHeight="1">
      <c r="A217" s="81"/>
      <c r="B217" s="81"/>
      <c r="C217" s="146"/>
      <c r="D217" s="146"/>
      <c r="E217" s="146"/>
      <c r="H217" s="140"/>
      <c r="I217" s="140"/>
      <c r="J217" s="140"/>
      <c r="K217" s="140"/>
      <c r="L217" s="140"/>
      <c r="M217" s="140"/>
      <c r="N217" s="140"/>
      <c r="O217" s="140"/>
      <c r="P217" s="140"/>
    </row>
    <row r="218" spans="1:16" ht="22.5" customHeight="1">
      <c r="A218" s="81"/>
      <c r="B218" s="81"/>
      <c r="C218" s="146"/>
      <c r="D218" s="146"/>
      <c r="E218" s="146"/>
      <c r="H218" s="140"/>
      <c r="I218" s="140"/>
      <c r="J218" s="140"/>
      <c r="K218" s="140"/>
      <c r="L218" s="140"/>
      <c r="M218" s="140"/>
      <c r="N218" s="140"/>
      <c r="O218" s="140"/>
      <c r="P218" s="140"/>
    </row>
    <row r="219" spans="1:16" ht="22.5" customHeight="1">
      <c r="A219" s="81"/>
      <c r="B219" s="81"/>
      <c r="C219" s="146"/>
      <c r="D219" s="146"/>
      <c r="E219" s="146"/>
      <c r="H219" s="140"/>
      <c r="I219" s="140"/>
      <c r="J219" s="140"/>
      <c r="K219" s="140"/>
      <c r="L219" s="140"/>
      <c r="M219" s="140"/>
      <c r="N219" s="140"/>
      <c r="O219" s="140"/>
      <c r="P219" s="140"/>
    </row>
    <row r="220" spans="1:16" ht="22.5" customHeight="1">
      <c r="A220" s="81"/>
      <c r="B220" s="81"/>
      <c r="C220" s="146"/>
      <c r="D220" s="146"/>
      <c r="E220" s="146"/>
      <c r="H220" s="140"/>
      <c r="I220" s="140"/>
      <c r="J220" s="140"/>
      <c r="K220" s="140"/>
      <c r="L220" s="140"/>
      <c r="M220" s="140"/>
      <c r="N220" s="140"/>
      <c r="O220" s="140"/>
      <c r="P220" s="140"/>
    </row>
    <row r="221" spans="1:16" ht="22.5" customHeight="1">
      <c r="A221" s="81"/>
      <c r="B221" s="81"/>
      <c r="C221" s="146"/>
      <c r="D221" s="146"/>
      <c r="E221" s="146"/>
      <c r="H221" s="140"/>
      <c r="I221" s="140"/>
      <c r="J221" s="140"/>
      <c r="K221" s="140"/>
      <c r="L221" s="140"/>
      <c r="M221" s="140"/>
      <c r="N221" s="140"/>
      <c r="O221" s="140"/>
      <c r="P221" s="140"/>
    </row>
    <row r="222" spans="1:16" ht="22.5" customHeight="1">
      <c r="A222" s="81"/>
      <c r="B222" s="81"/>
      <c r="C222" s="146"/>
      <c r="D222" s="146"/>
      <c r="E222" s="146"/>
      <c r="H222" s="140"/>
      <c r="I222" s="140"/>
      <c r="J222" s="140"/>
      <c r="K222" s="140"/>
      <c r="L222" s="140"/>
      <c r="M222" s="140"/>
      <c r="N222" s="140"/>
      <c r="O222" s="140"/>
      <c r="P222" s="140"/>
    </row>
    <row r="223" spans="1:16" ht="22.5" customHeight="1">
      <c r="A223" s="81"/>
      <c r="B223" s="81"/>
      <c r="C223" s="146"/>
      <c r="D223" s="146"/>
      <c r="E223" s="146"/>
      <c r="H223" s="140"/>
      <c r="I223" s="140"/>
      <c r="J223" s="140"/>
      <c r="K223" s="140"/>
      <c r="L223" s="140"/>
      <c r="M223" s="140"/>
      <c r="N223" s="140"/>
      <c r="O223" s="140"/>
      <c r="P223" s="140"/>
    </row>
    <row r="224" spans="1:16" ht="22.5" customHeight="1">
      <c r="A224" s="81"/>
      <c r="B224" s="81"/>
      <c r="C224" s="146"/>
      <c r="D224" s="146"/>
      <c r="E224" s="146"/>
      <c r="H224" s="140"/>
      <c r="I224" s="140"/>
      <c r="J224" s="140"/>
      <c r="K224" s="140"/>
      <c r="L224" s="140"/>
      <c r="M224" s="140"/>
      <c r="N224" s="140"/>
      <c r="O224" s="140"/>
      <c r="P224" s="140"/>
    </row>
    <row r="225" spans="1:16" ht="22.5" customHeight="1">
      <c r="A225" s="81"/>
      <c r="B225" s="81"/>
      <c r="C225" s="146"/>
      <c r="D225" s="146"/>
      <c r="E225" s="146"/>
      <c r="H225" s="140"/>
      <c r="I225" s="140"/>
      <c r="J225" s="140"/>
      <c r="K225" s="140"/>
      <c r="L225" s="140"/>
      <c r="M225" s="140"/>
      <c r="N225" s="140"/>
      <c r="O225" s="140"/>
      <c r="P225" s="140"/>
    </row>
    <row r="226" spans="1:16" ht="15.75" customHeight="1"/>
    <row r="227" spans="1:16" ht="15.75" customHeight="1"/>
    <row r="228" spans="1:16" ht="15.75" customHeight="1"/>
    <row r="229" spans="1:16" ht="15.75" customHeight="1"/>
    <row r="230" spans="1:16" ht="15.75" customHeight="1"/>
    <row r="231" spans="1:16" ht="15.75" customHeight="1"/>
    <row r="232" spans="1:16" ht="15.75" customHeight="1"/>
    <row r="233" spans="1:16" ht="15.75" customHeight="1"/>
    <row r="234" spans="1:16" ht="15.75" customHeight="1"/>
    <row r="235" spans="1:16" ht="15.75" customHeight="1"/>
    <row r="236" spans="1:16" ht="15.75" customHeight="1"/>
    <row r="237" spans="1:16" ht="15.75" customHeight="1"/>
    <row r="238" spans="1:16" ht="15.75" customHeight="1"/>
    <row r="239" spans="1:16" ht="15.75" customHeight="1"/>
    <row r="240" spans="1:1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Q2:Q3"/>
    <mergeCell ref="C1:N1"/>
    <mergeCell ref="A2:A3"/>
    <mergeCell ref="B2:B3"/>
    <mergeCell ref="C2:C3"/>
    <mergeCell ref="D2:D3"/>
    <mergeCell ref="E2:E3"/>
    <mergeCell ref="F2:F3"/>
    <mergeCell ref="G2:G3"/>
    <mergeCell ref="H2:I2"/>
    <mergeCell ref="J2:L2"/>
    <mergeCell ref="M2:N2"/>
    <mergeCell ref="P2:P3"/>
  </mergeCells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25</vt:i4>
      </vt:variant>
      <vt:variant>
        <vt:lpstr>이름이 지정된 범위</vt:lpstr>
      </vt:variant>
      <vt:variant>
        <vt:i4>1</vt:i4>
      </vt:variant>
    </vt:vector>
  </HeadingPairs>
  <TitlesOfParts>
    <vt:vector size="26" baseType="lpstr">
      <vt:lpstr>표지</vt:lpstr>
      <vt:lpstr>총괄내역서 표지</vt:lpstr>
      <vt:lpstr>총괄내역서</vt:lpstr>
      <vt:lpstr>총괄표 표지</vt:lpstr>
      <vt:lpstr>총괄표</vt:lpstr>
      <vt:lpstr>내역서 표지</vt:lpstr>
      <vt:lpstr>내역서</vt:lpstr>
      <vt:lpstr>일대목차 표지</vt:lpstr>
      <vt:lpstr>일대목차</vt:lpstr>
      <vt:lpstr>일위대가 표지</vt:lpstr>
      <vt:lpstr>일위대가</vt:lpstr>
      <vt:lpstr>일위노임 표지</vt:lpstr>
      <vt:lpstr>일위노임</vt:lpstr>
      <vt:lpstr>합산자재 표지</vt:lpstr>
      <vt:lpstr>합산자재</vt:lpstr>
      <vt:lpstr>단가조사 표지</vt:lpstr>
      <vt:lpstr>단가조사</vt:lpstr>
      <vt:lpstr>옵션</vt:lpstr>
      <vt:lpstr>목차</vt:lpstr>
      <vt:lpstr>산출집계</vt:lpstr>
      <vt:lpstr>기본산출서</vt:lpstr>
      <vt:lpstr>자재별산출서</vt:lpstr>
      <vt:lpstr>목록별산출서</vt:lpstr>
      <vt:lpstr>조달청가격정보_근거</vt:lpstr>
      <vt:lpstr>시설공통자재 가격정보</vt:lpstr>
      <vt:lpstr>총괄내역서!Print_Area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2026-08-21T00:55:53Z</cp:lastPrinted>
  <dcterms:created xsi:type="dcterms:W3CDTF">2026-08-11T09:08:37Z</dcterms:created>
  <dcterms:modified xsi:type="dcterms:W3CDTF">2026-08-28T05:39:23Z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IyIiwibG9nVGltZSI6IjIwMjYtMDktMDhUMDA6NTg6MjdaIiwicElEIjoiMiIsInRyYWNlSWQiOiJCMTU5RUYzRkUzQ0QwOUNDMEFDRjM4OTE4REZFOUQ5MiIsInVzZXJDb2RlIjoieW91bjMyMTEifSwibm9kZTIiOnsiZHNkIjoiMDEwMDAwMDAwMDAwMjEyMiIsImxvZ1RpbWUiOiIyMDI2LTA5LTA4VDAwOjU4OjI3WiIsInBJRCI6IjIiLCJ0cmFjZUlkIjoiQjE1OUVGM0ZFM0NEMDlDQzBBQ0YzODkxOERGRTlEOTIiLCJ1c2VyQ29kZSI6InlvdW4zMjExIn0sIm5vZGUzIjp7ImRzZCI6IjAxMDAwMDAwMDAwMDIxMjIiLCJsb2dUaW1lIjoiMjAyNi0wOS0wOFQwMDo1ODoyN1oiLCJwSUQiOiIyIiwidHJhY2VJZCI6IkIxNTlFRjNGRTNDRDA5Q0MwQUNGMzg5MThERkU5RDkyIiwidXNlckNvZGUiOiJ5b3VuMzIxMSJ9LCJub2RlNCI6eyJkc2QiOiIwMTAwMDAwMDAwMDAyMTIyIiwibG9nVGltZSI6IjIwMjYtMDktMDhUMDA6NTg6MjdaIiwicElEIjoiMiIsInRyYWNlSWQiOiJCMTU5RUYzRkUzQ0QwOUNDMEFDRjM4OTE4REZFOUQ5MiIsInVzZXJDb2RlIjoieW91bjMyMTEifSwibm9kZTUiOnsiZHNkIjoiMDAwMDAwMDAwMDAwMDAwMCIsImxvZ1RpbWUiOiIyMDI2LTA5LTA4VDAwOjU4OjM4WiIsInBJRCI6MjA0OCwidHJhY2VJZCI6IjNFOTI5NjFDRUZGOTQ2QTVCNEUxQTU0N0E5N0IzQ0Y1IiwidXNlckNvZGUiOiJ5b3VuMzIxMSJ9LCJub2RlQ291bnQiOjJ9</vt:lpwstr>
  </property>
  <property fmtid="{D5CDD505-2E9C-101B-9397-08002B2CF9AE}" name="OpenDocument" pid="3">
    <vt:lpwstr>False</vt:lpwstr>
  </property>
</Properties>
</file>