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○2026\2. 대구본부\16. 경부고속선 대구역구내 N21B호 외 9개소 분기기개량 기타공사\2. 시행결의\"/>
    </mc:Choice>
  </mc:AlternateContent>
  <bookViews>
    <workbookView xWindow="0" yWindow="0" windowWidth="28800" windowHeight="11445" activeTab="6"/>
  </bookViews>
  <sheets>
    <sheet name="공사설계서" sheetId="1" r:id="rId1"/>
    <sheet name="차 례" sheetId="2" r:id="rId2"/>
    <sheet name="1.설계설명서" sheetId="3" r:id="rId3"/>
    <sheet name="2.공사시방서" sheetId="4" r:id="rId4"/>
    <sheet name="3.예정공정표" sheetId="5" r:id="rId5"/>
    <sheet name="4.예산내역서" sheetId="6" r:id="rId6"/>
    <sheet name="5. 도급예산내역서" sheetId="7" r:id="rId7"/>
    <sheet name="6. 지급자재" sheetId="8" r:id="rId8"/>
    <sheet name="7. 철거발생품" sheetId="9" r:id="rId9"/>
    <sheet name="8. 제공기계" sheetId="10" r:id="rId10"/>
    <sheet name="9.철도공사 직원급내역서" sheetId="11" r:id="rId11"/>
    <sheet name="10. 예계개소별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ill" localSheetId="4" hidden="1">#REF!</definedName>
    <definedName name="_Fill" hidden="1">#REF!</definedName>
    <definedName name="_xlnm._FilterDatabase" localSheetId="4" hidden="1">#REF!</definedName>
    <definedName name="_xlnm._FilterDatabase" localSheetId="6" hidden="1">'5. 도급예산내역서'!$A$5:$X$655</definedName>
    <definedName name="_xlnm._FilterDatabase" hidden="1">#REF!</definedName>
    <definedName name="_Order1" hidden="1">255</definedName>
    <definedName name="_Order2" hidden="1">255</definedName>
    <definedName name="p">[1]주요자재단가!$J$35</definedName>
    <definedName name="_xlnm.Print_Area" localSheetId="2">'1.설계설명서'!$A$1:$I$22</definedName>
    <definedName name="_xlnm.Print_Area" localSheetId="11">'10. 예계개소별'!$A$1:$W$12</definedName>
    <definedName name="_xlnm.Print_Area" localSheetId="6">'5. 도급예산내역서'!$A$1:$P$708</definedName>
    <definedName name="_xlnm.Print_Area" localSheetId="7">'6. 지급자재'!$A$1:$J$19</definedName>
    <definedName name="_xlnm.Print_Area" localSheetId="8">'7. 철거발생품'!$A$1:$L$12</definedName>
    <definedName name="_xlnm.Print_Area" localSheetId="9">'8. 제공기계'!$A$1:$H$12</definedName>
    <definedName name="rhd" localSheetId="2" hidden="1">{#N/A,#N/A,TRUE,"960318-1";#N/A,#N/A,TRUE,"960318-2";#N/A,#N/A,TRUE,"960318-3"}</definedName>
    <definedName name="rhd" localSheetId="11" hidden="1">{#N/A,#N/A,TRUE,"960318-1";#N/A,#N/A,TRUE,"960318-2";#N/A,#N/A,TRUE,"960318-3"}</definedName>
    <definedName name="rhd" localSheetId="3" hidden="1">{#N/A,#N/A,TRUE,"960318-1";#N/A,#N/A,TRUE,"960318-2";#N/A,#N/A,TRUE,"960318-3"}</definedName>
    <definedName name="rhd" localSheetId="4" hidden="1">{#N/A,#N/A,TRUE,"960318-1";#N/A,#N/A,TRUE,"960318-2";#N/A,#N/A,TRUE,"960318-3"}</definedName>
    <definedName name="rhd" localSheetId="5" hidden="1">{#N/A,#N/A,TRUE,"960318-1";#N/A,#N/A,TRUE,"960318-2";#N/A,#N/A,TRUE,"960318-3"}</definedName>
    <definedName name="rhd" localSheetId="0" hidden="1">{#N/A,#N/A,TRUE,"960318-1";#N/A,#N/A,TRUE,"960318-2";#N/A,#N/A,TRUE,"960318-3"}</definedName>
    <definedName name="rhd" localSheetId="1" hidden="1">{#N/A,#N/A,TRUE,"960318-1";#N/A,#N/A,TRUE,"960318-2";#N/A,#N/A,TRUE,"960318-3"}</definedName>
    <definedName name="rhd" hidden="1">{#N/A,#N/A,TRUE,"960318-1";#N/A,#N/A,TRUE,"960318-2";#N/A,#N/A,TRUE,"960318-3"}</definedName>
    <definedName name="wrn.111." localSheetId="2" hidden="1">{#N/A,#N/A,FALSE,"제목"}</definedName>
    <definedName name="wrn.111." localSheetId="11" hidden="1">{#N/A,#N/A,FALSE,"제목"}</definedName>
    <definedName name="wrn.111." localSheetId="3" hidden="1">{#N/A,#N/A,FALSE,"제목"}</definedName>
    <definedName name="wrn.111." localSheetId="4" hidden="1">{#N/A,#N/A,FALSE,"제목"}</definedName>
    <definedName name="wrn.111." localSheetId="5" hidden="1">{#N/A,#N/A,FALSE,"제목"}</definedName>
    <definedName name="wrn.111." localSheetId="0" hidden="1">{#N/A,#N/A,FALSE,"제목"}</definedName>
    <definedName name="wrn.111." localSheetId="1" hidden="1">{#N/A,#N/A,FALSE,"제목"}</definedName>
    <definedName name="wrn.111." hidden="1">{#N/A,#N/A,FALSE,"제목"}</definedName>
    <definedName name="wrn.FIII._.HOOK._.UP._.견적서." localSheetId="2" hidden="1">{#N/A,#N/A,TRUE,"960318-1";#N/A,#N/A,TRUE,"960318-2";#N/A,#N/A,TRUE,"960318-3"}</definedName>
    <definedName name="wrn.FIII._.HOOK._.UP._.견적서." localSheetId="11" hidden="1">{#N/A,#N/A,TRUE,"960318-1";#N/A,#N/A,TRUE,"960318-2";#N/A,#N/A,TRUE,"960318-3"}</definedName>
    <definedName name="wrn.FIII._.HOOK._.UP._.견적서." localSheetId="3" hidden="1">{#N/A,#N/A,TRUE,"960318-1";#N/A,#N/A,TRUE,"960318-2";#N/A,#N/A,TRUE,"960318-3"}</definedName>
    <definedName name="wrn.FIII._.HOOK._.UP._.견적서." localSheetId="4" hidden="1">{#N/A,#N/A,TRUE,"960318-1";#N/A,#N/A,TRUE,"960318-2";#N/A,#N/A,TRUE,"960318-3"}</definedName>
    <definedName name="wrn.FIII._.HOOK._.UP._.견적서." localSheetId="5" hidden="1">{#N/A,#N/A,TRUE,"960318-1";#N/A,#N/A,TRUE,"960318-2";#N/A,#N/A,TRUE,"960318-3"}</definedName>
    <definedName name="wrn.FIII._.HOOK._.UP._.견적서." localSheetId="0" hidden="1">{#N/A,#N/A,TRUE,"960318-1";#N/A,#N/A,TRUE,"960318-2";#N/A,#N/A,TRUE,"960318-3"}</definedName>
    <definedName name="wrn.FIII._.HOOK._.UP._.견적서." localSheetId="1" hidden="1">{#N/A,#N/A,TRUE,"960318-1";#N/A,#N/A,TRUE,"960318-2";#N/A,#N/A,TRUE,"960318-3"}</definedName>
    <definedName name="wrn.FIII._.HOOK._.UP._.견적서." hidden="1">{#N/A,#N/A,TRUE,"960318-1";#N/A,#N/A,TRUE,"960318-2";#N/A,#N/A,TRUE,"960318-3"}</definedName>
    <definedName name="간노">[2]제비율!$C$4</definedName>
    <definedName name="간재">[2]제비율!$C$5</definedName>
    <definedName name="건강">[2]제비율!$C$11</definedName>
    <definedName name="고용">[2]제비율!$C$10</definedName>
    <definedName name="공" localSheetId="2" hidden="1">{#N/A,#N/A,TRUE,"960318-1";#N/A,#N/A,TRUE,"960318-2";#N/A,#N/A,TRUE,"960318-3"}</definedName>
    <definedName name="공" localSheetId="3" hidden="1">{#N/A,#N/A,TRUE,"960318-1";#N/A,#N/A,TRUE,"960318-2";#N/A,#N/A,TRUE,"960318-3"}</definedName>
    <definedName name="공" localSheetId="4" hidden="1">{#N/A,#N/A,TRUE,"960318-1";#N/A,#N/A,TRUE,"960318-2";#N/A,#N/A,TRUE,"960318-3"}</definedName>
    <definedName name="공" localSheetId="5" hidden="1">{#N/A,#N/A,TRUE,"960318-1";#N/A,#N/A,TRUE,"960318-2";#N/A,#N/A,TRUE,"960318-3"}</definedName>
    <definedName name="공" localSheetId="0" hidden="1">{#N/A,#N/A,TRUE,"960318-1";#N/A,#N/A,TRUE,"960318-2";#N/A,#N/A,TRUE,"960318-3"}</definedName>
    <definedName name="공" localSheetId="1" hidden="1">{#N/A,#N/A,TRUE,"960318-1";#N/A,#N/A,TRUE,"960318-2";#N/A,#N/A,TRUE,"960318-3"}</definedName>
    <definedName name="공" hidden="1">{#N/A,#N/A,TRUE,"960318-1";#N/A,#N/A,TRUE,"960318-2";#N/A,#N/A,TRUE,"960318-3"}</definedName>
    <definedName name="공구">[2]제비율!$C$6</definedName>
    <definedName name="공부" localSheetId="2" hidden="1">{#N/A,#N/A,TRUE,"960318-1";#N/A,#N/A,TRUE,"960318-2";#N/A,#N/A,TRUE,"960318-3"}</definedName>
    <definedName name="공부" localSheetId="11" hidden="1">{#N/A,#N/A,TRUE,"960318-1";#N/A,#N/A,TRUE,"960318-2";#N/A,#N/A,TRUE,"960318-3"}</definedName>
    <definedName name="공부" localSheetId="3" hidden="1">{#N/A,#N/A,TRUE,"960318-1";#N/A,#N/A,TRUE,"960318-2";#N/A,#N/A,TRUE,"960318-3"}</definedName>
    <definedName name="공부" localSheetId="4" hidden="1">{#N/A,#N/A,TRUE,"960318-1";#N/A,#N/A,TRUE,"960318-2";#N/A,#N/A,TRUE,"960318-3"}</definedName>
    <definedName name="공부" localSheetId="5" hidden="1">{#N/A,#N/A,TRUE,"960318-1";#N/A,#N/A,TRUE,"960318-2";#N/A,#N/A,TRUE,"960318-3"}</definedName>
    <definedName name="공부" localSheetId="0" hidden="1">{#N/A,#N/A,TRUE,"960318-1";#N/A,#N/A,TRUE,"960318-2";#N/A,#N/A,TRUE,"960318-3"}</definedName>
    <definedName name="공부" localSheetId="1" hidden="1">{#N/A,#N/A,TRUE,"960318-1";#N/A,#N/A,TRUE,"960318-2";#N/A,#N/A,TRUE,"960318-3"}</definedName>
    <definedName name="공부" hidden="1">{#N/A,#N/A,TRUE,"960318-1";#N/A,#N/A,TRUE,"960318-2";#N/A,#N/A,TRUE,"960318-3"}</definedName>
    <definedName name="공사" localSheetId="2" hidden="1">{#N/A,#N/A,TRUE,"960318-1";#N/A,#N/A,TRUE,"960318-2";#N/A,#N/A,TRUE,"960318-3"}</definedName>
    <definedName name="공사" localSheetId="11" hidden="1">{#N/A,#N/A,TRUE,"960318-1";#N/A,#N/A,TRUE,"960318-2";#N/A,#N/A,TRUE,"960318-3"}</definedName>
    <definedName name="공사" localSheetId="3" hidden="1">{#N/A,#N/A,TRUE,"960318-1";#N/A,#N/A,TRUE,"960318-2";#N/A,#N/A,TRUE,"960318-3"}</definedName>
    <definedName name="공사" localSheetId="4" hidden="1">{#N/A,#N/A,TRUE,"960318-1";#N/A,#N/A,TRUE,"960318-2";#N/A,#N/A,TRUE,"960318-3"}</definedName>
    <definedName name="공사" localSheetId="5" hidden="1">{#N/A,#N/A,TRUE,"960318-1";#N/A,#N/A,TRUE,"960318-2";#N/A,#N/A,TRUE,"960318-3"}</definedName>
    <definedName name="공사" localSheetId="0" hidden="1">{#N/A,#N/A,TRUE,"960318-1";#N/A,#N/A,TRUE,"960318-2";#N/A,#N/A,TRUE,"960318-3"}</definedName>
    <definedName name="공사" localSheetId="1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localSheetId="2" hidden="1">{#N/A,#N/A,TRUE,"960318-1";#N/A,#N/A,TRUE,"960318-2";#N/A,#N/A,TRUE,"960318-3"}</definedName>
    <definedName name="공사요청" localSheetId="11" hidden="1">{#N/A,#N/A,TRUE,"960318-1";#N/A,#N/A,TRUE,"960318-2";#N/A,#N/A,TRUE,"960318-3"}</definedName>
    <definedName name="공사요청" localSheetId="3" hidden="1">{#N/A,#N/A,TRUE,"960318-1";#N/A,#N/A,TRUE,"960318-2";#N/A,#N/A,TRUE,"960318-3"}</definedName>
    <definedName name="공사요청" localSheetId="4" hidden="1">{#N/A,#N/A,TRUE,"960318-1";#N/A,#N/A,TRUE,"960318-2";#N/A,#N/A,TRUE,"960318-3"}</definedName>
    <definedName name="공사요청" localSheetId="5" hidden="1">{#N/A,#N/A,TRUE,"960318-1";#N/A,#N/A,TRUE,"960318-2";#N/A,#N/A,TRUE,"960318-3"}</definedName>
    <definedName name="공사요청" localSheetId="0" hidden="1">{#N/A,#N/A,TRUE,"960318-1";#N/A,#N/A,TRUE,"960318-2";#N/A,#N/A,TRUE,"960318-3"}</definedName>
    <definedName name="공사요청" localSheetId="1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localSheetId="2" hidden="1">{#N/A,#N/A,FALSE,"제목"}</definedName>
    <definedName name="공사요청2" localSheetId="11" hidden="1">{#N/A,#N/A,FALSE,"제목"}</definedName>
    <definedName name="공사요청2" localSheetId="3" hidden="1">{#N/A,#N/A,FALSE,"제목"}</definedName>
    <definedName name="공사요청2" localSheetId="4" hidden="1">{#N/A,#N/A,FALSE,"제목"}</definedName>
    <definedName name="공사요청2" localSheetId="5" hidden="1">{#N/A,#N/A,FALSE,"제목"}</definedName>
    <definedName name="공사요청2" localSheetId="0" hidden="1">{#N/A,#N/A,FALSE,"제목"}</definedName>
    <definedName name="공사요청2" localSheetId="1" hidden="1">{#N/A,#N/A,FALSE,"제목"}</definedName>
    <definedName name="공사요청2" hidden="1">{#N/A,#N/A,FALSE,"제목"}</definedName>
    <definedName name="공종별집계표" localSheetId="2" hidden="1">{#N/A,#N/A,TRUE,"960318-1";#N/A,#N/A,TRUE,"960318-2";#N/A,#N/A,TRUE,"960318-3"}</definedName>
    <definedName name="공종별집계표" localSheetId="11" hidden="1">{#N/A,#N/A,TRUE,"960318-1";#N/A,#N/A,TRUE,"960318-2";#N/A,#N/A,TRUE,"960318-3"}</definedName>
    <definedName name="공종별집계표" localSheetId="3" hidden="1">{#N/A,#N/A,TRUE,"960318-1";#N/A,#N/A,TRUE,"960318-2";#N/A,#N/A,TRUE,"960318-3"}</definedName>
    <definedName name="공종별집계표" localSheetId="4" hidden="1">{#N/A,#N/A,TRUE,"960318-1";#N/A,#N/A,TRUE,"960318-2";#N/A,#N/A,TRUE,"960318-3"}</definedName>
    <definedName name="공종별집계표" localSheetId="5" hidden="1">{#N/A,#N/A,TRUE,"960318-1";#N/A,#N/A,TRUE,"960318-2";#N/A,#N/A,TRUE,"960318-3"}</definedName>
    <definedName name="공종별집계표" localSheetId="0" hidden="1">{#N/A,#N/A,TRUE,"960318-1";#N/A,#N/A,TRUE,"960318-2";#N/A,#N/A,TRUE,"960318-3"}</definedName>
    <definedName name="공종별집계표" localSheetId="1" hidden="1">{#N/A,#N/A,TRUE,"960318-1";#N/A,#N/A,TRUE,"960318-2";#N/A,#N/A,TRUE,"960318-3"}</definedName>
    <definedName name="공종별집계표" hidden="1">{#N/A,#N/A,TRUE,"960318-1";#N/A,#N/A,TRUE,"960318-2";#N/A,#N/A,TRUE,"960318-3"}</definedName>
    <definedName name="기계경비단가" localSheetId="4" hidden="1">[3]단가!#REF!</definedName>
    <definedName name="기계경비단가" hidden="1">[3]단가!#REF!</definedName>
    <definedName name="기타">[2]제비율!$C$9</definedName>
    <definedName name="긴거" localSheetId="2" hidden="1">{#N/A,#N/A,TRUE,"960318-1";#N/A,#N/A,TRUE,"960318-2";#N/A,#N/A,TRUE,"960318-3"}</definedName>
    <definedName name="긴거" localSheetId="11" hidden="1">{#N/A,#N/A,TRUE,"960318-1";#N/A,#N/A,TRUE,"960318-2";#N/A,#N/A,TRUE,"960318-3"}</definedName>
    <definedName name="긴거" localSheetId="3" hidden="1">{#N/A,#N/A,TRUE,"960318-1";#N/A,#N/A,TRUE,"960318-2";#N/A,#N/A,TRUE,"960318-3"}</definedName>
    <definedName name="긴거" localSheetId="4" hidden="1">{#N/A,#N/A,TRUE,"960318-1";#N/A,#N/A,TRUE,"960318-2";#N/A,#N/A,TRUE,"960318-3"}</definedName>
    <definedName name="긴거" localSheetId="5" hidden="1">{#N/A,#N/A,TRUE,"960318-1";#N/A,#N/A,TRUE,"960318-2";#N/A,#N/A,TRUE,"960318-3"}</definedName>
    <definedName name="긴거" localSheetId="0" hidden="1">{#N/A,#N/A,TRUE,"960318-1";#N/A,#N/A,TRUE,"960318-2";#N/A,#N/A,TRUE,"960318-3"}</definedName>
    <definedName name="긴거" localSheetId="1" hidden="1">{#N/A,#N/A,TRUE,"960318-1";#N/A,#N/A,TRUE,"960318-2";#N/A,#N/A,TRUE,"960318-3"}</definedName>
    <definedName name="긴거" hidden="1">{#N/A,#N/A,TRUE,"960318-1";#N/A,#N/A,TRUE,"960318-2";#N/A,#N/A,TRUE,"960318-3"}</definedName>
    <definedName name="노인">[2]제비율!$C$16</definedName>
    <definedName name="도">[4]재료!$C$16</definedName>
    <definedName name="레">[4]재료!$F$10</definedName>
    <definedName name="ㅁㅁㅁ" localSheetId="4" hidden="1">#REF!</definedName>
    <definedName name="ㅁㅁㅁ" hidden="1">#REF!</definedName>
    <definedName name="발5">[4]재료!$F$6</definedName>
    <definedName name="삭">[4]재료!$F$11</definedName>
    <definedName name="산">[4]재료!$C$5</definedName>
    <definedName name="산재">[2]제비율!$C$8</definedName>
    <definedName name="산출서" localSheetId="2" hidden="1">{#N/A,#N/A,TRUE,"960318-1";#N/A,#N/A,TRUE,"960318-2";#N/A,#N/A,TRUE,"960318-3"}</definedName>
    <definedName name="산출서" localSheetId="11" hidden="1">{#N/A,#N/A,TRUE,"960318-1";#N/A,#N/A,TRUE,"960318-2";#N/A,#N/A,TRUE,"960318-3"}</definedName>
    <definedName name="산출서" localSheetId="3" hidden="1">{#N/A,#N/A,TRUE,"960318-1";#N/A,#N/A,TRUE,"960318-2";#N/A,#N/A,TRUE,"960318-3"}</definedName>
    <definedName name="산출서" localSheetId="4" hidden="1">{#N/A,#N/A,TRUE,"960318-1";#N/A,#N/A,TRUE,"960318-2";#N/A,#N/A,TRUE,"960318-3"}</definedName>
    <definedName name="산출서" localSheetId="5" hidden="1">{#N/A,#N/A,TRUE,"960318-1";#N/A,#N/A,TRUE,"960318-2";#N/A,#N/A,TRUE,"960318-3"}</definedName>
    <definedName name="산출서" localSheetId="0" hidden="1">{#N/A,#N/A,TRUE,"960318-1";#N/A,#N/A,TRUE,"960318-2";#N/A,#N/A,TRUE,"960318-3"}</definedName>
    <definedName name="산출서" localSheetId="1" hidden="1">{#N/A,#N/A,TRUE,"960318-1";#N/A,#N/A,TRUE,"960318-2";#N/A,#N/A,TRUE,"960318-3"}</definedName>
    <definedName name="산출서" hidden="1">{#N/A,#N/A,TRUE,"960318-1";#N/A,#N/A,TRUE,"960318-2";#N/A,#N/A,TRUE,"960318-3"}</definedName>
    <definedName name="설비" localSheetId="2" hidden="1">{#N/A,#N/A,TRUE,"960318-1";#N/A,#N/A,TRUE,"960318-2";#N/A,#N/A,TRUE,"960318-3"}</definedName>
    <definedName name="설비" localSheetId="11" hidden="1">{#N/A,#N/A,TRUE,"960318-1";#N/A,#N/A,TRUE,"960318-2";#N/A,#N/A,TRUE,"960318-3"}</definedName>
    <definedName name="설비" localSheetId="3" hidden="1">{#N/A,#N/A,TRUE,"960318-1";#N/A,#N/A,TRUE,"960318-2";#N/A,#N/A,TRUE,"960318-3"}</definedName>
    <definedName name="설비" localSheetId="4" hidden="1">{#N/A,#N/A,TRUE,"960318-1";#N/A,#N/A,TRUE,"960318-2";#N/A,#N/A,TRUE,"960318-3"}</definedName>
    <definedName name="설비" localSheetId="5" hidden="1">{#N/A,#N/A,TRUE,"960318-1";#N/A,#N/A,TRUE,"960318-2";#N/A,#N/A,TRUE,"960318-3"}</definedName>
    <definedName name="설비" localSheetId="0" hidden="1">{#N/A,#N/A,TRUE,"960318-1";#N/A,#N/A,TRUE,"960318-2";#N/A,#N/A,TRUE,"960318-3"}</definedName>
    <definedName name="설비" localSheetId="1" hidden="1">{#N/A,#N/A,TRUE,"960318-1";#N/A,#N/A,TRUE,"960318-2";#N/A,#N/A,TRUE,"960318-3"}</definedName>
    <definedName name="설비" hidden="1">{#N/A,#N/A,TRUE,"960318-1";#N/A,#N/A,TRUE,"960318-2";#N/A,#N/A,TRUE,"960318-3"}</definedName>
    <definedName name="설비1" localSheetId="2" hidden="1">{#N/A,#N/A,TRUE,"960318-1";#N/A,#N/A,TRUE,"960318-2";#N/A,#N/A,TRUE,"960318-3"}</definedName>
    <definedName name="설비1" localSheetId="11" hidden="1">{#N/A,#N/A,TRUE,"960318-1";#N/A,#N/A,TRUE,"960318-2";#N/A,#N/A,TRUE,"960318-3"}</definedName>
    <definedName name="설비1" localSheetId="3" hidden="1">{#N/A,#N/A,TRUE,"960318-1";#N/A,#N/A,TRUE,"960318-2";#N/A,#N/A,TRUE,"960318-3"}</definedName>
    <definedName name="설비1" localSheetId="4" hidden="1">{#N/A,#N/A,TRUE,"960318-1";#N/A,#N/A,TRUE,"960318-2";#N/A,#N/A,TRUE,"960318-3"}</definedName>
    <definedName name="설비1" localSheetId="5" hidden="1">{#N/A,#N/A,TRUE,"960318-1";#N/A,#N/A,TRUE,"960318-2";#N/A,#N/A,TRUE,"960318-3"}</definedName>
    <definedName name="설비1" localSheetId="0" hidden="1">{#N/A,#N/A,TRUE,"960318-1";#N/A,#N/A,TRUE,"960318-2";#N/A,#N/A,TRUE,"960318-3"}</definedName>
    <definedName name="설비1" localSheetId="1" hidden="1">{#N/A,#N/A,TRUE,"960318-1";#N/A,#N/A,TRUE,"960318-2";#N/A,#N/A,TRUE,"960318-3"}</definedName>
    <definedName name="설비1" hidden="1">{#N/A,#N/A,TRUE,"960318-1";#N/A,#N/A,TRUE,"960318-2";#N/A,#N/A,TRUE,"960318-3"}</definedName>
    <definedName name="성도" localSheetId="2" hidden="1">{#N/A,#N/A,TRUE,"960318-1";#N/A,#N/A,TRUE,"960318-2";#N/A,#N/A,TRUE,"960318-3"}</definedName>
    <definedName name="성도" localSheetId="11" hidden="1">{#N/A,#N/A,TRUE,"960318-1";#N/A,#N/A,TRUE,"960318-2";#N/A,#N/A,TRUE,"960318-3"}</definedName>
    <definedName name="성도" localSheetId="3" hidden="1">{#N/A,#N/A,TRUE,"960318-1";#N/A,#N/A,TRUE,"960318-2";#N/A,#N/A,TRUE,"960318-3"}</definedName>
    <definedName name="성도" localSheetId="4" hidden="1">{#N/A,#N/A,TRUE,"960318-1";#N/A,#N/A,TRUE,"960318-2";#N/A,#N/A,TRUE,"960318-3"}</definedName>
    <definedName name="성도" localSheetId="5" hidden="1">{#N/A,#N/A,TRUE,"960318-1";#N/A,#N/A,TRUE,"960318-2";#N/A,#N/A,TRUE,"960318-3"}</definedName>
    <definedName name="성도" localSheetId="0" hidden="1">{#N/A,#N/A,TRUE,"960318-1";#N/A,#N/A,TRUE,"960318-2";#N/A,#N/A,TRUE,"960318-3"}</definedName>
    <definedName name="성도" localSheetId="1" hidden="1">{#N/A,#N/A,TRUE,"960318-1";#N/A,#N/A,TRUE,"960318-2";#N/A,#N/A,TRUE,"960318-3"}</definedName>
    <definedName name="성도" hidden="1">{#N/A,#N/A,TRUE,"960318-1";#N/A,#N/A,TRUE,"960318-2";#N/A,#N/A,TRUE,"960318-3"}</definedName>
    <definedName name="신화" localSheetId="2" hidden="1">{#N/A,#N/A,TRUE,"960318-1";#N/A,#N/A,TRUE,"960318-2";#N/A,#N/A,TRUE,"960318-3"}</definedName>
    <definedName name="신화" localSheetId="11" hidden="1">{#N/A,#N/A,TRUE,"960318-1";#N/A,#N/A,TRUE,"960318-2";#N/A,#N/A,TRUE,"960318-3"}</definedName>
    <definedName name="신화" localSheetId="3" hidden="1">{#N/A,#N/A,TRUE,"960318-1";#N/A,#N/A,TRUE,"960318-2";#N/A,#N/A,TRUE,"960318-3"}</definedName>
    <definedName name="신화" localSheetId="4" hidden="1">{#N/A,#N/A,TRUE,"960318-1";#N/A,#N/A,TRUE,"960318-2";#N/A,#N/A,TRUE,"960318-3"}</definedName>
    <definedName name="신화" localSheetId="5" hidden="1">{#N/A,#N/A,TRUE,"960318-1";#N/A,#N/A,TRUE,"960318-2";#N/A,#N/A,TRUE,"960318-3"}</definedName>
    <definedName name="신화" localSheetId="0" hidden="1">{#N/A,#N/A,TRUE,"960318-1";#N/A,#N/A,TRUE,"960318-2";#N/A,#N/A,TRUE,"960318-3"}</definedName>
    <definedName name="신화" localSheetId="1" hidden="1">{#N/A,#N/A,TRUE,"960318-1";#N/A,#N/A,TRUE,"960318-2";#N/A,#N/A,TRUE,"960318-3"}</definedName>
    <definedName name="신화" hidden="1">{#N/A,#N/A,TRUE,"960318-1";#N/A,#N/A,TRUE,"960318-2";#N/A,#N/A,TRUE,"960318-3"}</definedName>
    <definedName name="아세틸렌">[5]경비!$I$26</definedName>
    <definedName name="안전">[2]제비율!$C$7</definedName>
    <definedName name="압접">[5]경비!$N$30</definedName>
    <definedName name="연금">[2]제비율!$C$12</definedName>
    <definedName name="영상" localSheetId="2" hidden="1">{#N/A,#N/A,TRUE,"960318-1";#N/A,#N/A,TRUE,"960318-2";#N/A,#N/A,TRUE,"960318-3"}</definedName>
    <definedName name="영상" localSheetId="11" hidden="1">{#N/A,#N/A,TRUE,"960318-1";#N/A,#N/A,TRUE,"960318-2";#N/A,#N/A,TRUE,"960318-3"}</definedName>
    <definedName name="영상" localSheetId="3" hidden="1">{#N/A,#N/A,TRUE,"960318-1";#N/A,#N/A,TRUE,"960318-2";#N/A,#N/A,TRUE,"960318-3"}</definedName>
    <definedName name="영상" localSheetId="4" hidden="1">{#N/A,#N/A,TRUE,"960318-1";#N/A,#N/A,TRUE,"960318-2";#N/A,#N/A,TRUE,"960318-3"}</definedName>
    <definedName name="영상" localSheetId="5" hidden="1">{#N/A,#N/A,TRUE,"960318-1";#N/A,#N/A,TRUE,"960318-2";#N/A,#N/A,TRUE,"960318-3"}</definedName>
    <definedName name="영상" localSheetId="0" hidden="1">{#N/A,#N/A,TRUE,"960318-1";#N/A,#N/A,TRUE,"960318-2";#N/A,#N/A,TRUE,"960318-3"}</definedName>
    <definedName name="영상" localSheetId="1" hidden="1">{#N/A,#N/A,TRUE,"960318-1";#N/A,#N/A,TRUE,"960318-2";#N/A,#N/A,TRUE,"960318-3"}</definedName>
    <definedName name="영상" hidden="1">{#N/A,#N/A,TRUE,"960318-1";#N/A,#N/A,TRUE,"960318-2";#N/A,#N/A,TRUE,"960318-3"}</definedName>
    <definedName name="영상1" localSheetId="2" hidden="1">{#N/A,#N/A,TRUE,"960318-1";#N/A,#N/A,TRUE,"960318-2";#N/A,#N/A,TRUE,"960318-3"}</definedName>
    <definedName name="영상1" localSheetId="11" hidden="1">{#N/A,#N/A,TRUE,"960318-1";#N/A,#N/A,TRUE,"960318-2";#N/A,#N/A,TRUE,"960318-3"}</definedName>
    <definedName name="영상1" localSheetId="3" hidden="1">{#N/A,#N/A,TRUE,"960318-1";#N/A,#N/A,TRUE,"960318-2";#N/A,#N/A,TRUE,"960318-3"}</definedName>
    <definedName name="영상1" localSheetId="4" hidden="1">{#N/A,#N/A,TRUE,"960318-1";#N/A,#N/A,TRUE,"960318-2";#N/A,#N/A,TRUE,"960318-3"}</definedName>
    <definedName name="영상1" localSheetId="5" hidden="1">{#N/A,#N/A,TRUE,"960318-1";#N/A,#N/A,TRUE,"960318-2";#N/A,#N/A,TRUE,"960318-3"}</definedName>
    <definedName name="영상1" localSheetId="0" hidden="1">{#N/A,#N/A,TRUE,"960318-1";#N/A,#N/A,TRUE,"960318-2";#N/A,#N/A,TRUE,"960318-3"}</definedName>
    <definedName name="영상1" localSheetId="1" hidden="1">{#N/A,#N/A,TRUE,"960318-1";#N/A,#N/A,TRUE,"960318-2";#N/A,#N/A,TRUE,"960318-3"}</definedName>
    <definedName name="영상1" hidden="1">{#N/A,#N/A,TRUE,"960318-1";#N/A,#N/A,TRUE,"960318-2";#N/A,#N/A,TRUE,"960318-3"}</definedName>
    <definedName name="용5">[4]재료!$C$10</definedName>
    <definedName name="용재50">[5]경비!$I$18</definedName>
    <definedName name="용재60">[5]경비!$I$19</definedName>
    <definedName name="용접기계" localSheetId="2" hidden="1">[6]단가!#REF!</definedName>
    <definedName name="용접기계" localSheetId="11" hidden="1">[6]단가!#REF!</definedName>
    <definedName name="용접기계" localSheetId="3" hidden="1">[6]단가!#REF!</definedName>
    <definedName name="용접기계" localSheetId="4" hidden="1">[6]단가!#REF!</definedName>
    <definedName name="용접기계" localSheetId="5" hidden="1">[6]단가!#REF!</definedName>
    <definedName name="용접기계" localSheetId="0" hidden="1">[7]단가!#REF!</definedName>
    <definedName name="용접기계" localSheetId="1" hidden="1">[6]단가!#REF!</definedName>
    <definedName name="용접기계" hidden="1">[8]단가!#REF!</definedName>
    <definedName name="윈">[9]기초!#REF!</definedName>
    <definedName name="윈손료">[9]기초!#REF!</definedName>
    <definedName name="윈치가격">[10]기계경비!$D$19</definedName>
    <definedName name="이윤">[2]제비율!$C$14</definedName>
    <definedName name="일반">[2]제비율!$C$13</definedName>
    <definedName name="일위">[11]노임!$C$10</definedName>
    <definedName name="절">[4]재료!$F$9</definedName>
    <definedName name="절단1.5">[5]경비!$N$9</definedName>
    <definedName name="접">[4]재료!$C$24</definedName>
    <definedName name="조">[1]노임단가!$B$28</definedName>
    <definedName name="줄">[1]노임단가!$B$13</definedName>
    <definedName name="중">[12]노무비!$B$11</definedName>
    <definedName name="중주">[13]노무비!$A$11</definedName>
    <definedName name="지게차">[5]경비!$D$39</definedName>
    <definedName name="집행" localSheetId="2" hidden="1">{#N/A,#N/A,TRUE,"960318-1";#N/A,#N/A,TRUE,"960318-2";#N/A,#N/A,TRUE,"960318-3"}</definedName>
    <definedName name="집행" localSheetId="11" hidden="1">{#N/A,#N/A,TRUE,"960318-1";#N/A,#N/A,TRUE,"960318-2";#N/A,#N/A,TRUE,"960318-3"}</definedName>
    <definedName name="집행" localSheetId="3" hidden="1">{#N/A,#N/A,TRUE,"960318-1";#N/A,#N/A,TRUE,"960318-2";#N/A,#N/A,TRUE,"960318-3"}</definedName>
    <definedName name="집행" localSheetId="4" hidden="1">{#N/A,#N/A,TRUE,"960318-1";#N/A,#N/A,TRUE,"960318-2";#N/A,#N/A,TRUE,"960318-3"}</definedName>
    <definedName name="집행" localSheetId="5" hidden="1">{#N/A,#N/A,TRUE,"960318-1";#N/A,#N/A,TRUE,"960318-2";#N/A,#N/A,TRUE,"960318-3"}</definedName>
    <definedName name="집행" localSheetId="0" hidden="1">{#N/A,#N/A,TRUE,"960318-1";#N/A,#N/A,TRUE,"960318-2";#N/A,#N/A,TRUE,"960318-3"}</definedName>
    <definedName name="집행" localSheetId="1" hidden="1">{#N/A,#N/A,TRUE,"960318-1";#N/A,#N/A,TRUE,"960318-2";#N/A,#N/A,TRUE,"960318-3"}</definedName>
    <definedName name="집행" hidden="1">{#N/A,#N/A,TRUE,"960318-1";#N/A,#N/A,TRUE,"960318-2";#N/A,#N/A,TRUE,"960318-3"}</definedName>
    <definedName name="집행품의" localSheetId="2" hidden="1">{#N/A,#N/A,TRUE,"960318-1";#N/A,#N/A,TRUE,"960318-2";#N/A,#N/A,TRUE,"960318-3"}</definedName>
    <definedName name="집행품의" localSheetId="11" hidden="1">{#N/A,#N/A,TRUE,"960318-1";#N/A,#N/A,TRUE,"960318-2";#N/A,#N/A,TRUE,"960318-3"}</definedName>
    <definedName name="집행품의" localSheetId="3" hidden="1">{#N/A,#N/A,TRUE,"960318-1";#N/A,#N/A,TRUE,"960318-2";#N/A,#N/A,TRUE,"960318-3"}</definedName>
    <definedName name="집행품의" localSheetId="4" hidden="1">{#N/A,#N/A,TRUE,"960318-1";#N/A,#N/A,TRUE,"960318-2";#N/A,#N/A,TRUE,"960318-3"}</definedName>
    <definedName name="집행품의" localSheetId="5" hidden="1">{#N/A,#N/A,TRUE,"960318-1";#N/A,#N/A,TRUE,"960318-2";#N/A,#N/A,TRUE,"960318-3"}</definedName>
    <definedName name="집행품의" localSheetId="0" hidden="1">{#N/A,#N/A,TRUE,"960318-1";#N/A,#N/A,TRUE,"960318-2";#N/A,#N/A,TRUE,"960318-3"}</definedName>
    <definedName name="집행품의" localSheetId="1" hidden="1">{#N/A,#N/A,TRUE,"960318-1";#N/A,#N/A,TRUE,"960318-2";#N/A,#N/A,TRUE,"960318-3"}</definedName>
    <definedName name="집행품의" hidden="1">{#N/A,#N/A,TRUE,"960318-1";#N/A,#N/A,TRUE,"960318-2";#N/A,#N/A,TRUE,"960318-3"}</definedName>
    <definedName name="측중">[5]노임!$C$24</definedName>
    <definedName name="측초">[5]노임!$C$25</definedName>
    <definedName name="침천">[9]기초!#REF!</definedName>
    <definedName name="콘">[1]노임단가!$B$18</definedName>
    <definedName name="크">[4]재료!$F$12</definedName>
    <definedName name="크램프">[5]경비!$N$33</definedName>
    <definedName name="크레인50">[5]경비!$D$34</definedName>
    <definedName name="타">[1]노임단가!$B$12</definedName>
    <definedName name="퇴직">[2]제비율!$C$15</definedName>
    <definedName name="폐기물" localSheetId="2" hidden="1">{#N/A,#N/A,TRUE,"960318-1";#N/A,#N/A,TRUE,"960318-2";#N/A,#N/A,TRUE,"960318-3"}</definedName>
    <definedName name="폐기물" localSheetId="11" hidden="1">{#N/A,#N/A,TRUE,"960318-1";#N/A,#N/A,TRUE,"960318-2";#N/A,#N/A,TRUE,"960318-3"}</definedName>
    <definedName name="폐기물" localSheetId="3" hidden="1">{#N/A,#N/A,TRUE,"960318-1";#N/A,#N/A,TRUE,"960318-2";#N/A,#N/A,TRUE,"960318-3"}</definedName>
    <definedName name="폐기물" localSheetId="4" hidden="1">{#N/A,#N/A,TRUE,"960318-1";#N/A,#N/A,TRUE,"960318-2";#N/A,#N/A,TRUE,"960318-3"}</definedName>
    <definedName name="폐기물" localSheetId="5" hidden="1">{#N/A,#N/A,TRUE,"960318-1";#N/A,#N/A,TRUE,"960318-2";#N/A,#N/A,TRUE,"960318-3"}</definedName>
    <definedName name="폐기물" localSheetId="0" hidden="1">{#N/A,#N/A,TRUE,"960318-1";#N/A,#N/A,TRUE,"960318-2";#N/A,#N/A,TRUE,"960318-3"}</definedName>
    <definedName name="폐기물" localSheetId="1" hidden="1">{#N/A,#N/A,TRUE,"960318-1";#N/A,#N/A,TRUE,"960318-2";#N/A,#N/A,TRUE,"960318-3"}</definedName>
    <definedName name="폐기물" hidden="1">{#N/A,#N/A,TRUE,"960318-1";#N/A,#N/A,TRUE,"960318-2";#N/A,#N/A,TRUE,"960318-3"}</definedName>
    <definedName name="폐기물처리" localSheetId="2" hidden="1">{#N/A,#N/A,TRUE,"960318-1";#N/A,#N/A,TRUE,"960318-2";#N/A,#N/A,TRUE,"960318-3"}</definedName>
    <definedName name="폐기물처리" localSheetId="11" hidden="1">{#N/A,#N/A,TRUE,"960318-1";#N/A,#N/A,TRUE,"960318-2";#N/A,#N/A,TRUE,"960318-3"}</definedName>
    <definedName name="폐기물처리" localSheetId="3" hidden="1">{#N/A,#N/A,TRUE,"960318-1";#N/A,#N/A,TRUE,"960318-2";#N/A,#N/A,TRUE,"960318-3"}</definedName>
    <definedName name="폐기물처리" localSheetId="4" hidden="1">{#N/A,#N/A,TRUE,"960318-1";#N/A,#N/A,TRUE,"960318-2";#N/A,#N/A,TRUE,"960318-3"}</definedName>
    <definedName name="폐기물처리" localSheetId="5" hidden="1">{#N/A,#N/A,TRUE,"960318-1";#N/A,#N/A,TRUE,"960318-2";#N/A,#N/A,TRUE,"960318-3"}</definedName>
    <definedName name="폐기물처리" localSheetId="0" hidden="1">{#N/A,#N/A,TRUE,"960318-1";#N/A,#N/A,TRUE,"960318-2";#N/A,#N/A,TRUE,"960318-3"}</definedName>
    <definedName name="폐기물처리" localSheetId="1" hidden="1">{#N/A,#N/A,TRUE,"960318-1";#N/A,#N/A,TRUE,"960318-2";#N/A,#N/A,TRUE,"960318-3"}</definedName>
    <definedName name="폐기물처리" hidden="1">{#N/A,#N/A,TRUE,"960318-1";#N/A,#N/A,TRUE,"960318-2";#N/A,#N/A,TRUE,"960318-3"}</definedName>
    <definedName name="포">[1]노임단가!$B$20</definedName>
    <definedName name="프">[4]재료!$C$4</definedName>
    <definedName name="프로판">[5]경비!$I$16</definedName>
    <definedName name="ㅎㅇㅀㄴㅇㅎㅇㄴㄹ" localSheetId="2" hidden="1">{#N/A,#N/A,TRUE,"960318-1";#N/A,#N/A,TRUE,"960318-2";#N/A,#N/A,TRUE,"960318-3"}</definedName>
    <definedName name="ㅎㅇㅀㄴㅇㅎㅇㄴㄹ" localSheetId="11" hidden="1">{#N/A,#N/A,TRUE,"960318-1";#N/A,#N/A,TRUE,"960318-2";#N/A,#N/A,TRUE,"960318-3"}</definedName>
    <definedName name="ㅎㅇㅀㄴㅇㅎㅇㄴㄹ" localSheetId="3" hidden="1">{#N/A,#N/A,TRUE,"960318-1";#N/A,#N/A,TRUE,"960318-2";#N/A,#N/A,TRUE,"960318-3"}</definedName>
    <definedName name="ㅎㅇㅀㄴㅇㅎㅇㄴㄹ" localSheetId="4" hidden="1">{#N/A,#N/A,TRUE,"960318-1";#N/A,#N/A,TRUE,"960318-2";#N/A,#N/A,TRUE,"960318-3"}</definedName>
    <definedName name="ㅎㅇㅀㄴㅇㅎㅇㄴㄹ" localSheetId="5" hidden="1">{#N/A,#N/A,TRUE,"960318-1";#N/A,#N/A,TRUE,"960318-2";#N/A,#N/A,TRUE,"960318-3"}</definedName>
    <definedName name="ㅎㅇㅀㄴㅇㅎㅇㄴㄹ" localSheetId="0" hidden="1">{#N/A,#N/A,TRUE,"960318-1";#N/A,#N/A,TRUE,"960318-2";#N/A,#N/A,TRUE,"960318-3"}</definedName>
    <definedName name="ㅎㅇㅀㄴㅇㅎㅇㄴㄹ" localSheetId="1" hidden="1">{#N/A,#N/A,TRUE,"960318-1";#N/A,#N/A,TRUE,"960318-2";#N/A,#N/A,TRUE,"960318-3"}</definedName>
    <definedName name="ㅎㅇㅀㄴㅇㅎㅇㄴㄹ" hidden="1">{#N/A,#N/A,TRUE,"960318-1";#N/A,#N/A,TRUE,"960318-2";#N/A,#N/A,TRUE,"960318-3"}</definedName>
    <definedName name="환경">[2]제비율!$C$17</definedName>
    <definedName name="후레쉬">[5]경비!$N$36</definedName>
  </definedNam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12" l="1"/>
  <c r="S12" i="12"/>
  <c r="R12" i="12"/>
  <c r="Q12" i="12"/>
  <c r="I12" i="12"/>
  <c r="H12" i="12"/>
  <c r="G12" i="12"/>
  <c r="F12" i="12"/>
  <c r="V8" i="12"/>
  <c r="U8" i="12"/>
  <c r="T8" i="12"/>
  <c r="O8" i="12"/>
  <c r="N8" i="12"/>
  <c r="M8" i="12"/>
  <c r="L8" i="12"/>
  <c r="K8" i="12"/>
  <c r="J8" i="12"/>
  <c r="V7" i="12"/>
  <c r="U7" i="12"/>
  <c r="T7" i="12"/>
  <c r="P7" i="12"/>
  <c r="O7" i="12"/>
  <c r="N7" i="12"/>
  <c r="M7" i="12"/>
  <c r="L7" i="12"/>
  <c r="K7" i="12"/>
  <c r="J7" i="12"/>
  <c r="V6" i="12"/>
  <c r="V12" i="12" s="1"/>
  <c r="U6" i="12"/>
  <c r="U12" i="12" s="1"/>
  <c r="T6" i="12"/>
  <c r="T12" i="12" s="1"/>
  <c r="P6" i="12"/>
  <c r="P12" i="12" s="1"/>
  <c r="O6" i="12"/>
  <c r="O12" i="12" s="1"/>
  <c r="N6" i="12"/>
  <c r="N12" i="12" s="1"/>
  <c r="M6" i="12"/>
  <c r="M12" i="12" s="1"/>
  <c r="L6" i="12"/>
  <c r="L12" i="12" s="1"/>
  <c r="K6" i="12"/>
  <c r="K12" i="12" s="1"/>
  <c r="J6" i="12"/>
  <c r="J12" i="12" s="1"/>
  <c r="F6" i="11"/>
  <c r="F5" i="11"/>
  <c r="F4" i="11"/>
  <c r="F3" i="11"/>
  <c r="F8" i="11" s="1"/>
  <c r="N7" i="10"/>
  <c r="F7" i="10"/>
  <c r="N6" i="10"/>
  <c r="F6" i="10"/>
  <c r="N5" i="10"/>
  <c r="F5" i="10"/>
  <c r="N4" i="10"/>
  <c r="F4" i="10"/>
  <c r="N3" i="10"/>
  <c r="F3" i="10"/>
  <c r="F9" i="10" s="1"/>
  <c r="E7" i="9"/>
  <c r="E6" i="9"/>
  <c r="F18" i="8"/>
  <c r="H18" i="8" s="1"/>
  <c r="H17" i="8"/>
  <c r="F17" i="8"/>
  <c r="H16" i="8"/>
  <c r="F16" i="8"/>
  <c r="F13" i="8"/>
  <c r="H13" i="8" s="1"/>
  <c r="F12" i="8"/>
  <c r="F15" i="8" s="1"/>
  <c r="H15" i="8" s="1"/>
  <c r="H11" i="8"/>
  <c r="F11" i="8"/>
  <c r="H10" i="8"/>
  <c r="F10" i="8"/>
  <c r="F9" i="8"/>
  <c r="H9" i="8" s="1"/>
  <c r="R8" i="8"/>
  <c r="P8" i="8"/>
  <c r="N8" i="8"/>
  <c r="H8" i="8"/>
  <c r="F8" i="8"/>
  <c r="H7" i="8"/>
  <c r="F7" i="8"/>
  <c r="R6" i="8"/>
  <c r="H6" i="8"/>
  <c r="F6" i="8"/>
  <c r="R5" i="8"/>
  <c r="H5" i="8"/>
  <c r="H4" i="8"/>
  <c r="F4" i="8"/>
  <c r="H3" i="8"/>
  <c r="M708" i="7"/>
  <c r="K708" i="7"/>
  <c r="N699" i="7"/>
  <c r="W699" i="7" s="1"/>
  <c r="L699" i="7"/>
  <c r="J699" i="7"/>
  <c r="H699" i="7"/>
  <c r="F699" i="7"/>
  <c r="G699" i="7" s="1"/>
  <c r="K699" i="7" s="1"/>
  <c r="M698" i="7"/>
  <c r="L698" i="7"/>
  <c r="J698" i="7"/>
  <c r="K698" i="7" s="1"/>
  <c r="H698" i="7"/>
  <c r="E698" i="7"/>
  <c r="D698" i="7"/>
  <c r="C698" i="7"/>
  <c r="B698" i="7"/>
  <c r="L697" i="7"/>
  <c r="M697" i="7" s="1"/>
  <c r="K697" i="7"/>
  <c r="J697" i="7"/>
  <c r="H697" i="7"/>
  <c r="N697" i="7" s="1"/>
  <c r="W697" i="7" s="1"/>
  <c r="E697" i="7"/>
  <c r="D697" i="7"/>
  <c r="C697" i="7"/>
  <c r="B697" i="7"/>
  <c r="L696" i="7"/>
  <c r="M696" i="7" s="1"/>
  <c r="J696" i="7"/>
  <c r="N696" i="7" s="1"/>
  <c r="W696" i="7" s="1"/>
  <c r="I696" i="7"/>
  <c r="H696" i="7"/>
  <c r="E696" i="7"/>
  <c r="D696" i="7"/>
  <c r="C696" i="7"/>
  <c r="B696" i="7"/>
  <c r="M695" i="7"/>
  <c r="L695" i="7"/>
  <c r="J695" i="7"/>
  <c r="K695" i="7" s="1"/>
  <c r="H695" i="7"/>
  <c r="N695" i="7" s="1"/>
  <c r="W695" i="7" s="1"/>
  <c r="E695" i="7"/>
  <c r="D695" i="7"/>
  <c r="C695" i="7"/>
  <c r="B695" i="7"/>
  <c r="N694" i="7"/>
  <c r="W694" i="7" s="1"/>
  <c r="L694" i="7"/>
  <c r="M694" i="7" s="1"/>
  <c r="K694" i="7"/>
  <c r="J694" i="7"/>
  <c r="I694" i="7"/>
  <c r="O694" i="7" s="1"/>
  <c r="H694" i="7"/>
  <c r="E694" i="7"/>
  <c r="D694" i="7"/>
  <c r="C694" i="7"/>
  <c r="B694" i="7"/>
  <c r="L693" i="7"/>
  <c r="M693" i="7" s="1"/>
  <c r="J693" i="7"/>
  <c r="K693" i="7" s="1"/>
  <c r="H693" i="7"/>
  <c r="N693" i="7" s="1"/>
  <c r="W693" i="7" s="1"/>
  <c r="E693" i="7"/>
  <c r="D693" i="7"/>
  <c r="C693" i="7"/>
  <c r="B693" i="7"/>
  <c r="W692" i="7"/>
  <c r="N692" i="7"/>
  <c r="M692" i="7"/>
  <c r="L692" i="7"/>
  <c r="K692" i="7"/>
  <c r="J692" i="7"/>
  <c r="I692" i="7"/>
  <c r="O692" i="7" s="1"/>
  <c r="H692" i="7"/>
  <c r="E692" i="7"/>
  <c r="D692" i="7"/>
  <c r="C692" i="7"/>
  <c r="B692" i="7"/>
  <c r="L691" i="7"/>
  <c r="M691" i="7" s="1"/>
  <c r="J691" i="7"/>
  <c r="K691" i="7" s="1"/>
  <c r="H691" i="7"/>
  <c r="I691" i="7" s="1"/>
  <c r="E691" i="7"/>
  <c r="D691" i="7"/>
  <c r="C691" i="7"/>
  <c r="B691" i="7"/>
  <c r="M690" i="7"/>
  <c r="L690" i="7"/>
  <c r="K690" i="7"/>
  <c r="J690" i="7"/>
  <c r="I690" i="7"/>
  <c r="O690" i="7" s="1"/>
  <c r="H690" i="7"/>
  <c r="N690" i="7" s="1"/>
  <c r="W690" i="7" s="1"/>
  <c r="E690" i="7"/>
  <c r="D690" i="7"/>
  <c r="C690" i="7"/>
  <c r="B690" i="7"/>
  <c r="L689" i="7"/>
  <c r="M689" i="7" s="1"/>
  <c r="J689" i="7"/>
  <c r="K689" i="7" s="1"/>
  <c r="I689" i="7"/>
  <c r="H689" i="7"/>
  <c r="N689" i="7" s="1"/>
  <c r="W689" i="7" s="1"/>
  <c r="E689" i="7"/>
  <c r="D689" i="7"/>
  <c r="C689" i="7"/>
  <c r="B689" i="7"/>
  <c r="M688" i="7"/>
  <c r="L688" i="7"/>
  <c r="K688" i="7"/>
  <c r="J688" i="7"/>
  <c r="H688" i="7"/>
  <c r="E688" i="7"/>
  <c r="D688" i="7"/>
  <c r="C688" i="7"/>
  <c r="B688" i="7"/>
  <c r="L687" i="7"/>
  <c r="J687" i="7"/>
  <c r="K687" i="7" s="1"/>
  <c r="H687" i="7"/>
  <c r="N687" i="7" s="1"/>
  <c r="W687" i="7" s="1"/>
  <c r="F687" i="7"/>
  <c r="E687" i="7"/>
  <c r="D687" i="7"/>
  <c r="C687" i="7"/>
  <c r="B687" i="7"/>
  <c r="L686" i="7"/>
  <c r="M686" i="7" s="1"/>
  <c r="K686" i="7"/>
  <c r="J686" i="7"/>
  <c r="H686" i="7"/>
  <c r="E686" i="7"/>
  <c r="D686" i="7"/>
  <c r="C686" i="7"/>
  <c r="B686" i="7"/>
  <c r="L685" i="7"/>
  <c r="J685" i="7"/>
  <c r="K685" i="7" s="1"/>
  <c r="H685" i="7"/>
  <c r="I685" i="7" s="1"/>
  <c r="E685" i="7"/>
  <c r="D685" i="7"/>
  <c r="C685" i="7"/>
  <c r="B685" i="7"/>
  <c r="L684" i="7"/>
  <c r="M684" i="7" s="1"/>
  <c r="J684" i="7"/>
  <c r="H684" i="7"/>
  <c r="F684" i="7"/>
  <c r="G684" i="7" s="1"/>
  <c r="E684" i="7"/>
  <c r="D684" i="7"/>
  <c r="C684" i="7"/>
  <c r="B684" i="7"/>
  <c r="L681" i="7"/>
  <c r="J681" i="7"/>
  <c r="H681" i="7"/>
  <c r="F681" i="7"/>
  <c r="E681" i="7"/>
  <c r="D681" i="7"/>
  <c r="C681" i="7"/>
  <c r="B681" i="7"/>
  <c r="L680" i="7"/>
  <c r="J680" i="7"/>
  <c r="H680" i="7"/>
  <c r="N680" i="7" s="1"/>
  <c r="W680" i="7" s="1"/>
  <c r="F680" i="7"/>
  <c r="E680" i="7"/>
  <c r="D680" i="7"/>
  <c r="C680" i="7"/>
  <c r="B680" i="7"/>
  <c r="N679" i="7"/>
  <c r="W679" i="7" s="1"/>
  <c r="L679" i="7"/>
  <c r="M679" i="7" s="1"/>
  <c r="K679" i="7"/>
  <c r="J679" i="7"/>
  <c r="I679" i="7"/>
  <c r="O679" i="7" s="1"/>
  <c r="H679" i="7"/>
  <c r="G679" i="7"/>
  <c r="F679" i="7"/>
  <c r="E679" i="7"/>
  <c r="D679" i="7"/>
  <c r="C679" i="7"/>
  <c r="B679" i="7"/>
  <c r="L678" i="7"/>
  <c r="M678" i="7" s="1"/>
  <c r="J678" i="7"/>
  <c r="K678" i="7" s="1"/>
  <c r="H678" i="7"/>
  <c r="I678" i="7" s="1"/>
  <c r="E678" i="7"/>
  <c r="D678" i="7"/>
  <c r="C678" i="7"/>
  <c r="B678" i="7"/>
  <c r="L677" i="7"/>
  <c r="J677" i="7"/>
  <c r="H677" i="7"/>
  <c r="N677" i="7" s="1"/>
  <c r="W677" i="7" s="1"/>
  <c r="F677" i="7"/>
  <c r="E677" i="7"/>
  <c r="D677" i="7"/>
  <c r="C677" i="7"/>
  <c r="B677" i="7"/>
  <c r="L676" i="7"/>
  <c r="J676" i="7"/>
  <c r="H676" i="7"/>
  <c r="N676" i="7" s="1"/>
  <c r="W676" i="7" s="1"/>
  <c r="F676" i="7"/>
  <c r="E676" i="7"/>
  <c r="D676" i="7"/>
  <c r="C676" i="7"/>
  <c r="B676" i="7"/>
  <c r="Q663" i="7"/>
  <c r="L655" i="7"/>
  <c r="M655" i="7" s="1"/>
  <c r="J655" i="7"/>
  <c r="N655" i="7" s="1"/>
  <c r="W655" i="7" s="1"/>
  <c r="H655" i="7"/>
  <c r="I655" i="7" s="1"/>
  <c r="E655" i="7"/>
  <c r="D655" i="7"/>
  <c r="C655" i="7"/>
  <c r="B655" i="7"/>
  <c r="M654" i="7"/>
  <c r="L654" i="7"/>
  <c r="K654" i="7"/>
  <c r="O654" i="7" s="1"/>
  <c r="J654" i="7"/>
  <c r="N654" i="7" s="1"/>
  <c r="W654" i="7" s="1"/>
  <c r="I654" i="7"/>
  <c r="H654" i="7"/>
  <c r="E654" i="7"/>
  <c r="D654" i="7"/>
  <c r="C654" i="7"/>
  <c r="B654" i="7"/>
  <c r="L653" i="7"/>
  <c r="M653" i="7" s="1"/>
  <c r="J653" i="7"/>
  <c r="K653" i="7" s="1"/>
  <c r="H653" i="7"/>
  <c r="I653" i="7" s="1"/>
  <c r="E653" i="7"/>
  <c r="D653" i="7"/>
  <c r="C653" i="7"/>
  <c r="B653" i="7"/>
  <c r="M652" i="7"/>
  <c r="L652" i="7"/>
  <c r="K652" i="7"/>
  <c r="J652" i="7"/>
  <c r="H652" i="7"/>
  <c r="I652" i="7" s="1"/>
  <c r="O652" i="7" s="1"/>
  <c r="E652" i="7"/>
  <c r="D652" i="7"/>
  <c r="C652" i="7"/>
  <c r="B652" i="7"/>
  <c r="L651" i="7"/>
  <c r="M651" i="7" s="1"/>
  <c r="J651" i="7"/>
  <c r="K651" i="7" s="1"/>
  <c r="H651" i="7"/>
  <c r="I651" i="7" s="1"/>
  <c r="E651" i="7"/>
  <c r="D651" i="7"/>
  <c r="C651" i="7"/>
  <c r="B651" i="7"/>
  <c r="M650" i="7"/>
  <c r="L650" i="7"/>
  <c r="J650" i="7"/>
  <c r="K650" i="7" s="1"/>
  <c r="H650" i="7"/>
  <c r="E650" i="7"/>
  <c r="D650" i="7"/>
  <c r="C650" i="7"/>
  <c r="B650" i="7"/>
  <c r="L649" i="7"/>
  <c r="M649" i="7" s="1"/>
  <c r="J649" i="7"/>
  <c r="K649" i="7" s="1"/>
  <c r="I649" i="7"/>
  <c r="H649" i="7"/>
  <c r="N649" i="7" s="1"/>
  <c r="W649" i="7" s="1"/>
  <c r="E649" i="7"/>
  <c r="D649" i="7"/>
  <c r="C649" i="7"/>
  <c r="B649" i="7"/>
  <c r="L648" i="7"/>
  <c r="M648" i="7" s="1"/>
  <c r="J648" i="7"/>
  <c r="K648" i="7" s="1"/>
  <c r="I648" i="7"/>
  <c r="H648" i="7"/>
  <c r="E648" i="7"/>
  <c r="D648" i="7"/>
  <c r="C648" i="7"/>
  <c r="B648" i="7"/>
  <c r="L647" i="7"/>
  <c r="M647" i="7" s="1"/>
  <c r="K647" i="7"/>
  <c r="J647" i="7"/>
  <c r="H647" i="7"/>
  <c r="N647" i="7" s="1"/>
  <c r="W647" i="7" s="1"/>
  <c r="E647" i="7"/>
  <c r="D647" i="7"/>
  <c r="C647" i="7"/>
  <c r="B647" i="7"/>
  <c r="L646" i="7"/>
  <c r="K646" i="7"/>
  <c r="J646" i="7"/>
  <c r="I646" i="7"/>
  <c r="H646" i="7"/>
  <c r="E646" i="7"/>
  <c r="D646" i="7"/>
  <c r="C646" i="7"/>
  <c r="B646" i="7"/>
  <c r="M645" i="7"/>
  <c r="L645" i="7"/>
  <c r="J645" i="7"/>
  <c r="K645" i="7" s="1"/>
  <c r="H645" i="7"/>
  <c r="N645" i="7" s="1"/>
  <c r="W645" i="7" s="1"/>
  <c r="E645" i="7"/>
  <c r="D645" i="7"/>
  <c r="C645" i="7"/>
  <c r="B645" i="7"/>
  <c r="N644" i="7"/>
  <c r="W644" i="7" s="1"/>
  <c r="M644" i="7"/>
  <c r="L644" i="7"/>
  <c r="K644" i="7"/>
  <c r="J644" i="7"/>
  <c r="I644" i="7"/>
  <c r="O644" i="7" s="1"/>
  <c r="H644" i="7"/>
  <c r="E644" i="7"/>
  <c r="D644" i="7"/>
  <c r="C644" i="7"/>
  <c r="B644" i="7"/>
  <c r="L643" i="7"/>
  <c r="M643" i="7" s="1"/>
  <c r="J643" i="7"/>
  <c r="N643" i="7" s="1"/>
  <c r="W643" i="7" s="1"/>
  <c r="H643" i="7"/>
  <c r="I643" i="7" s="1"/>
  <c r="E643" i="7"/>
  <c r="D643" i="7"/>
  <c r="C643" i="7"/>
  <c r="B643" i="7"/>
  <c r="W642" i="7"/>
  <c r="N642" i="7"/>
  <c r="M642" i="7"/>
  <c r="L642" i="7"/>
  <c r="K642" i="7"/>
  <c r="O642" i="7" s="1"/>
  <c r="J642" i="7"/>
  <c r="I642" i="7"/>
  <c r="H642" i="7"/>
  <c r="E642" i="7"/>
  <c r="D642" i="7"/>
  <c r="C642" i="7"/>
  <c r="B642" i="7"/>
  <c r="L641" i="7"/>
  <c r="M641" i="7" s="1"/>
  <c r="J641" i="7"/>
  <c r="K641" i="7" s="1"/>
  <c r="H641" i="7"/>
  <c r="I641" i="7" s="1"/>
  <c r="E641" i="7"/>
  <c r="D641" i="7"/>
  <c r="C641" i="7"/>
  <c r="B641" i="7"/>
  <c r="M640" i="7"/>
  <c r="L640" i="7"/>
  <c r="K640" i="7"/>
  <c r="J640" i="7"/>
  <c r="H640" i="7"/>
  <c r="I640" i="7" s="1"/>
  <c r="O640" i="7" s="1"/>
  <c r="E640" i="7"/>
  <c r="D640" i="7"/>
  <c r="C640" i="7"/>
  <c r="B640" i="7"/>
  <c r="L639" i="7"/>
  <c r="M639" i="7" s="1"/>
  <c r="J639" i="7"/>
  <c r="K639" i="7" s="1"/>
  <c r="H639" i="7"/>
  <c r="I639" i="7" s="1"/>
  <c r="O639" i="7" s="1"/>
  <c r="E639" i="7"/>
  <c r="D639" i="7"/>
  <c r="C639" i="7"/>
  <c r="B639" i="7"/>
  <c r="M638" i="7"/>
  <c r="L638" i="7"/>
  <c r="J638" i="7"/>
  <c r="K638" i="7" s="1"/>
  <c r="H638" i="7"/>
  <c r="E638" i="7"/>
  <c r="D638" i="7"/>
  <c r="C638" i="7"/>
  <c r="B638" i="7"/>
  <c r="L637" i="7"/>
  <c r="M637" i="7" s="1"/>
  <c r="J637" i="7"/>
  <c r="K637" i="7" s="1"/>
  <c r="I637" i="7"/>
  <c r="O637" i="7" s="1"/>
  <c r="H637" i="7"/>
  <c r="N637" i="7" s="1"/>
  <c r="W637" i="7" s="1"/>
  <c r="E637" i="7"/>
  <c r="D637" i="7"/>
  <c r="C637" i="7"/>
  <c r="B637" i="7"/>
  <c r="L636" i="7"/>
  <c r="M636" i="7" s="1"/>
  <c r="J636" i="7"/>
  <c r="K636" i="7" s="1"/>
  <c r="I636" i="7"/>
  <c r="O636" i="7" s="1"/>
  <c r="H636" i="7"/>
  <c r="N636" i="7" s="1"/>
  <c r="W636" i="7" s="1"/>
  <c r="E636" i="7"/>
  <c r="D636" i="7"/>
  <c r="C636" i="7"/>
  <c r="B636" i="7"/>
  <c r="L635" i="7"/>
  <c r="M635" i="7" s="1"/>
  <c r="K635" i="7"/>
  <c r="J635" i="7"/>
  <c r="H635" i="7"/>
  <c r="N635" i="7" s="1"/>
  <c r="W635" i="7" s="1"/>
  <c r="E635" i="7"/>
  <c r="D635" i="7"/>
  <c r="C635" i="7"/>
  <c r="B635" i="7"/>
  <c r="R634" i="7"/>
  <c r="M634" i="7"/>
  <c r="L634" i="7"/>
  <c r="J634" i="7"/>
  <c r="N634" i="7" s="1"/>
  <c r="W634" i="7" s="1"/>
  <c r="H634" i="7"/>
  <c r="I634" i="7" s="1"/>
  <c r="F634" i="7"/>
  <c r="E634" i="7"/>
  <c r="D634" i="7"/>
  <c r="C634" i="7"/>
  <c r="B634" i="7"/>
  <c r="L633" i="7"/>
  <c r="M633" i="7" s="1"/>
  <c r="J633" i="7"/>
  <c r="N633" i="7" s="1"/>
  <c r="W633" i="7" s="1"/>
  <c r="I633" i="7"/>
  <c r="H633" i="7"/>
  <c r="E633" i="7"/>
  <c r="D633" i="7"/>
  <c r="C633" i="7"/>
  <c r="B633" i="7"/>
  <c r="W632" i="7"/>
  <c r="N632" i="7"/>
  <c r="M632" i="7"/>
  <c r="L632" i="7"/>
  <c r="K632" i="7"/>
  <c r="O632" i="7" s="1"/>
  <c r="J632" i="7"/>
  <c r="I632" i="7"/>
  <c r="H632" i="7"/>
  <c r="E632" i="7"/>
  <c r="D632" i="7"/>
  <c r="C632" i="7"/>
  <c r="B632" i="7"/>
  <c r="R631" i="7"/>
  <c r="J631" i="7" s="1"/>
  <c r="K631" i="7" s="1"/>
  <c r="L631" i="7"/>
  <c r="H631" i="7"/>
  <c r="I631" i="7" s="1"/>
  <c r="F631" i="7"/>
  <c r="M631" i="7" s="1"/>
  <c r="E631" i="7"/>
  <c r="D631" i="7"/>
  <c r="C631" i="7"/>
  <c r="B631" i="7"/>
  <c r="M630" i="7"/>
  <c r="L630" i="7"/>
  <c r="J630" i="7"/>
  <c r="K630" i="7" s="1"/>
  <c r="H630" i="7"/>
  <c r="E630" i="7"/>
  <c r="D630" i="7"/>
  <c r="C630" i="7"/>
  <c r="B630" i="7"/>
  <c r="L629" i="7"/>
  <c r="M629" i="7" s="1"/>
  <c r="J629" i="7"/>
  <c r="K629" i="7" s="1"/>
  <c r="I629" i="7"/>
  <c r="H629" i="7"/>
  <c r="N629" i="7" s="1"/>
  <c r="W629" i="7" s="1"/>
  <c r="E629" i="7"/>
  <c r="D629" i="7"/>
  <c r="C629" i="7"/>
  <c r="B629" i="7"/>
  <c r="L628" i="7"/>
  <c r="M628" i="7" s="1"/>
  <c r="J628" i="7"/>
  <c r="K628" i="7" s="1"/>
  <c r="H628" i="7"/>
  <c r="N628" i="7" s="1"/>
  <c r="W628" i="7" s="1"/>
  <c r="E628" i="7"/>
  <c r="D628" i="7"/>
  <c r="C628" i="7"/>
  <c r="B628" i="7"/>
  <c r="L627" i="7"/>
  <c r="M627" i="7" s="1"/>
  <c r="K627" i="7"/>
  <c r="J627" i="7"/>
  <c r="H627" i="7"/>
  <c r="N627" i="7" s="1"/>
  <c r="W627" i="7" s="1"/>
  <c r="E627" i="7"/>
  <c r="D627" i="7"/>
  <c r="C627" i="7"/>
  <c r="B627" i="7"/>
  <c r="L626" i="7"/>
  <c r="J626" i="7"/>
  <c r="K626" i="7" s="1"/>
  <c r="I626" i="7"/>
  <c r="H626" i="7"/>
  <c r="E626" i="7"/>
  <c r="D626" i="7"/>
  <c r="C626" i="7"/>
  <c r="B626" i="7"/>
  <c r="M625" i="7"/>
  <c r="L625" i="7"/>
  <c r="J625" i="7"/>
  <c r="K625" i="7" s="1"/>
  <c r="H625" i="7"/>
  <c r="N625" i="7" s="1"/>
  <c r="W625" i="7" s="1"/>
  <c r="E625" i="7"/>
  <c r="D625" i="7"/>
  <c r="C625" i="7"/>
  <c r="B625" i="7"/>
  <c r="N624" i="7"/>
  <c r="W624" i="7" s="1"/>
  <c r="L624" i="7"/>
  <c r="M624" i="7" s="1"/>
  <c r="K624" i="7"/>
  <c r="J624" i="7"/>
  <c r="I624" i="7"/>
  <c r="H624" i="7"/>
  <c r="E624" i="7"/>
  <c r="D624" i="7"/>
  <c r="C624" i="7"/>
  <c r="B624" i="7"/>
  <c r="AB623" i="7"/>
  <c r="M623" i="7"/>
  <c r="L623" i="7"/>
  <c r="K623" i="7"/>
  <c r="J623" i="7"/>
  <c r="N623" i="7" s="1"/>
  <c r="W623" i="7" s="1"/>
  <c r="I623" i="7"/>
  <c r="O623" i="7" s="1"/>
  <c r="H623" i="7"/>
  <c r="E623" i="7"/>
  <c r="D623" i="7"/>
  <c r="C623" i="7"/>
  <c r="B623" i="7"/>
  <c r="L622" i="7"/>
  <c r="M622" i="7" s="1"/>
  <c r="K622" i="7"/>
  <c r="J622" i="7"/>
  <c r="H622" i="7"/>
  <c r="I622" i="7" s="1"/>
  <c r="O622" i="7" s="1"/>
  <c r="E622" i="7"/>
  <c r="D622" i="7"/>
  <c r="C622" i="7"/>
  <c r="B622" i="7"/>
  <c r="M621" i="7"/>
  <c r="L621" i="7"/>
  <c r="K621" i="7"/>
  <c r="J621" i="7"/>
  <c r="H621" i="7"/>
  <c r="I621" i="7" s="1"/>
  <c r="O621" i="7" s="1"/>
  <c r="E621" i="7"/>
  <c r="D621" i="7"/>
  <c r="C621" i="7"/>
  <c r="B621" i="7"/>
  <c r="R620" i="7"/>
  <c r="L620" i="7"/>
  <c r="J620" i="7"/>
  <c r="K620" i="7" s="1"/>
  <c r="H620" i="7"/>
  <c r="G620" i="7"/>
  <c r="F620" i="7"/>
  <c r="M620" i="7" s="1"/>
  <c r="E620" i="7"/>
  <c r="D620" i="7"/>
  <c r="C620" i="7"/>
  <c r="B620" i="7"/>
  <c r="R619" i="7"/>
  <c r="L619" i="7"/>
  <c r="J619" i="7"/>
  <c r="H619" i="7"/>
  <c r="G619" i="7"/>
  <c r="I619" i="7" s="1"/>
  <c r="F619" i="7"/>
  <c r="K619" i="7" s="1"/>
  <c r="E619" i="7"/>
  <c r="D619" i="7"/>
  <c r="C619" i="7"/>
  <c r="B619" i="7"/>
  <c r="R618" i="7"/>
  <c r="J618" i="7" s="1"/>
  <c r="L618" i="7"/>
  <c r="H618" i="7"/>
  <c r="F618" i="7"/>
  <c r="E618" i="7"/>
  <c r="D618" i="7"/>
  <c r="C618" i="7"/>
  <c r="B618" i="7"/>
  <c r="M617" i="7"/>
  <c r="L617" i="7"/>
  <c r="J617" i="7"/>
  <c r="K617" i="7" s="1"/>
  <c r="H617" i="7"/>
  <c r="I617" i="7" s="1"/>
  <c r="E617" i="7"/>
  <c r="D617" i="7"/>
  <c r="C617" i="7"/>
  <c r="B617" i="7"/>
  <c r="L616" i="7"/>
  <c r="J616" i="7"/>
  <c r="K616" i="7" s="1"/>
  <c r="H616" i="7"/>
  <c r="G616" i="7"/>
  <c r="F616" i="7"/>
  <c r="M616" i="7" s="1"/>
  <c r="E616" i="7"/>
  <c r="D616" i="7"/>
  <c r="C616" i="7"/>
  <c r="B616" i="7"/>
  <c r="L615" i="7"/>
  <c r="M615" i="7" s="1"/>
  <c r="K615" i="7"/>
  <c r="J615" i="7"/>
  <c r="H615" i="7"/>
  <c r="N615" i="7" s="1"/>
  <c r="W615" i="7" s="1"/>
  <c r="E615" i="7"/>
  <c r="D615" i="7"/>
  <c r="C615" i="7"/>
  <c r="B615" i="7"/>
  <c r="L614" i="7"/>
  <c r="K614" i="7"/>
  <c r="J614" i="7"/>
  <c r="I614" i="7"/>
  <c r="H614" i="7"/>
  <c r="E614" i="7"/>
  <c r="D614" i="7"/>
  <c r="C614" i="7"/>
  <c r="B614" i="7"/>
  <c r="M613" i="7"/>
  <c r="L613" i="7"/>
  <c r="J613" i="7"/>
  <c r="K613" i="7" s="1"/>
  <c r="H613" i="7"/>
  <c r="N613" i="7" s="1"/>
  <c r="W613" i="7" s="1"/>
  <c r="E613" i="7"/>
  <c r="D613" i="7"/>
  <c r="C613" i="7"/>
  <c r="B613" i="7"/>
  <c r="N612" i="7"/>
  <c r="W612" i="7" s="1"/>
  <c r="M612" i="7"/>
  <c r="L612" i="7"/>
  <c r="K612" i="7"/>
  <c r="J612" i="7"/>
  <c r="I612" i="7"/>
  <c r="O612" i="7" s="1"/>
  <c r="H612" i="7"/>
  <c r="E612" i="7"/>
  <c r="D612" i="7"/>
  <c r="C612" i="7"/>
  <c r="B612" i="7"/>
  <c r="L611" i="7"/>
  <c r="M611" i="7" s="1"/>
  <c r="J611" i="7"/>
  <c r="N611" i="7" s="1"/>
  <c r="W611" i="7" s="1"/>
  <c r="I611" i="7"/>
  <c r="H611" i="7"/>
  <c r="E611" i="7"/>
  <c r="D611" i="7"/>
  <c r="C611" i="7"/>
  <c r="B611" i="7"/>
  <c r="W610" i="7"/>
  <c r="M610" i="7"/>
  <c r="L610" i="7"/>
  <c r="K610" i="7"/>
  <c r="O610" i="7" s="1"/>
  <c r="J610" i="7"/>
  <c r="N610" i="7" s="1"/>
  <c r="I610" i="7"/>
  <c r="H610" i="7"/>
  <c r="E610" i="7"/>
  <c r="D610" i="7"/>
  <c r="C610" i="7"/>
  <c r="B610" i="7"/>
  <c r="L609" i="7"/>
  <c r="M609" i="7" s="1"/>
  <c r="K609" i="7"/>
  <c r="J609" i="7"/>
  <c r="H609" i="7"/>
  <c r="I609" i="7" s="1"/>
  <c r="E609" i="7"/>
  <c r="D609" i="7"/>
  <c r="C609" i="7"/>
  <c r="B609" i="7"/>
  <c r="M608" i="7"/>
  <c r="L608" i="7"/>
  <c r="K608" i="7"/>
  <c r="J608" i="7"/>
  <c r="H608" i="7"/>
  <c r="I608" i="7" s="1"/>
  <c r="O608" i="7" s="1"/>
  <c r="E608" i="7"/>
  <c r="D608" i="7"/>
  <c r="C608" i="7"/>
  <c r="B608" i="7"/>
  <c r="M607" i="7"/>
  <c r="L607" i="7"/>
  <c r="J607" i="7"/>
  <c r="K607" i="7" s="1"/>
  <c r="H607" i="7"/>
  <c r="I607" i="7" s="1"/>
  <c r="O607" i="7" s="1"/>
  <c r="E607" i="7"/>
  <c r="D607" i="7"/>
  <c r="C607" i="7"/>
  <c r="B607" i="7"/>
  <c r="M606" i="7"/>
  <c r="L606" i="7"/>
  <c r="J606" i="7"/>
  <c r="K606" i="7" s="1"/>
  <c r="H606" i="7"/>
  <c r="E606" i="7"/>
  <c r="D606" i="7"/>
  <c r="C606" i="7"/>
  <c r="B606" i="7"/>
  <c r="L605" i="7"/>
  <c r="M605" i="7" s="1"/>
  <c r="J605" i="7"/>
  <c r="K605" i="7" s="1"/>
  <c r="I605" i="7"/>
  <c r="H605" i="7"/>
  <c r="N605" i="7" s="1"/>
  <c r="W605" i="7" s="1"/>
  <c r="E605" i="7"/>
  <c r="D605" i="7"/>
  <c r="C605" i="7"/>
  <c r="B605" i="7"/>
  <c r="L604" i="7"/>
  <c r="M604" i="7" s="1"/>
  <c r="J604" i="7"/>
  <c r="K604" i="7" s="1"/>
  <c r="I604" i="7"/>
  <c r="H604" i="7"/>
  <c r="N604" i="7" s="1"/>
  <c r="W604" i="7" s="1"/>
  <c r="E604" i="7"/>
  <c r="D604" i="7"/>
  <c r="C604" i="7"/>
  <c r="B604" i="7"/>
  <c r="L603" i="7"/>
  <c r="M603" i="7" s="1"/>
  <c r="K603" i="7"/>
  <c r="J603" i="7"/>
  <c r="H603" i="7"/>
  <c r="N603" i="7" s="1"/>
  <c r="W603" i="7" s="1"/>
  <c r="E603" i="7"/>
  <c r="D603" i="7"/>
  <c r="C603" i="7"/>
  <c r="B603" i="7"/>
  <c r="L602" i="7"/>
  <c r="K602" i="7"/>
  <c r="J602" i="7"/>
  <c r="I602" i="7"/>
  <c r="H602" i="7"/>
  <c r="E602" i="7"/>
  <c r="D602" i="7"/>
  <c r="C602" i="7"/>
  <c r="B602" i="7"/>
  <c r="M601" i="7"/>
  <c r="L601" i="7"/>
  <c r="J601" i="7"/>
  <c r="K601" i="7" s="1"/>
  <c r="H601" i="7"/>
  <c r="N601" i="7" s="1"/>
  <c r="W601" i="7" s="1"/>
  <c r="E601" i="7"/>
  <c r="D601" i="7"/>
  <c r="C601" i="7"/>
  <c r="B601" i="7"/>
  <c r="N600" i="7"/>
  <c r="W600" i="7" s="1"/>
  <c r="M600" i="7"/>
  <c r="L600" i="7"/>
  <c r="K600" i="7"/>
  <c r="J600" i="7"/>
  <c r="I600" i="7"/>
  <c r="O600" i="7" s="1"/>
  <c r="H600" i="7"/>
  <c r="E600" i="7"/>
  <c r="D600" i="7"/>
  <c r="C600" i="7"/>
  <c r="B600" i="7"/>
  <c r="L599" i="7"/>
  <c r="M599" i="7" s="1"/>
  <c r="J599" i="7"/>
  <c r="N599" i="7" s="1"/>
  <c r="W599" i="7" s="1"/>
  <c r="I599" i="7"/>
  <c r="H599" i="7"/>
  <c r="E599" i="7"/>
  <c r="D599" i="7"/>
  <c r="C599" i="7"/>
  <c r="B599" i="7"/>
  <c r="M598" i="7"/>
  <c r="L598" i="7"/>
  <c r="K598" i="7"/>
  <c r="O598" i="7" s="1"/>
  <c r="J598" i="7"/>
  <c r="N598" i="7" s="1"/>
  <c r="W598" i="7" s="1"/>
  <c r="I598" i="7"/>
  <c r="H598" i="7"/>
  <c r="E598" i="7"/>
  <c r="D598" i="7"/>
  <c r="C598" i="7"/>
  <c r="B598" i="7"/>
  <c r="L597" i="7"/>
  <c r="M597" i="7" s="1"/>
  <c r="K597" i="7"/>
  <c r="J597" i="7"/>
  <c r="H597" i="7"/>
  <c r="I597" i="7" s="1"/>
  <c r="E597" i="7"/>
  <c r="D597" i="7"/>
  <c r="C597" i="7"/>
  <c r="B597" i="7"/>
  <c r="M596" i="7"/>
  <c r="L596" i="7"/>
  <c r="K596" i="7"/>
  <c r="J596" i="7"/>
  <c r="H596" i="7"/>
  <c r="I596" i="7" s="1"/>
  <c r="O596" i="7" s="1"/>
  <c r="E596" i="7"/>
  <c r="D596" i="7"/>
  <c r="C596" i="7"/>
  <c r="B596" i="7"/>
  <c r="M595" i="7"/>
  <c r="L595" i="7"/>
  <c r="J595" i="7"/>
  <c r="K595" i="7" s="1"/>
  <c r="H595" i="7"/>
  <c r="I595" i="7" s="1"/>
  <c r="E595" i="7"/>
  <c r="D595" i="7"/>
  <c r="C595" i="7"/>
  <c r="B595" i="7"/>
  <c r="M594" i="7"/>
  <c r="L594" i="7"/>
  <c r="J594" i="7"/>
  <c r="K594" i="7" s="1"/>
  <c r="H594" i="7"/>
  <c r="E594" i="7"/>
  <c r="D594" i="7"/>
  <c r="C594" i="7"/>
  <c r="B594" i="7"/>
  <c r="L593" i="7"/>
  <c r="M593" i="7" s="1"/>
  <c r="J593" i="7"/>
  <c r="K593" i="7" s="1"/>
  <c r="I593" i="7"/>
  <c r="O593" i="7" s="1"/>
  <c r="H593" i="7"/>
  <c r="N593" i="7" s="1"/>
  <c r="W593" i="7" s="1"/>
  <c r="E593" i="7"/>
  <c r="D593" i="7"/>
  <c r="C593" i="7"/>
  <c r="B593" i="7"/>
  <c r="L592" i="7"/>
  <c r="M592" i="7" s="1"/>
  <c r="J592" i="7"/>
  <c r="K592" i="7" s="1"/>
  <c r="I592" i="7"/>
  <c r="O592" i="7" s="1"/>
  <c r="H592" i="7"/>
  <c r="N592" i="7" s="1"/>
  <c r="W592" i="7" s="1"/>
  <c r="E592" i="7"/>
  <c r="D592" i="7"/>
  <c r="C592" i="7"/>
  <c r="B592" i="7"/>
  <c r="L591" i="7"/>
  <c r="M591" i="7" s="1"/>
  <c r="K591" i="7"/>
  <c r="J591" i="7"/>
  <c r="H591" i="7"/>
  <c r="N591" i="7" s="1"/>
  <c r="W591" i="7" s="1"/>
  <c r="E591" i="7"/>
  <c r="D591" i="7"/>
  <c r="C591" i="7"/>
  <c r="B591" i="7"/>
  <c r="L590" i="7"/>
  <c r="K590" i="7"/>
  <c r="J590" i="7"/>
  <c r="I590" i="7"/>
  <c r="H590" i="7"/>
  <c r="E590" i="7"/>
  <c r="D590" i="7"/>
  <c r="C590" i="7"/>
  <c r="B590" i="7"/>
  <c r="M589" i="7"/>
  <c r="L589" i="7"/>
  <c r="J589" i="7"/>
  <c r="K589" i="7" s="1"/>
  <c r="H589" i="7"/>
  <c r="N589" i="7" s="1"/>
  <c r="W589" i="7" s="1"/>
  <c r="E589" i="7"/>
  <c r="D589" i="7"/>
  <c r="C589" i="7"/>
  <c r="B589" i="7"/>
  <c r="R588" i="7"/>
  <c r="L588" i="7"/>
  <c r="M588" i="7" s="1"/>
  <c r="J588" i="7"/>
  <c r="N588" i="7" s="1"/>
  <c r="W588" i="7" s="1"/>
  <c r="H588" i="7"/>
  <c r="F588" i="7"/>
  <c r="G588" i="7" s="1"/>
  <c r="I588" i="7" s="1"/>
  <c r="E588" i="7"/>
  <c r="D588" i="7"/>
  <c r="C588" i="7"/>
  <c r="B588" i="7"/>
  <c r="M587" i="7"/>
  <c r="L587" i="7"/>
  <c r="K587" i="7"/>
  <c r="J587" i="7"/>
  <c r="H587" i="7"/>
  <c r="I587" i="7" s="1"/>
  <c r="O587" i="7" s="1"/>
  <c r="E587" i="7"/>
  <c r="D587" i="7"/>
  <c r="C587" i="7"/>
  <c r="B587" i="7"/>
  <c r="M586" i="7"/>
  <c r="L586" i="7"/>
  <c r="J586" i="7"/>
  <c r="K586" i="7" s="1"/>
  <c r="H586" i="7"/>
  <c r="I586" i="7" s="1"/>
  <c r="E586" i="7"/>
  <c r="D586" i="7"/>
  <c r="C586" i="7"/>
  <c r="B586" i="7"/>
  <c r="M585" i="7"/>
  <c r="L585" i="7"/>
  <c r="J585" i="7"/>
  <c r="K585" i="7" s="1"/>
  <c r="H585" i="7"/>
  <c r="E585" i="7"/>
  <c r="D585" i="7"/>
  <c r="C585" i="7"/>
  <c r="B585" i="7"/>
  <c r="L584" i="7"/>
  <c r="M584" i="7" s="1"/>
  <c r="J584" i="7"/>
  <c r="K584" i="7" s="1"/>
  <c r="I584" i="7"/>
  <c r="H584" i="7"/>
  <c r="N584" i="7" s="1"/>
  <c r="W584" i="7" s="1"/>
  <c r="E584" i="7"/>
  <c r="D584" i="7"/>
  <c r="C584" i="7"/>
  <c r="B584" i="7"/>
  <c r="L583" i="7"/>
  <c r="M583" i="7" s="1"/>
  <c r="J583" i="7"/>
  <c r="K583" i="7" s="1"/>
  <c r="I583" i="7"/>
  <c r="O583" i="7" s="1"/>
  <c r="H583" i="7"/>
  <c r="N583" i="7" s="1"/>
  <c r="W583" i="7" s="1"/>
  <c r="E583" i="7"/>
  <c r="D583" i="7"/>
  <c r="C583" i="7"/>
  <c r="B583" i="7"/>
  <c r="L582" i="7"/>
  <c r="M582" i="7" s="1"/>
  <c r="K582" i="7"/>
  <c r="J582" i="7"/>
  <c r="H582" i="7"/>
  <c r="N582" i="7" s="1"/>
  <c r="W582" i="7" s="1"/>
  <c r="E582" i="7"/>
  <c r="D582" i="7"/>
  <c r="C582" i="7"/>
  <c r="B582" i="7"/>
  <c r="L581" i="7"/>
  <c r="M581" i="7" s="1"/>
  <c r="K581" i="7"/>
  <c r="J581" i="7"/>
  <c r="I581" i="7"/>
  <c r="O581" i="7" s="1"/>
  <c r="H581" i="7"/>
  <c r="E581" i="7"/>
  <c r="D581" i="7"/>
  <c r="C581" i="7"/>
  <c r="B581" i="7"/>
  <c r="M580" i="7"/>
  <c r="L580" i="7"/>
  <c r="J580" i="7"/>
  <c r="K580" i="7" s="1"/>
  <c r="H580" i="7"/>
  <c r="N580" i="7" s="1"/>
  <c r="W580" i="7" s="1"/>
  <c r="E580" i="7"/>
  <c r="D580" i="7"/>
  <c r="C580" i="7"/>
  <c r="B580" i="7"/>
  <c r="N579" i="7"/>
  <c r="W579" i="7" s="1"/>
  <c r="M579" i="7"/>
  <c r="L579" i="7"/>
  <c r="K579" i="7"/>
  <c r="J579" i="7"/>
  <c r="I579" i="7"/>
  <c r="O579" i="7" s="1"/>
  <c r="H579" i="7"/>
  <c r="E579" i="7"/>
  <c r="D579" i="7"/>
  <c r="C579" i="7"/>
  <c r="B579" i="7"/>
  <c r="L578" i="7"/>
  <c r="M578" i="7" s="1"/>
  <c r="J578" i="7"/>
  <c r="N578" i="7" s="1"/>
  <c r="W578" i="7" s="1"/>
  <c r="I578" i="7"/>
  <c r="H578" i="7"/>
  <c r="E578" i="7"/>
  <c r="D578" i="7"/>
  <c r="C578" i="7"/>
  <c r="B578" i="7"/>
  <c r="W577" i="7"/>
  <c r="M577" i="7"/>
  <c r="L577" i="7"/>
  <c r="K577" i="7"/>
  <c r="O577" i="7" s="1"/>
  <c r="J577" i="7"/>
  <c r="N577" i="7" s="1"/>
  <c r="I577" i="7"/>
  <c r="H577" i="7"/>
  <c r="E577" i="7"/>
  <c r="D577" i="7"/>
  <c r="C577" i="7"/>
  <c r="B577" i="7"/>
  <c r="L576" i="7"/>
  <c r="M576" i="7" s="1"/>
  <c r="K576" i="7"/>
  <c r="J576" i="7"/>
  <c r="H576" i="7"/>
  <c r="I576" i="7" s="1"/>
  <c r="O576" i="7" s="1"/>
  <c r="E576" i="7"/>
  <c r="D576" i="7"/>
  <c r="C576" i="7"/>
  <c r="B576" i="7"/>
  <c r="M575" i="7"/>
  <c r="L575" i="7"/>
  <c r="K575" i="7"/>
  <c r="J575" i="7"/>
  <c r="H575" i="7"/>
  <c r="I575" i="7" s="1"/>
  <c r="O575" i="7" s="1"/>
  <c r="E575" i="7"/>
  <c r="D575" i="7"/>
  <c r="C575" i="7"/>
  <c r="B575" i="7"/>
  <c r="M574" i="7"/>
  <c r="L574" i="7"/>
  <c r="J574" i="7"/>
  <c r="K574" i="7" s="1"/>
  <c r="H574" i="7"/>
  <c r="I574" i="7" s="1"/>
  <c r="O574" i="7" s="1"/>
  <c r="E574" i="7"/>
  <c r="D574" i="7"/>
  <c r="C574" i="7"/>
  <c r="B574" i="7"/>
  <c r="M573" i="7"/>
  <c r="L573" i="7"/>
  <c r="J573" i="7"/>
  <c r="K573" i="7" s="1"/>
  <c r="H573" i="7"/>
  <c r="E573" i="7"/>
  <c r="D573" i="7"/>
  <c r="C573" i="7"/>
  <c r="B573" i="7"/>
  <c r="L572" i="7"/>
  <c r="M572" i="7" s="1"/>
  <c r="J572" i="7"/>
  <c r="K572" i="7" s="1"/>
  <c r="I572" i="7"/>
  <c r="H572" i="7"/>
  <c r="N572" i="7" s="1"/>
  <c r="W572" i="7" s="1"/>
  <c r="E572" i="7"/>
  <c r="D572" i="7"/>
  <c r="C572" i="7"/>
  <c r="B572" i="7"/>
  <c r="L571" i="7"/>
  <c r="M571" i="7" s="1"/>
  <c r="J571" i="7"/>
  <c r="K571" i="7" s="1"/>
  <c r="I571" i="7"/>
  <c r="H571" i="7"/>
  <c r="E571" i="7"/>
  <c r="D571" i="7"/>
  <c r="C571" i="7"/>
  <c r="B571" i="7"/>
  <c r="L570" i="7"/>
  <c r="M570" i="7" s="1"/>
  <c r="K570" i="7"/>
  <c r="J570" i="7"/>
  <c r="H570" i="7"/>
  <c r="N570" i="7" s="1"/>
  <c r="W570" i="7" s="1"/>
  <c r="E570" i="7"/>
  <c r="D570" i="7"/>
  <c r="C570" i="7"/>
  <c r="B570" i="7"/>
  <c r="L569" i="7"/>
  <c r="M569" i="7" s="1"/>
  <c r="K569" i="7"/>
  <c r="J569" i="7"/>
  <c r="I569" i="7"/>
  <c r="H569" i="7"/>
  <c r="E569" i="7"/>
  <c r="D569" i="7"/>
  <c r="C569" i="7"/>
  <c r="B569" i="7"/>
  <c r="M568" i="7"/>
  <c r="L568" i="7"/>
  <c r="J568" i="7"/>
  <c r="K568" i="7" s="1"/>
  <c r="H568" i="7"/>
  <c r="N568" i="7" s="1"/>
  <c r="W568" i="7" s="1"/>
  <c r="E568" i="7"/>
  <c r="D568" i="7"/>
  <c r="C568" i="7"/>
  <c r="B568" i="7"/>
  <c r="N567" i="7"/>
  <c r="W567" i="7" s="1"/>
  <c r="M567" i="7"/>
  <c r="L567" i="7"/>
  <c r="K567" i="7"/>
  <c r="J567" i="7"/>
  <c r="I567" i="7"/>
  <c r="O567" i="7" s="1"/>
  <c r="H567" i="7"/>
  <c r="E567" i="7"/>
  <c r="D567" i="7"/>
  <c r="C567" i="7"/>
  <c r="B567" i="7"/>
  <c r="L566" i="7"/>
  <c r="M566" i="7" s="1"/>
  <c r="J566" i="7"/>
  <c r="N566" i="7" s="1"/>
  <c r="W566" i="7" s="1"/>
  <c r="I566" i="7"/>
  <c r="H566" i="7"/>
  <c r="E566" i="7"/>
  <c r="D566" i="7"/>
  <c r="C566" i="7"/>
  <c r="B566" i="7"/>
  <c r="W565" i="7"/>
  <c r="M565" i="7"/>
  <c r="L565" i="7"/>
  <c r="K565" i="7"/>
  <c r="O565" i="7" s="1"/>
  <c r="J565" i="7"/>
  <c r="N565" i="7" s="1"/>
  <c r="I565" i="7"/>
  <c r="H565" i="7"/>
  <c r="E565" i="7"/>
  <c r="D565" i="7"/>
  <c r="C565" i="7"/>
  <c r="B565" i="7"/>
  <c r="L564" i="7"/>
  <c r="M564" i="7" s="1"/>
  <c r="K564" i="7"/>
  <c r="J564" i="7"/>
  <c r="H564" i="7"/>
  <c r="I564" i="7" s="1"/>
  <c r="E564" i="7"/>
  <c r="D564" i="7"/>
  <c r="C564" i="7"/>
  <c r="B564" i="7"/>
  <c r="M563" i="7"/>
  <c r="L563" i="7"/>
  <c r="K563" i="7"/>
  <c r="J563" i="7"/>
  <c r="H563" i="7"/>
  <c r="I563" i="7" s="1"/>
  <c r="O563" i="7" s="1"/>
  <c r="E563" i="7"/>
  <c r="D563" i="7"/>
  <c r="C563" i="7"/>
  <c r="B563" i="7"/>
  <c r="M562" i="7"/>
  <c r="L562" i="7"/>
  <c r="J562" i="7"/>
  <c r="K562" i="7" s="1"/>
  <c r="H562" i="7"/>
  <c r="I562" i="7" s="1"/>
  <c r="O562" i="7" s="1"/>
  <c r="E562" i="7"/>
  <c r="D562" i="7"/>
  <c r="C562" i="7"/>
  <c r="B562" i="7"/>
  <c r="M561" i="7"/>
  <c r="L561" i="7"/>
  <c r="J561" i="7"/>
  <c r="K561" i="7" s="1"/>
  <c r="H561" i="7"/>
  <c r="E561" i="7"/>
  <c r="D561" i="7"/>
  <c r="C561" i="7"/>
  <c r="B561" i="7"/>
  <c r="L560" i="7"/>
  <c r="M560" i="7" s="1"/>
  <c r="J560" i="7"/>
  <c r="K560" i="7" s="1"/>
  <c r="I560" i="7"/>
  <c r="H560" i="7"/>
  <c r="N560" i="7" s="1"/>
  <c r="W560" i="7" s="1"/>
  <c r="E560" i="7"/>
  <c r="D560" i="7"/>
  <c r="C560" i="7"/>
  <c r="B560" i="7"/>
  <c r="R559" i="7"/>
  <c r="L559" i="7"/>
  <c r="J559" i="7"/>
  <c r="H559" i="7"/>
  <c r="N559" i="7" s="1"/>
  <c r="W559" i="7" s="1"/>
  <c r="F559" i="7"/>
  <c r="E559" i="7"/>
  <c r="D559" i="7"/>
  <c r="C559" i="7"/>
  <c r="B559" i="7"/>
  <c r="R558" i="7"/>
  <c r="N558" i="7"/>
  <c r="W558" i="7" s="1"/>
  <c r="L558" i="7"/>
  <c r="J558" i="7"/>
  <c r="H558" i="7"/>
  <c r="F558" i="7"/>
  <c r="G558" i="7" s="1"/>
  <c r="E558" i="7"/>
  <c r="D558" i="7"/>
  <c r="C558" i="7"/>
  <c r="B558" i="7"/>
  <c r="M557" i="7"/>
  <c r="L557" i="7"/>
  <c r="K557" i="7"/>
  <c r="J557" i="7"/>
  <c r="H557" i="7"/>
  <c r="I557" i="7" s="1"/>
  <c r="O557" i="7" s="1"/>
  <c r="E557" i="7"/>
  <c r="D557" i="7"/>
  <c r="C557" i="7"/>
  <c r="B557" i="7"/>
  <c r="M556" i="7"/>
  <c r="L556" i="7"/>
  <c r="J556" i="7"/>
  <c r="K556" i="7" s="1"/>
  <c r="H556" i="7"/>
  <c r="I556" i="7" s="1"/>
  <c r="O556" i="7" s="1"/>
  <c r="E556" i="7"/>
  <c r="D556" i="7"/>
  <c r="C556" i="7"/>
  <c r="B556" i="7"/>
  <c r="M555" i="7"/>
  <c r="L555" i="7"/>
  <c r="J555" i="7"/>
  <c r="K555" i="7" s="1"/>
  <c r="H555" i="7"/>
  <c r="E555" i="7"/>
  <c r="D555" i="7"/>
  <c r="C555" i="7"/>
  <c r="B555" i="7"/>
  <c r="R554" i="7"/>
  <c r="L554" i="7"/>
  <c r="M554" i="7" s="1"/>
  <c r="J554" i="7"/>
  <c r="K554" i="7" s="1"/>
  <c r="I554" i="7"/>
  <c r="O554" i="7" s="1"/>
  <c r="H554" i="7"/>
  <c r="G554" i="7"/>
  <c r="F554" i="7"/>
  <c r="E554" i="7"/>
  <c r="D554" i="7"/>
  <c r="C554" i="7"/>
  <c r="B554" i="7"/>
  <c r="M553" i="7"/>
  <c r="L553" i="7"/>
  <c r="N553" i="7" s="1"/>
  <c r="W553" i="7" s="1"/>
  <c r="K553" i="7"/>
  <c r="J553" i="7"/>
  <c r="H553" i="7"/>
  <c r="I553" i="7" s="1"/>
  <c r="E553" i="7"/>
  <c r="D553" i="7"/>
  <c r="C553" i="7"/>
  <c r="B553" i="7"/>
  <c r="R552" i="7"/>
  <c r="J552" i="7" s="1"/>
  <c r="K552" i="7" s="1"/>
  <c r="O552" i="7" s="1"/>
  <c r="M552" i="7"/>
  <c r="L552" i="7"/>
  <c r="H552" i="7"/>
  <c r="F552" i="7"/>
  <c r="G552" i="7" s="1"/>
  <c r="I552" i="7" s="1"/>
  <c r="E552" i="7"/>
  <c r="D552" i="7"/>
  <c r="C552" i="7"/>
  <c r="B552" i="7"/>
  <c r="L551" i="7"/>
  <c r="M551" i="7" s="1"/>
  <c r="O551" i="7" s="1"/>
  <c r="K551" i="7"/>
  <c r="J551" i="7"/>
  <c r="I551" i="7"/>
  <c r="H551" i="7"/>
  <c r="N551" i="7" s="1"/>
  <c r="W551" i="7" s="1"/>
  <c r="E551" i="7"/>
  <c r="D551" i="7"/>
  <c r="C551" i="7"/>
  <c r="B551" i="7"/>
  <c r="M550" i="7"/>
  <c r="L550" i="7"/>
  <c r="J550" i="7"/>
  <c r="K550" i="7" s="1"/>
  <c r="H550" i="7"/>
  <c r="E550" i="7"/>
  <c r="D550" i="7"/>
  <c r="C550" i="7"/>
  <c r="B550" i="7"/>
  <c r="R549" i="7"/>
  <c r="L549" i="7"/>
  <c r="J549" i="7"/>
  <c r="H549" i="7"/>
  <c r="G549" i="7"/>
  <c r="F549" i="7"/>
  <c r="E549" i="7"/>
  <c r="D549" i="7"/>
  <c r="C549" i="7"/>
  <c r="B549" i="7"/>
  <c r="L548" i="7"/>
  <c r="M548" i="7" s="1"/>
  <c r="J548" i="7"/>
  <c r="N548" i="7" s="1"/>
  <c r="W548" i="7" s="1"/>
  <c r="I548" i="7"/>
  <c r="H548" i="7"/>
  <c r="E548" i="7"/>
  <c r="D548" i="7"/>
  <c r="C548" i="7"/>
  <c r="B548" i="7"/>
  <c r="R547" i="7"/>
  <c r="J547" i="7" s="1"/>
  <c r="M547" i="7"/>
  <c r="L547" i="7"/>
  <c r="K547" i="7"/>
  <c r="H547" i="7"/>
  <c r="I547" i="7" s="1"/>
  <c r="O547" i="7" s="1"/>
  <c r="G547" i="7"/>
  <c r="F547" i="7"/>
  <c r="E547" i="7"/>
  <c r="D547" i="7"/>
  <c r="C547" i="7"/>
  <c r="B547" i="7"/>
  <c r="R546" i="7"/>
  <c r="J546" i="7" s="1"/>
  <c r="L546" i="7"/>
  <c r="H546" i="7"/>
  <c r="G546" i="7"/>
  <c r="M546" i="7" s="1"/>
  <c r="F546" i="7"/>
  <c r="E546" i="7"/>
  <c r="D546" i="7"/>
  <c r="C546" i="7"/>
  <c r="B546" i="7"/>
  <c r="L545" i="7"/>
  <c r="M545" i="7" s="1"/>
  <c r="J545" i="7"/>
  <c r="K545" i="7" s="1"/>
  <c r="H545" i="7"/>
  <c r="E545" i="7"/>
  <c r="D545" i="7"/>
  <c r="C545" i="7"/>
  <c r="B545" i="7"/>
  <c r="M544" i="7"/>
  <c r="L544" i="7"/>
  <c r="K544" i="7"/>
  <c r="J544" i="7"/>
  <c r="I544" i="7"/>
  <c r="O544" i="7" s="1"/>
  <c r="H544" i="7"/>
  <c r="E544" i="7"/>
  <c r="D544" i="7"/>
  <c r="C544" i="7"/>
  <c r="B544" i="7"/>
  <c r="L543" i="7"/>
  <c r="M543" i="7" s="1"/>
  <c r="K543" i="7"/>
  <c r="J543" i="7"/>
  <c r="H543" i="7"/>
  <c r="I543" i="7" s="1"/>
  <c r="O543" i="7" s="1"/>
  <c r="E543" i="7"/>
  <c r="D543" i="7"/>
  <c r="C543" i="7"/>
  <c r="B543" i="7"/>
  <c r="M542" i="7"/>
  <c r="L542" i="7"/>
  <c r="K542" i="7"/>
  <c r="J542" i="7"/>
  <c r="I542" i="7"/>
  <c r="H542" i="7"/>
  <c r="E542" i="7"/>
  <c r="D542" i="7"/>
  <c r="C542" i="7"/>
  <c r="B542" i="7"/>
  <c r="L541" i="7"/>
  <c r="M541" i="7" s="1"/>
  <c r="J541" i="7"/>
  <c r="K541" i="7" s="1"/>
  <c r="H541" i="7"/>
  <c r="N541" i="7" s="1"/>
  <c r="W541" i="7" s="1"/>
  <c r="E541" i="7"/>
  <c r="D541" i="7"/>
  <c r="C541" i="7"/>
  <c r="B541" i="7"/>
  <c r="L540" i="7"/>
  <c r="M540" i="7" s="1"/>
  <c r="J540" i="7"/>
  <c r="K540" i="7" s="1"/>
  <c r="H540" i="7"/>
  <c r="N540" i="7" s="1"/>
  <c r="W540" i="7" s="1"/>
  <c r="E540" i="7"/>
  <c r="D540" i="7"/>
  <c r="C540" i="7"/>
  <c r="B540" i="7"/>
  <c r="M539" i="7"/>
  <c r="L539" i="7"/>
  <c r="K539" i="7"/>
  <c r="J539" i="7"/>
  <c r="H539" i="7"/>
  <c r="N539" i="7" s="1"/>
  <c r="W539" i="7" s="1"/>
  <c r="E539" i="7"/>
  <c r="D539" i="7"/>
  <c r="C539" i="7"/>
  <c r="B539" i="7"/>
  <c r="N538" i="7"/>
  <c r="W538" i="7" s="1"/>
  <c r="L538" i="7"/>
  <c r="M538" i="7" s="1"/>
  <c r="J538" i="7"/>
  <c r="K538" i="7" s="1"/>
  <c r="I538" i="7"/>
  <c r="H538" i="7"/>
  <c r="E538" i="7"/>
  <c r="D538" i="7"/>
  <c r="C538" i="7"/>
  <c r="B538" i="7"/>
  <c r="L537" i="7"/>
  <c r="J537" i="7"/>
  <c r="N537" i="7" s="1"/>
  <c r="W537" i="7" s="1"/>
  <c r="H537" i="7"/>
  <c r="G537" i="7"/>
  <c r="M537" i="7" s="1"/>
  <c r="F537" i="7"/>
  <c r="E537" i="7"/>
  <c r="D537" i="7"/>
  <c r="C537" i="7"/>
  <c r="B537" i="7"/>
  <c r="M536" i="7"/>
  <c r="L536" i="7"/>
  <c r="J536" i="7"/>
  <c r="K536" i="7" s="1"/>
  <c r="H536" i="7"/>
  <c r="I536" i="7" s="1"/>
  <c r="E536" i="7"/>
  <c r="D536" i="7"/>
  <c r="C536" i="7"/>
  <c r="B536" i="7"/>
  <c r="L535" i="7"/>
  <c r="M535" i="7" s="1"/>
  <c r="J535" i="7"/>
  <c r="K535" i="7" s="1"/>
  <c r="H535" i="7"/>
  <c r="I535" i="7" s="1"/>
  <c r="E535" i="7"/>
  <c r="D535" i="7"/>
  <c r="C535" i="7"/>
  <c r="B535" i="7"/>
  <c r="L534" i="7"/>
  <c r="M534" i="7" s="1"/>
  <c r="J534" i="7"/>
  <c r="K534" i="7" s="1"/>
  <c r="H534" i="7"/>
  <c r="E534" i="7"/>
  <c r="D534" i="7"/>
  <c r="C534" i="7"/>
  <c r="B534" i="7"/>
  <c r="M533" i="7"/>
  <c r="L533" i="7"/>
  <c r="K533" i="7"/>
  <c r="J533" i="7"/>
  <c r="I533" i="7"/>
  <c r="O533" i="7" s="1"/>
  <c r="H533" i="7"/>
  <c r="N533" i="7" s="1"/>
  <c r="W533" i="7" s="1"/>
  <c r="E533" i="7"/>
  <c r="D533" i="7"/>
  <c r="C533" i="7"/>
  <c r="B533" i="7"/>
  <c r="L532" i="7"/>
  <c r="M532" i="7" s="1"/>
  <c r="J532" i="7"/>
  <c r="K532" i="7" s="1"/>
  <c r="H532" i="7"/>
  <c r="I532" i="7" s="1"/>
  <c r="O532" i="7" s="1"/>
  <c r="E532" i="7"/>
  <c r="D532" i="7"/>
  <c r="C532" i="7"/>
  <c r="B532" i="7"/>
  <c r="M531" i="7"/>
  <c r="L531" i="7"/>
  <c r="K531" i="7"/>
  <c r="J531" i="7"/>
  <c r="H531" i="7"/>
  <c r="I531" i="7" s="1"/>
  <c r="O531" i="7" s="1"/>
  <c r="E531" i="7"/>
  <c r="D531" i="7"/>
  <c r="C531" i="7"/>
  <c r="B531" i="7"/>
  <c r="L530" i="7"/>
  <c r="M530" i="7" s="1"/>
  <c r="J530" i="7"/>
  <c r="K530" i="7" s="1"/>
  <c r="I530" i="7"/>
  <c r="O530" i="7" s="1"/>
  <c r="H530" i="7"/>
  <c r="N530" i="7" s="1"/>
  <c r="W530" i="7" s="1"/>
  <c r="E530" i="7"/>
  <c r="D530" i="7"/>
  <c r="C530" i="7"/>
  <c r="B530" i="7"/>
  <c r="M529" i="7"/>
  <c r="L529" i="7"/>
  <c r="J529" i="7"/>
  <c r="K529" i="7" s="1"/>
  <c r="H529" i="7"/>
  <c r="N529" i="7" s="1"/>
  <c r="W529" i="7" s="1"/>
  <c r="E529" i="7"/>
  <c r="D529" i="7"/>
  <c r="C529" i="7"/>
  <c r="B529" i="7"/>
  <c r="L528" i="7"/>
  <c r="M528" i="7" s="1"/>
  <c r="K528" i="7"/>
  <c r="J528" i="7"/>
  <c r="I528" i="7"/>
  <c r="O528" i="7" s="1"/>
  <c r="H528" i="7"/>
  <c r="N528" i="7" s="1"/>
  <c r="W528" i="7" s="1"/>
  <c r="E528" i="7"/>
  <c r="D528" i="7"/>
  <c r="C528" i="7"/>
  <c r="B528" i="7"/>
  <c r="L527" i="7"/>
  <c r="M527" i="7" s="1"/>
  <c r="J527" i="7"/>
  <c r="K527" i="7" s="1"/>
  <c r="H527" i="7"/>
  <c r="N527" i="7" s="1"/>
  <c r="W527" i="7" s="1"/>
  <c r="E527" i="7"/>
  <c r="D527" i="7"/>
  <c r="C527" i="7"/>
  <c r="B527" i="7"/>
  <c r="M526" i="7"/>
  <c r="L526" i="7"/>
  <c r="K526" i="7"/>
  <c r="J526" i="7"/>
  <c r="H526" i="7"/>
  <c r="N526" i="7" s="1"/>
  <c r="W526" i="7" s="1"/>
  <c r="E526" i="7"/>
  <c r="D526" i="7"/>
  <c r="C526" i="7"/>
  <c r="B526" i="7"/>
  <c r="N525" i="7"/>
  <c r="W525" i="7" s="1"/>
  <c r="L525" i="7"/>
  <c r="M525" i="7" s="1"/>
  <c r="J525" i="7"/>
  <c r="K525" i="7" s="1"/>
  <c r="I525" i="7"/>
  <c r="H525" i="7"/>
  <c r="E525" i="7"/>
  <c r="D525" i="7"/>
  <c r="C525" i="7"/>
  <c r="B525" i="7"/>
  <c r="M524" i="7"/>
  <c r="L524" i="7"/>
  <c r="J524" i="7"/>
  <c r="K524" i="7" s="1"/>
  <c r="H524" i="7"/>
  <c r="N524" i="7" s="1"/>
  <c r="W524" i="7" s="1"/>
  <c r="E524" i="7"/>
  <c r="D524" i="7"/>
  <c r="C524" i="7"/>
  <c r="B524" i="7"/>
  <c r="W523" i="7"/>
  <c r="N523" i="7"/>
  <c r="L523" i="7"/>
  <c r="M523" i="7" s="1"/>
  <c r="K523" i="7"/>
  <c r="J523" i="7"/>
  <c r="I523" i="7"/>
  <c r="O523" i="7" s="1"/>
  <c r="H523" i="7"/>
  <c r="E523" i="7"/>
  <c r="D523" i="7"/>
  <c r="C523" i="7"/>
  <c r="B523" i="7"/>
  <c r="L522" i="7"/>
  <c r="M522" i="7" s="1"/>
  <c r="J522" i="7"/>
  <c r="K522" i="7" s="1"/>
  <c r="H522" i="7"/>
  <c r="I522" i="7" s="1"/>
  <c r="E522" i="7"/>
  <c r="D522" i="7"/>
  <c r="C522" i="7"/>
  <c r="B522" i="7"/>
  <c r="M521" i="7"/>
  <c r="L521" i="7"/>
  <c r="K521" i="7"/>
  <c r="J521" i="7"/>
  <c r="I521" i="7"/>
  <c r="O521" i="7" s="1"/>
  <c r="H521" i="7"/>
  <c r="N521" i="7" s="1"/>
  <c r="W521" i="7" s="1"/>
  <c r="E521" i="7"/>
  <c r="D521" i="7"/>
  <c r="C521" i="7"/>
  <c r="B521" i="7"/>
  <c r="L520" i="7"/>
  <c r="M520" i="7" s="1"/>
  <c r="J520" i="7"/>
  <c r="K520" i="7" s="1"/>
  <c r="H520" i="7"/>
  <c r="I520" i="7" s="1"/>
  <c r="O520" i="7" s="1"/>
  <c r="E520" i="7"/>
  <c r="D520" i="7"/>
  <c r="C520" i="7"/>
  <c r="B520" i="7"/>
  <c r="M519" i="7"/>
  <c r="L519" i="7"/>
  <c r="K519" i="7"/>
  <c r="J519" i="7"/>
  <c r="H519" i="7"/>
  <c r="I519" i="7" s="1"/>
  <c r="O519" i="7" s="1"/>
  <c r="E519" i="7"/>
  <c r="D519" i="7"/>
  <c r="C519" i="7"/>
  <c r="B519" i="7"/>
  <c r="L518" i="7"/>
  <c r="M518" i="7" s="1"/>
  <c r="J518" i="7"/>
  <c r="K518" i="7" s="1"/>
  <c r="I518" i="7"/>
  <c r="H518" i="7"/>
  <c r="N518" i="7" s="1"/>
  <c r="W518" i="7" s="1"/>
  <c r="E518" i="7"/>
  <c r="D518" i="7"/>
  <c r="C518" i="7"/>
  <c r="B518" i="7"/>
  <c r="M517" i="7"/>
  <c r="L517" i="7"/>
  <c r="J517" i="7"/>
  <c r="K517" i="7" s="1"/>
  <c r="H517" i="7"/>
  <c r="N517" i="7" s="1"/>
  <c r="W517" i="7" s="1"/>
  <c r="E517" i="7"/>
  <c r="D517" i="7"/>
  <c r="C517" i="7"/>
  <c r="B517" i="7"/>
  <c r="L516" i="7"/>
  <c r="M516" i="7" s="1"/>
  <c r="K516" i="7"/>
  <c r="J516" i="7"/>
  <c r="I516" i="7"/>
  <c r="O516" i="7" s="1"/>
  <c r="H516" i="7"/>
  <c r="N516" i="7" s="1"/>
  <c r="W516" i="7" s="1"/>
  <c r="E516" i="7"/>
  <c r="D516" i="7"/>
  <c r="C516" i="7"/>
  <c r="B516" i="7"/>
  <c r="L515" i="7"/>
  <c r="M515" i="7" s="1"/>
  <c r="J515" i="7"/>
  <c r="K515" i="7" s="1"/>
  <c r="H515" i="7"/>
  <c r="N515" i="7" s="1"/>
  <c r="W515" i="7" s="1"/>
  <c r="E515" i="7"/>
  <c r="D515" i="7"/>
  <c r="C515" i="7"/>
  <c r="B515" i="7"/>
  <c r="M514" i="7"/>
  <c r="L514" i="7"/>
  <c r="K514" i="7"/>
  <c r="J514" i="7"/>
  <c r="H514" i="7"/>
  <c r="N514" i="7" s="1"/>
  <c r="W514" i="7" s="1"/>
  <c r="E514" i="7"/>
  <c r="D514" i="7"/>
  <c r="C514" i="7"/>
  <c r="B514" i="7"/>
  <c r="N513" i="7"/>
  <c r="W513" i="7" s="1"/>
  <c r="L513" i="7"/>
  <c r="M513" i="7" s="1"/>
  <c r="J513" i="7"/>
  <c r="K513" i="7" s="1"/>
  <c r="I513" i="7"/>
  <c r="H513" i="7"/>
  <c r="E513" i="7"/>
  <c r="D513" i="7"/>
  <c r="C513" i="7"/>
  <c r="B513" i="7"/>
  <c r="M512" i="7"/>
  <c r="L512" i="7"/>
  <c r="J512" i="7"/>
  <c r="K512" i="7" s="1"/>
  <c r="H512" i="7"/>
  <c r="N512" i="7" s="1"/>
  <c r="W512" i="7" s="1"/>
  <c r="E512" i="7"/>
  <c r="D512" i="7"/>
  <c r="C512" i="7"/>
  <c r="B512" i="7"/>
  <c r="W511" i="7"/>
  <c r="N511" i="7"/>
  <c r="L511" i="7"/>
  <c r="M511" i="7" s="1"/>
  <c r="K511" i="7"/>
  <c r="J511" i="7"/>
  <c r="I511" i="7"/>
  <c r="H511" i="7"/>
  <c r="E511" i="7"/>
  <c r="D511" i="7"/>
  <c r="C511" i="7"/>
  <c r="B511" i="7"/>
  <c r="L510" i="7"/>
  <c r="M510" i="7" s="1"/>
  <c r="J510" i="7"/>
  <c r="K510" i="7" s="1"/>
  <c r="H510" i="7"/>
  <c r="I510" i="7" s="1"/>
  <c r="E510" i="7"/>
  <c r="D510" i="7"/>
  <c r="C510" i="7"/>
  <c r="B510" i="7"/>
  <c r="M509" i="7"/>
  <c r="L509" i="7"/>
  <c r="K509" i="7"/>
  <c r="J509" i="7"/>
  <c r="I509" i="7"/>
  <c r="O509" i="7" s="1"/>
  <c r="H509" i="7"/>
  <c r="N509" i="7" s="1"/>
  <c r="W509" i="7" s="1"/>
  <c r="E509" i="7"/>
  <c r="D509" i="7"/>
  <c r="C509" i="7"/>
  <c r="B509" i="7"/>
  <c r="L508" i="7"/>
  <c r="M508" i="7" s="1"/>
  <c r="J508" i="7"/>
  <c r="K508" i="7" s="1"/>
  <c r="H508" i="7"/>
  <c r="I508" i="7" s="1"/>
  <c r="O508" i="7" s="1"/>
  <c r="E508" i="7"/>
  <c r="D508" i="7"/>
  <c r="C508" i="7"/>
  <c r="B508" i="7"/>
  <c r="M507" i="7"/>
  <c r="L507" i="7"/>
  <c r="K507" i="7"/>
  <c r="J507" i="7"/>
  <c r="H507" i="7"/>
  <c r="I507" i="7" s="1"/>
  <c r="O507" i="7" s="1"/>
  <c r="E507" i="7"/>
  <c r="D507" i="7"/>
  <c r="C507" i="7"/>
  <c r="B507" i="7"/>
  <c r="L506" i="7"/>
  <c r="M506" i="7" s="1"/>
  <c r="J506" i="7"/>
  <c r="K506" i="7" s="1"/>
  <c r="I506" i="7"/>
  <c r="H506" i="7"/>
  <c r="N506" i="7" s="1"/>
  <c r="W506" i="7" s="1"/>
  <c r="E506" i="7"/>
  <c r="D506" i="7"/>
  <c r="C506" i="7"/>
  <c r="B506" i="7"/>
  <c r="M505" i="7"/>
  <c r="L505" i="7"/>
  <c r="J505" i="7"/>
  <c r="K505" i="7" s="1"/>
  <c r="H505" i="7"/>
  <c r="N505" i="7" s="1"/>
  <c r="W505" i="7" s="1"/>
  <c r="E505" i="7"/>
  <c r="D505" i="7"/>
  <c r="C505" i="7"/>
  <c r="B505" i="7"/>
  <c r="L504" i="7"/>
  <c r="M504" i="7" s="1"/>
  <c r="K504" i="7"/>
  <c r="J504" i="7"/>
  <c r="I504" i="7"/>
  <c r="O504" i="7" s="1"/>
  <c r="H504" i="7"/>
  <c r="N504" i="7" s="1"/>
  <c r="W504" i="7" s="1"/>
  <c r="E504" i="7"/>
  <c r="D504" i="7"/>
  <c r="C504" i="7"/>
  <c r="B504" i="7"/>
  <c r="L503" i="7"/>
  <c r="M503" i="7" s="1"/>
  <c r="J503" i="7"/>
  <c r="K503" i="7" s="1"/>
  <c r="H503" i="7"/>
  <c r="N503" i="7" s="1"/>
  <c r="W503" i="7" s="1"/>
  <c r="E503" i="7"/>
  <c r="D503" i="7"/>
  <c r="C503" i="7"/>
  <c r="B503" i="7"/>
  <c r="M502" i="7"/>
  <c r="L502" i="7"/>
  <c r="K502" i="7"/>
  <c r="J502" i="7"/>
  <c r="H502" i="7"/>
  <c r="N502" i="7" s="1"/>
  <c r="W502" i="7" s="1"/>
  <c r="E502" i="7"/>
  <c r="D502" i="7"/>
  <c r="C502" i="7"/>
  <c r="B502" i="7"/>
  <c r="N501" i="7"/>
  <c r="W501" i="7" s="1"/>
  <c r="L501" i="7"/>
  <c r="M501" i="7" s="1"/>
  <c r="J501" i="7"/>
  <c r="K501" i="7" s="1"/>
  <c r="I501" i="7"/>
  <c r="H501" i="7"/>
  <c r="E501" i="7"/>
  <c r="D501" i="7"/>
  <c r="C501" i="7"/>
  <c r="B501" i="7"/>
  <c r="M500" i="7"/>
  <c r="L500" i="7"/>
  <c r="J500" i="7"/>
  <c r="K500" i="7" s="1"/>
  <c r="H500" i="7"/>
  <c r="N500" i="7" s="1"/>
  <c r="W500" i="7" s="1"/>
  <c r="E500" i="7"/>
  <c r="D500" i="7"/>
  <c r="C500" i="7"/>
  <c r="B500" i="7"/>
  <c r="W499" i="7"/>
  <c r="N499" i="7"/>
  <c r="L499" i="7"/>
  <c r="M499" i="7" s="1"/>
  <c r="K499" i="7"/>
  <c r="J499" i="7"/>
  <c r="I499" i="7"/>
  <c r="O499" i="7" s="1"/>
  <c r="H499" i="7"/>
  <c r="E499" i="7"/>
  <c r="D499" i="7"/>
  <c r="C499" i="7"/>
  <c r="B499" i="7"/>
  <c r="L498" i="7"/>
  <c r="M498" i="7" s="1"/>
  <c r="J498" i="7"/>
  <c r="K498" i="7" s="1"/>
  <c r="H498" i="7"/>
  <c r="I498" i="7" s="1"/>
  <c r="E498" i="7"/>
  <c r="D498" i="7"/>
  <c r="C498" i="7"/>
  <c r="B498" i="7"/>
  <c r="R497" i="7"/>
  <c r="L497" i="7"/>
  <c r="M497" i="7" s="1"/>
  <c r="J497" i="7"/>
  <c r="K497" i="7" s="1"/>
  <c r="H497" i="7"/>
  <c r="G497" i="7"/>
  <c r="I497" i="7" s="1"/>
  <c r="F497" i="7"/>
  <c r="E497" i="7"/>
  <c r="D497" i="7"/>
  <c r="C497" i="7"/>
  <c r="B497" i="7"/>
  <c r="R496" i="7"/>
  <c r="J496" i="7" s="1"/>
  <c r="L496" i="7"/>
  <c r="H496" i="7"/>
  <c r="F496" i="7"/>
  <c r="E496" i="7"/>
  <c r="D496" i="7"/>
  <c r="C496" i="7"/>
  <c r="B496" i="7"/>
  <c r="N495" i="7"/>
  <c r="W495" i="7" s="1"/>
  <c r="L495" i="7"/>
  <c r="M495" i="7" s="1"/>
  <c r="K495" i="7"/>
  <c r="J495" i="7"/>
  <c r="I495" i="7"/>
  <c r="O495" i="7" s="1"/>
  <c r="H495" i="7"/>
  <c r="E495" i="7"/>
  <c r="D495" i="7"/>
  <c r="C495" i="7"/>
  <c r="B495" i="7"/>
  <c r="M494" i="7"/>
  <c r="L494" i="7"/>
  <c r="J494" i="7"/>
  <c r="K494" i="7" s="1"/>
  <c r="H494" i="7"/>
  <c r="N494" i="7" s="1"/>
  <c r="W494" i="7" s="1"/>
  <c r="E494" i="7"/>
  <c r="D494" i="7"/>
  <c r="C494" i="7"/>
  <c r="B494" i="7"/>
  <c r="M493" i="7"/>
  <c r="L493" i="7"/>
  <c r="K493" i="7"/>
  <c r="J493" i="7"/>
  <c r="I493" i="7"/>
  <c r="O493" i="7" s="1"/>
  <c r="H493" i="7"/>
  <c r="N493" i="7" s="1"/>
  <c r="W493" i="7" s="1"/>
  <c r="E493" i="7"/>
  <c r="D493" i="7"/>
  <c r="C493" i="7"/>
  <c r="B493" i="7"/>
  <c r="L492" i="7"/>
  <c r="M492" i="7" s="1"/>
  <c r="J492" i="7"/>
  <c r="K492" i="7" s="1"/>
  <c r="H492" i="7"/>
  <c r="I492" i="7" s="1"/>
  <c r="O492" i="7" s="1"/>
  <c r="E492" i="7"/>
  <c r="D492" i="7"/>
  <c r="C492" i="7"/>
  <c r="B492" i="7"/>
  <c r="M491" i="7"/>
  <c r="L491" i="7"/>
  <c r="K491" i="7"/>
  <c r="J491" i="7"/>
  <c r="I491" i="7"/>
  <c r="O491" i="7" s="1"/>
  <c r="H491" i="7"/>
  <c r="N491" i="7" s="1"/>
  <c r="W491" i="7" s="1"/>
  <c r="E491" i="7"/>
  <c r="D491" i="7"/>
  <c r="C491" i="7"/>
  <c r="B491" i="7"/>
  <c r="L490" i="7"/>
  <c r="M490" i="7" s="1"/>
  <c r="J490" i="7"/>
  <c r="K490" i="7" s="1"/>
  <c r="I490" i="7"/>
  <c r="O490" i="7" s="1"/>
  <c r="H490" i="7"/>
  <c r="N490" i="7" s="1"/>
  <c r="W490" i="7" s="1"/>
  <c r="E490" i="7"/>
  <c r="D490" i="7"/>
  <c r="C490" i="7"/>
  <c r="B490" i="7"/>
  <c r="M489" i="7"/>
  <c r="L489" i="7"/>
  <c r="K489" i="7"/>
  <c r="J489" i="7"/>
  <c r="H489" i="7"/>
  <c r="I489" i="7" s="1"/>
  <c r="O489" i="7" s="1"/>
  <c r="E489" i="7"/>
  <c r="D489" i="7"/>
  <c r="C489" i="7"/>
  <c r="B489" i="7"/>
  <c r="L488" i="7"/>
  <c r="M488" i="7" s="1"/>
  <c r="K488" i="7"/>
  <c r="J488" i="7"/>
  <c r="I488" i="7"/>
  <c r="O488" i="7" s="1"/>
  <c r="H488" i="7"/>
  <c r="N488" i="7" s="1"/>
  <c r="W488" i="7" s="1"/>
  <c r="E488" i="7"/>
  <c r="D488" i="7"/>
  <c r="C488" i="7"/>
  <c r="B488" i="7"/>
  <c r="M487" i="7"/>
  <c r="L487" i="7"/>
  <c r="J487" i="7"/>
  <c r="K487" i="7" s="1"/>
  <c r="H487" i="7"/>
  <c r="N487" i="7" s="1"/>
  <c r="W487" i="7" s="1"/>
  <c r="E487" i="7"/>
  <c r="D487" i="7"/>
  <c r="C487" i="7"/>
  <c r="B487" i="7"/>
  <c r="N486" i="7"/>
  <c r="W486" i="7" s="1"/>
  <c r="M486" i="7"/>
  <c r="L486" i="7"/>
  <c r="K486" i="7"/>
  <c r="J486" i="7"/>
  <c r="I486" i="7"/>
  <c r="O486" i="7" s="1"/>
  <c r="H486" i="7"/>
  <c r="E486" i="7"/>
  <c r="D486" i="7"/>
  <c r="C486" i="7"/>
  <c r="B486" i="7"/>
  <c r="L485" i="7"/>
  <c r="N485" i="7" s="1"/>
  <c r="W485" i="7" s="1"/>
  <c r="J485" i="7"/>
  <c r="K485" i="7" s="1"/>
  <c r="I485" i="7"/>
  <c r="H485" i="7"/>
  <c r="E485" i="7"/>
  <c r="D485" i="7"/>
  <c r="C485" i="7"/>
  <c r="B485" i="7"/>
  <c r="M484" i="7"/>
  <c r="L484" i="7"/>
  <c r="K484" i="7"/>
  <c r="J484" i="7"/>
  <c r="H484" i="7"/>
  <c r="N484" i="7" s="1"/>
  <c r="W484" i="7" s="1"/>
  <c r="E484" i="7"/>
  <c r="D484" i="7"/>
  <c r="C484" i="7"/>
  <c r="B484" i="7"/>
  <c r="N483" i="7"/>
  <c r="W483" i="7" s="1"/>
  <c r="L483" i="7"/>
  <c r="M483" i="7" s="1"/>
  <c r="K483" i="7"/>
  <c r="J483" i="7"/>
  <c r="I483" i="7"/>
  <c r="H483" i="7"/>
  <c r="E483" i="7"/>
  <c r="D483" i="7"/>
  <c r="C483" i="7"/>
  <c r="B483" i="7"/>
  <c r="M482" i="7"/>
  <c r="L482" i="7"/>
  <c r="J482" i="7"/>
  <c r="K482" i="7" s="1"/>
  <c r="H482" i="7"/>
  <c r="N482" i="7" s="1"/>
  <c r="W482" i="7" s="1"/>
  <c r="E482" i="7"/>
  <c r="D482" i="7"/>
  <c r="C482" i="7"/>
  <c r="B482" i="7"/>
  <c r="M481" i="7"/>
  <c r="L481" i="7"/>
  <c r="K481" i="7"/>
  <c r="J481" i="7"/>
  <c r="I481" i="7"/>
  <c r="O481" i="7" s="1"/>
  <c r="H481" i="7"/>
  <c r="N481" i="7" s="1"/>
  <c r="W481" i="7" s="1"/>
  <c r="E481" i="7"/>
  <c r="D481" i="7"/>
  <c r="C481" i="7"/>
  <c r="B481" i="7"/>
  <c r="L480" i="7"/>
  <c r="M480" i="7" s="1"/>
  <c r="J480" i="7"/>
  <c r="K480" i="7" s="1"/>
  <c r="H480" i="7"/>
  <c r="I480" i="7" s="1"/>
  <c r="E480" i="7"/>
  <c r="D480" i="7"/>
  <c r="C480" i="7"/>
  <c r="B480" i="7"/>
  <c r="M479" i="7"/>
  <c r="L479" i="7"/>
  <c r="K479" i="7"/>
  <c r="J479" i="7"/>
  <c r="I479" i="7"/>
  <c r="O479" i="7" s="1"/>
  <c r="H479" i="7"/>
  <c r="N479" i="7" s="1"/>
  <c r="W479" i="7" s="1"/>
  <c r="E479" i="7"/>
  <c r="D479" i="7"/>
  <c r="C479" i="7"/>
  <c r="B479" i="7"/>
  <c r="L478" i="7"/>
  <c r="M478" i="7" s="1"/>
  <c r="J478" i="7"/>
  <c r="K478" i="7" s="1"/>
  <c r="I478" i="7"/>
  <c r="H478" i="7"/>
  <c r="N478" i="7" s="1"/>
  <c r="W478" i="7" s="1"/>
  <c r="E478" i="7"/>
  <c r="D478" i="7"/>
  <c r="C478" i="7"/>
  <c r="B478" i="7"/>
  <c r="M477" i="7"/>
  <c r="L477" i="7"/>
  <c r="K477" i="7"/>
  <c r="J477" i="7"/>
  <c r="H477" i="7"/>
  <c r="I477" i="7" s="1"/>
  <c r="O477" i="7" s="1"/>
  <c r="E477" i="7"/>
  <c r="D477" i="7"/>
  <c r="C477" i="7"/>
  <c r="B477" i="7"/>
  <c r="L476" i="7"/>
  <c r="M476" i="7" s="1"/>
  <c r="K476" i="7"/>
  <c r="J476" i="7"/>
  <c r="N476" i="7" s="1"/>
  <c r="W476" i="7" s="1"/>
  <c r="I476" i="7"/>
  <c r="O476" i="7" s="1"/>
  <c r="H476" i="7"/>
  <c r="E476" i="7"/>
  <c r="D476" i="7"/>
  <c r="C476" i="7"/>
  <c r="B476" i="7"/>
  <c r="M475" i="7"/>
  <c r="L475" i="7"/>
  <c r="J475" i="7"/>
  <c r="K475" i="7" s="1"/>
  <c r="H475" i="7"/>
  <c r="N475" i="7" s="1"/>
  <c r="W475" i="7" s="1"/>
  <c r="E475" i="7"/>
  <c r="D475" i="7"/>
  <c r="C475" i="7"/>
  <c r="B475" i="7"/>
  <c r="N474" i="7"/>
  <c r="W474" i="7" s="1"/>
  <c r="M474" i="7"/>
  <c r="L474" i="7"/>
  <c r="K474" i="7"/>
  <c r="J474" i="7"/>
  <c r="I474" i="7"/>
  <c r="O474" i="7" s="1"/>
  <c r="H474" i="7"/>
  <c r="E474" i="7"/>
  <c r="D474" i="7"/>
  <c r="C474" i="7"/>
  <c r="B474" i="7"/>
  <c r="L473" i="7"/>
  <c r="N473" i="7" s="1"/>
  <c r="W473" i="7" s="1"/>
  <c r="J473" i="7"/>
  <c r="K473" i="7" s="1"/>
  <c r="I473" i="7"/>
  <c r="H473" i="7"/>
  <c r="E473" i="7"/>
  <c r="D473" i="7"/>
  <c r="C473" i="7"/>
  <c r="B473" i="7"/>
  <c r="M472" i="7"/>
  <c r="L472" i="7"/>
  <c r="K472" i="7"/>
  <c r="J472" i="7"/>
  <c r="H472" i="7"/>
  <c r="N472" i="7" s="1"/>
  <c r="W472" i="7" s="1"/>
  <c r="E472" i="7"/>
  <c r="D472" i="7"/>
  <c r="C472" i="7"/>
  <c r="B472" i="7"/>
  <c r="N471" i="7"/>
  <c r="W471" i="7" s="1"/>
  <c r="L471" i="7"/>
  <c r="M471" i="7" s="1"/>
  <c r="K471" i="7"/>
  <c r="J471" i="7"/>
  <c r="I471" i="7"/>
  <c r="H471" i="7"/>
  <c r="E471" i="7"/>
  <c r="D471" i="7"/>
  <c r="C471" i="7"/>
  <c r="B471" i="7"/>
  <c r="M470" i="7"/>
  <c r="L470" i="7"/>
  <c r="J470" i="7"/>
  <c r="K470" i="7" s="1"/>
  <c r="H470" i="7"/>
  <c r="N470" i="7" s="1"/>
  <c r="W470" i="7" s="1"/>
  <c r="E470" i="7"/>
  <c r="D470" i="7"/>
  <c r="C470" i="7"/>
  <c r="B470" i="7"/>
  <c r="M469" i="7"/>
  <c r="L469" i="7"/>
  <c r="K469" i="7"/>
  <c r="J469" i="7"/>
  <c r="I469" i="7"/>
  <c r="O469" i="7" s="1"/>
  <c r="H469" i="7"/>
  <c r="N469" i="7" s="1"/>
  <c r="W469" i="7" s="1"/>
  <c r="E469" i="7"/>
  <c r="D469" i="7"/>
  <c r="C469" i="7"/>
  <c r="B469" i="7"/>
  <c r="L468" i="7"/>
  <c r="M468" i="7" s="1"/>
  <c r="J468" i="7"/>
  <c r="K468" i="7" s="1"/>
  <c r="H468" i="7"/>
  <c r="I468" i="7" s="1"/>
  <c r="E468" i="7"/>
  <c r="D468" i="7"/>
  <c r="C468" i="7"/>
  <c r="B468" i="7"/>
  <c r="M467" i="7"/>
  <c r="L467" i="7"/>
  <c r="K467" i="7"/>
  <c r="J467" i="7"/>
  <c r="I467" i="7"/>
  <c r="O467" i="7" s="1"/>
  <c r="H467" i="7"/>
  <c r="N467" i="7" s="1"/>
  <c r="W467" i="7" s="1"/>
  <c r="E467" i="7"/>
  <c r="D467" i="7"/>
  <c r="C467" i="7"/>
  <c r="B467" i="7"/>
  <c r="L466" i="7"/>
  <c r="M466" i="7" s="1"/>
  <c r="J466" i="7"/>
  <c r="K466" i="7" s="1"/>
  <c r="I466" i="7"/>
  <c r="H466" i="7"/>
  <c r="N466" i="7" s="1"/>
  <c r="W466" i="7" s="1"/>
  <c r="E466" i="7"/>
  <c r="D466" i="7"/>
  <c r="C466" i="7"/>
  <c r="B466" i="7"/>
  <c r="M465" i="7"/>
  <c r="L465" i="7"/>
  <c r="K465" i="7"/>
  <c r="J465" i="7"/>
  <c r="H465" i="7"/>
  <c r="I465" i="7" s="1"/>
  <c r="O465" i="7" s="1"/>
  <c r="E465" i="7"/>
  <c r="D465" i="7"/>
  <c r="C465" i="7"/>
  <c r="B465" i="7"/>
  <c r="L464" i="7"/>
  <c r="M464" i="7" s="1"/>
  <c r="K464" i="7"/>
  <c r="J464" i="7"/>
  <c r="N464" i="7" s="1"/>
  <c r="W464" i="7" s="1"/>
  <c r="I464" i="7"/>
  <c r="H464" i="7"/>
  <c r="E464" i="7"/>
  <c r="D464" i="7"/>
  <c r="C464" i="7"/>
  <c r="B464" i="7"/>
  <c r="M463" i="7"/>
  <c r="L463" i="7"/>
  <c r="J463" i="7"/>
  <c r="K463" i="7" s="1"/>
  <c r="H463" i="7"/>
  <c r="N463" i="7" s="1"/>
  <c r="W463" i="7" s="1"/>
  <c r="E463" i="7"/>
  <c r="D463" i="7"/>
  <c r="C463" i="7"/>
  <c r="B463" i="7"/>
  <c r="N462" i="7"/>
  <c r="W462" i="7" s="1"/>
  <c r="M462" i="7"/>
  <c r="L462" i="7"/>
  <c r="K462" i="7"/>
  <c r="J462" i="7"/>
  <c r="H462" i="7"/>
  <c r="I462" i="7" s="1"/>
  <c r="O462" i="7" s="1"/>
  <c r="E462" i="7"/>
  <c r="D462" i="7"/>
  <c r="C462" i="7"/>
  <c r="B462" i="7"/>
  <c r="L461" i="7"/>
  <c r="N461" i="7" s="1"/>
  <c r="W461" i="7" s="1"/>
  <c r="J461" i="7"/>
  <c r="K461" i="7" s="1"/>
  <c r="I461" i="7"/>
  <c r="H461" i="7"/>
  <c r="E461" i="7"/>
  <c r="D461" i="7"/>
  <c r="C461" i="7"/>
  <c r="B461" i="7"/>
  <c r="M460" i="7"/>
  <c r="L460" i="7"/>
  <c r="J460" i="7"/>
  <c r="K460" i="7" s="1"/>
  <c r="H460" i="7"/>
  <c r="N460" i="7" s="1"/>
  <c r="W460" i="7" s="1"/>
  <c r="E460" i="7"/>
  <c r="D460" i="7"/>
  <c r="C460" i="7"/>
  <c r="B460" i="7"/>
  <c r="N459" i="7"/>
  <c r="W459" i="7" s="1"/>
  <c r="L459" i="7"/>
  <c r="M459" i="7" s="1"/>
  <c r="K459" i="7"/>
  <c r="J459" i="7"/>
  <c r="I459" i="7"/>
  <c r="H459" i="7"/>
  <c r="E459" i="7"/>
  <c r="D459" i="7"/>
  <c r="C459" i="7"/>
  <c r="B459" i="7"/>
  <c r="L458" i="7"/>
  <c r="M458" i="7" s="1"/>
  <c r="J458" i="7"/>
  <c r="K458" i="7" s="1"/>
  <c r="H458" i="7"/>
  <c r="N458" i="7" s="1"/>
  <c r="W458" i="7" s="1"/>
  <c r="E458" i="7"/>
  <c r="D458" i="7"/>
  <c r="C458" i="7"/>
  <c r="B458" i="7"/>
  <c r="M457" i="7"/>
  <c r="L457" i="7"/>
  <c r="K457" i="7"/>
  <c r="J457" i="7"/>
  <c r="I457" i="7"/>
  <c r="O457" i="7" s="1"/>
  <c r="H457" i="7"/>
  <c r="N457" i="7" s="1"/>
  <c r="W457" i="7" s="1"/>
  <c r="E457" i="7"/>
  <c r="D457" i="7"/>
  <c r="C457" i="7"/>
  <c r="B457" i="7"/>
  <c r="L456" i="7"/>
  <c r="M456" i="7" s="1"/>
  <c r="J456" i="7"/>
  <c r="K456" i="7" s="1"/>
  <c r="H456" i="7"/>
  <c r="I456" i="7" s="1"/>
  <c r="E456" i="7"/>
  <c r="D456" i="7"/>
  <c r="C456" i="7"/>
  <c r="B456" i="7"/>
  <c r="M455" i="7"/>
  <c r="L455" i="7"/>
  <c r="K455" i="7"/>
  <c r="J455" i="7"/>
  <c r="I455" i="7"/>
  <c r="O455" i="7" s="1"/>
  <c r="H455" i="7"/>
  <c r="N455" i="7" s="1"/>
  <c r="W455" i="7" s="1"/>
  <c r="E455" i="7"/>
  <c r="D455" i="7"/>
  <c r="C455" i="7"/>
  <c r="B455" i="7"/>
  <c r="L454" i="7"/>
  <c r="M454" i="7" s="1"/>
  <c r="J454" i="7"/>
  <c r="K454" i="7" s="1"/>
  <c r="I454" i="7"/>
  <c r="H454" i="7"/>
  <c r="N454" i="7" s="1"/>
  <c r="W454" i="7" s="1"/>
  <c r="E454" i="7"/>
  <c r="D454" i="7"/>
  <c r="C454" i="7"/>
  <c r="B454" i="7"/>
  <c r="M453" i="7"/>
  <c r="L453" i="7"/>
  <c r="K453" i="7"/>
  <c r="J453" i="7"/>
  <c r="H453" i="7"/>
  <c r="I453" i="7" s="1"/>
  <c r="O453" i="7" s="1"/>
  <c r="E453" i="7"/>
  <c r="D453" i="7"/>
  <c r="C453" i="7"/>
  <c r="B453" i="7"/>
  <c r="L452" i="7"/>
  <c r="N452" i="7" s="1"/>
  <c r="W452" i="7" s="1"/>
  <c r="K452" i="7"/>
  <c r="J452" i="7"/>
  <c r="I452" i="7"/>
  <c r="H452" i="7"/>
  <c r="E452" i="7"/>
  <c r="D452" i="7"/>
  <c r="C452" i="7"/>
  <c r="B452" i="7"/>
  <c r="M451" i="7"/>
  <c r="L451" i="7"/>
  <c r="J451" i="7"/>
  <c r="K451" i="7" s="1"/>
  <c r="H451" i="7"/>
  <c r="N451" i="7" s="1"/>
  <c r="W451" i="7" s="1"/>
  <c r="E451" i="7"/>
  <c r="D451" i="7"/>
  <c r="C451" i="7"/>
  <c r="B451" i="7"/>
  <c r="N450" i="7"/>
  <c r="W450" i="7" s="1"/>
  <c r="M450" i="7"/>
  <c r="L450" i="7"/>
  <c r="K450" i="7"/>
  <c r="J450" i="7"/>
  <c r="I450" i="7"/>
  <c r="O450" i="7" s="1"/>
  <c r="H450" i="7"/>
  <c r="E450" i="7"/>
  <c r="D450" i="7"/>
  <c r="C450" i="7"/>
  <c r="B450" i="7"/>
  <c r="L449" i="7"/>
  <c r="N449" i="7" s="1"/>
  <c r="W449" i="7" s="1"/>
  <c r="J449" i="7"/>
  <c r="K449" i="7" s="1"/>
  <c r="I449" i="7"/>
  <c r="H449" i="7"/>
  <c r="E449" i="7"/>
  <c r="D449" i="7"/>
  <c r="C449" i="7"/>
  <c r="B449" i="7"/>
  <c r="M448" i="7"/>
  <c r="L448" i="7"/>
  <c r="K448" i="7"/>
  <c r="J448" i="7"/>
  <c r="H448" i="7"/>
  <c r="N448" i="7" s="1"/>
  <c r="W448" i="7" s="1"/>
  <c r="E448" i="7"/>
  <c r="D448" i="7"/>
  <c r="C448" i="7"/>
  <c r="B448" i="7"/>
  <c r="N447" i="7"/>
  <c r="W447" i="7" s="1"/>
  <c r="L447" i="7"/>
  <c r="M447" i="7" s="1"/>
  <c r="K447" i="7"/>
  <c r="J447" i="7"/>
  <c r="I447" i="7"/>
  <c r="H447" i="7"/>
  <c r="E447" i="7"/>
  <c r="D447" i="7"/>
  <c r="C447" i="7"/>
  <c r="B447" i="7"/>
  <c r="M446" i="7"/>
  <c r="L446" i="7"/>
  <c r="J446" i="7"/>
  <c r="K446" i="7" s="1"/>
  <c r="H446" i="7"/>
  <c r="N446" i="7" s="1"/>
  <c r="W446" i="7" s="1"/>
  <c r="E446" i="7"/>
  <c r="D446" i="7"/>
  <c r="C446" i="7"/>
  <c r="B446" i="7"/>
  <c r="M445" i="7"/>
  <c r="L445" i="7"/>
  <c r="K445" i="7"/>
  <c r="J445" i="7"/>
  <c r="I445" i="7"/>
  <c r="O445" i="7" s="1"/>
  <c r="H445" i="7"/>
  <c r="N445" i="7" s="1"/>
  <c r="W445" i="7" s="1"/>
  <c r="E445" i="7"/>
  <c r="D445" i="7"/>
  <c r="C445" i="7"/>
  <c r="B445" i="7"/>
  <c r="L444" i="7"/>
  <c r="M444" i="7" s="1"/>
  <c r="J444" i="7"/>
  <c r="K444" i="7" s="1"/>
  <c r="H444" i="7"/>
  <c r="I444" i="7" s="1"/>
  <c r="O444" i="7" s="1"/>
  <c r="E444" i="7"/>
  <c r="D444" i="7"/>
  <c r="C444" i="7"/>
  <c r="B444" i="7"/>
  <c r="M443" i="7"/>
  <c r="L443" i="7"/>
  <c r="K443" i="7"/>
  <c r="J443" i="7"/>
  <c r="I443" i="7"/>
  <c r="O443" i="7" s="1"/>
  <c r="H443" i="7"/>
  <c r="N443" i="7" s="1"/>
  <c r="W443" i="7" s="1"/>
  <c r="E443" i="7"/>
  <c r="D443" i="7"/>
  <c r="C443" i="7"/>
  <c r="B443" i="7"/>
  <c r="L442" i="7"/>
  <c r="M442" i="7" s="1"/>
  <c r="J442" i="7"/>
  <c r="K442" i="7" s="1"/>
  <c r="I442" i="7"/>
  <c r="H442" i="7"/>
  <c r="N442" i="7" s="1"/>
  <c r="W442" i="7" s="1"/>
  <c r="E442" i="7"/>
  <c r="D442" i="7"/>
  <c r="C442" i="7"/>
  <c r="B442" i="7"/>
  <c r="M441" i="7"/>
  <c r="L441" i="7"/>
  <c r="K441" i="7"/>
  <c r="J441" i="7"/>
  <c r="H441" i="7"/>
  <c r="I441" i="7" s="1"/>
  <c r="O441" i="7" s="1"/>
  <c r="E441" i="7"/>
  <c r="D441" i="7"/>
  <c r="C441" i="7"/>
  <c r="B441" i="7"/>
  <c r="L440" i="7"/>
  <c r="N440" i="7" s="1"/>
  <c r="W440" i="7" s="1"/>
  <c r="K440" i="7"/>
  <c r="J440" i="7"/>
  <c r="I440" i="7"/>
  <c r="H440" i="7"/>
  <c r="E440" i="7"/>
  <c r="D440" i="7"/>
  <c r="C440" i="7"/>
  <c r="B440" i="7"/>
  <c r="M439" i="7"/>
  <c r="L439" i="7"/>
  <c r="J439" i="7"/>
  <c r="K439" i="7" s="1"/>
  <c r="H439" i="7"/>
  <c r="N439" i="7" s="1"/>
  <c r="W439" i="7" s="1"/>
  <c r="E439" i="7"/>
  <c r="D439" i="7"/>
  <c r="C439" i="7"/>
  <c r="B439" i="7"/>
  <c r="N438" i="7"/>
  <c r="W438" i="7" s="1"/>
  <c r="M438" i="7"/>
  <c r="L438" i="7"/>
  <c r="K438" i="7"/>
  <c r="J438" i="7"/>
  <c r="H438" i="7"/>
  <c r="I438" i="7" s="1"/>
  <c r="O438" i="7" s="1"/>
  <c r="E438" i="7"/>
  <c r="D438" i="7"/>
  <c r="C438" i="7"/>
  <c r="B438" i="7"/>
  <c r="L437" i="7"/>
  <c r="N437" i="7" s="1"/>
  <c r="W437" i="7" s="1"/>
  <c r="J437" i="7"/>
  <c r="K437" i="7" s="1"/>
  <c r="I437" i="7"/>
  <c r="H437" i="7"/>
  <c r="E437" i="7"/>
  <c r="D437" i="7"/>
  <c r="C437" i="7"/>
  <c r="B437" i="7"/>
  <c r="M436" i="7"/>
  <c r="L436" i="7"/>
  <c r="J436" i="7"/>
  <c r="K436" i="7" s="1"/>
  <c r="H436" i="7"/>
  <c r="N436" i="7" s="1"/>
  <c r="W436" i="7" s="1"/>
  <c r="E436" i="7"/>
  <c r="D436" i="7"/>
  <c r="C436" i="7"/>
  <c r="B436" i="7"/>
  <c r="N435" i="7"/>
  <c r="W435" i="7" s="1"/>
  <c r="L435" i="7"/>
  <c r="M435" i="7" s="1"/>
  <c r="K435" i="7"/>
  <c r="J435" i="7"/>
  <c r="I435" i="7"/>
  <c r="H435" i="7"/>
  <c r="E435" i="7"/>
  <c r="D435" i="7"/>
  <c r="C435" i="7"/>
  <c r="B435" i="7"/>
  <c r="L434" i="7"/>
  <c r="M434" i="7" s="1"/>
  <c r="J434" i="7"/>
  <c r="K434" i="7" s="1"/>
  <c r="H434" i="7"/>
  <c r="N434" i="7" s="1"/>
  <c r="W434" i="7" s="1"/>
  <c r="E434" i="7"/>
  <c r="D434" i="7"/>
  <c r="C434" i="7"/>
  <c r="B434" i="7"/>
  <c r="M433" i="7"/>
  <c r="L433" i="7"/>
  <c r="K433" i="7"/>
  <c r="J433" i="7"/>
  <c r="I433" i="7"/>
  <c r="O433" i="7" s="1"/>
  <c r="H433" i="7"/>
  <c r="N433" i="7" s="1"/>
  <c r="W433" i="7" s="1"/>
  <c r="E433" i="7"/>
  <c r="D433" i="7"/>
  <c r="C433" i="7"/>
  <c r="B433" i="7"/>
  <c r="L432" i="7"/>
  <c r="M432" i="7" s="1"/>
  <c r="J432" i="7"/>
  <c r="K432" i="7" s="1"/>
  <c r="H432" i="7"/>
  <c r="I432" i="7" s="1"/>
  <c r="O432" i="7" s="1"/>
  <c r="E432" i="7"/>
  <c r="D432" i="7"/>
  <c r="C432" i="7"/>
  <c r="B432" i="7"/>
  <c r="M431" i="7"/>
  <c r="L431" i="7"/>
  <c r="K431" i="7"/>
  <c r="J431" i="7"/>
  <c r="I431" i="7"/>
  <c r="O431" i="7" s="1"/>
  <c r="H431" i="7"/>
  <c r="N431" i="7" s="1"/>
  <c r="W431" i="7" s="1"/>
  <c r="E431" i="7"/>
  <c r="D431" i="7"/>
  <c r="C431" i="7"/>
  <c r="B431" i="7"/>
  <c r="L430" i="7"/>
  <c r="M430" i="7" s="1"/>
  <c r="J430" i="7"/>
  <c r="K430" i="7" s="1"/>
  <c r="I430" i="7"/>
  <c r="H430" i="7"/>
  <c r="N430" i="7" s="1"/>
  <c r="W430" i="7" s="1"/>
  <c r="E430" i="7"/>
  <c r="D430" i="7"/>
  <c r="C430" i="7"/>
  <c r="B430" i="7"/>
  <c r="M429" i="7"/>
  <c r="L429" i="7"/>
  <c r="K429" i="7"/>
  <c r="J429" i="7"/>
  <c r="H429" i="7"/>
  <c r="I429" i="7" s="1"/>
  <c r="O429" i="7" s="1"/>
  <c r="E429" i="7"/>
  <c r="D429" i="7"/>
  <c r="C429" i="7"/>
  <c r="B429" i="7"/>
  <c r="L428" i="7"/>
  <c r="N428" i="7" s="1"/>
  <c r="W428" i="7" s="1"/>
  <c r="K428" i="7"/>
  <c r="J428" i="7"/>
  <c r="I428" i="7"/>
  <c r="H428" i="7"/>
  <c r="E428" i="7"/>
  <c r="D428" i="7"/>
  <c r="C428" i="7"/>
  <c r="B428" i="7"/>
  <c r="M427" i="7"/>
  <c r="L427" i="7"/>
  <c r="J427" i="7"/>
  <c r="K427" i="7" s="1"/>
  <c r="H427" i="7"/>
  <c r="N427" i="7" s="1"/>
  <c r="W427" i="7" s="1"/>
  <c r="E427" i="7"/>
  <c r="D427" i="7"/>
  <c r="C427" i="7"/>
  <c r="B427" i="7"/>
  <c r="N426" i="7"/>
  <c r="W426" i="7" s="1"/>
  <c r="M426" i="7"/>
  <c r="L426" i="7"/>
  <c r="K426" i="7"/>
  <c r="J426" i="7"/>
  <c r="H426" i="7"/>
  <c r="I426" i="7" s="1"/>
  <c r="O426" i="7" s="1"/>
  <c r="E426" i="7"/>
  <c r="D426" i="7"/>
  <c r="C426" i="7"/>
  <c r="B426" i="7"/>
  <c r="L425" i="7"/>
  <c r="N425" i="7" s="1"/>
  <c r="W425" i="7" s="1"/>
  <c r="J425" i="7"/>
  <c r="K425" i="7" s="1"/>
  <c r="I425" i="7"/>
  <c r="H425" i="7"/>
  <c r="E425" i="7"/>
  <c r="D425" i="7"/>
  <c r="C425" i="7"/>
  <c r="B425" i="7"/>
  <c r="M424" i="7"/>
  <c r="L424" i="7"/>
  <c r="J424" i="7"/>
  <c r="K424" i="7" s="1"/>
  <c r="H424" i="7"/>
  <c r="N424" i="7" s="1"/>
  <c r="W424" i="7" s="1"/>
  <c r="E424" i="7"/>
  <c r="D424" i="7"/>
  <c r="C424" i="7"/>
  <c r="B424" i="7"/>
  <c r="N423" i="7"/>
  <c r="W423" i="7" s="1"/>
  <c r="L423" i="7"/>
  <c r="M423" i="7" s="1"/>
  <c r="K423" i="7"/>
  <c r="J423" i="7"/>
  <c r="I423" i="7"/>
  <c r="H423" i="7"/>
  <c r="E423" i="7"/>
  <c r="D423" i="7"/>
  <c r="C423" i="7"/>
  <c r="B423" i="7"/>
  <c r="L422" i="7"/>
  <c r="M422" i="7" s="1"/>
  <c r="J422" i="7"/>
  <c r="K422" i="7" s="1"/>
  <c r="H422" i="7"/>
  <c r="N422" i="7" s="1"/>
  <c r="W422" i="7" s="1"/>
  <c r="E422" i="7"/>
  <c r="D422" i="7"/>
  <c r="C422" i="7"/>
  <c r="B422" i="7"/>
  <c r="M421" i="7"/>
  <c r="L421" i="7"/>
  <c r="K421" i="7"/>
  <c r="J421" i="7"/>
  <c r="I421" i="7"/>
  <c r="O421" i="7" s="1"/>
  <c r="H421" i="7"/>
  <c r="N421" i="7" s="1"/>
  <c r="W421" i="7" s="1"/>
  <c r="E421" i="7"/>
  <c r="D421" i="7"/>
  <c r="C421" i="7"/>
  <c r="B421" i="7"/>
  <c r="L420" i="7"/>
  <c r="M420" i="7" s="1"/>
  <c r="J420" i="7"/>
  <c r="K420" i="7" s="1"/>
  <c r="H420" i="7"/>
  <c r="I420" i="7" s="1"/>
  <c r="O420" i="7" s="1"/>
  <c r="E420" i="7"/>
  <c r="D420" i="7"/>
  <c r="C420" i="7"/>
  <c r="B420" i="7"/>
  <c r="M419" i="7"/>
  <c r="L419" i="7"/>
  <c r="K419" i="7"/>
  <c r="J419" i="7"/>
  <c r="I419" i="7"/>
  <c r="O419" i="7" s="1"/>
  <c r="H419" i="7"/>
  <c r="N419" i="7" s="1"/>
  <c r="W419" i="7" s="1"/>
  <c r="E419" i="7"/>
  <c r="D419" i="7"/>
  <c r="C419" i="7"/>
  <c r="B419" i="7"/>
  <c r="L418" i="7"/>
  <c r="M418" i="7" s="1"/>
  <c r="J418" i="7"/>
  <c r="K418" i="7" s="1"/>
  <c r="I418" i="7"/>
  <c r="H418" i="7"/>
  <c r="N418" i="7" s="1"/>
  <c r="W418" i="7" s="1"/>
  <c r="E418" i="7"/>
  <c r="D418" i="7"/>
  <c r="C418" i="7"/>
  <c r="B418" i="7"/>
  <c r="M417" i="7"/>
  <c r="L417" i="7"/>
  <c r="K417" i="7"/>
  <c r="J417" i="7"/>
  <c r="H417" i="7"/>
  <c r="E417" i="7"/>
  <c r="D417" i="7"/>
  <c r="C417" i="7"/>
  <c r="B417" i="7"/>
  <c r="L416" i="7"/>
  <c r="N416" i="7" s="1"/>
  <c r="W416" i="7" s="1"/>
  <c r="K416" i="7"/>
  <c r="J416" i="7"/>
  <c r="I416" i="7"/>
  <c r="H416" i="7"/>
  <c r="E416" i="7"/>
  <c r="D416" i="7"/>
  <c r="C416" i="7"/>
  <c r="B416" i="7"/>
  <c r="M415" i="7"/>
  <c r="L415" i="7"/>
  <c r="J415" i="7"/>
  <c r="K415" i="7" s="1"/>
  <c r="H415" i="7"/>
  <c r="E415" i="7"/>
  <c r="D415" i="7"/>
  <c r="C415" i="7"/>
  <c r="B415" i="7"/>
  <c r="N414" i="7"/>
  <c r="W414" i="7" s="1"/>
  <c r="M414" i="7"/>
  <c r="L414" i="7"/>
  <c r="K414" i="7"/>
  <c r="J414" i="7"/>
  <c r="H414" i="7"/>
  <c r="I414" i="7" s="1"/>
  <c r="E414" i="7"/>
  <c r="D414" i="7"/>
  <c r="C414" i="7"/>
  <c r="B414" i="7"/>
  <c r="L413" i="7"/>
  <c r="J413" i="7"/>
  <c r="K413" i="7" s="1"/>
  <c r="I413" i="7"/>
  <c r="H413" i="7"/>
  <c r="E413" i="7"/>
  <c r="D413" i="7"/>
  <c r="C413" i="7"/>
  <c r="B413" i="7"/>
  <c r="M412" i="7"/>
  <c r="L412" i="7"/>
  <c r="J412" i="7"/>
  <c r="K412" i="7" s="1"/>
  <c r="H412" i="7"/>
  <c r="N412" i="7" s="1"/>
  <c r="W412" i="7" s="1"/>
  <c r="E412" i="7"/>
  <c r="D412" i="7"/>
  <c r="C412" i="7"/>
  <c r="B412" i="7"/>
  <c r="N411" i="7"/>
  <c r="W411" i="7" s="1"/>
  <c r="L411" i="7"/>
  <c r="M411" i="7" s="1"/>
  <c r="K411" i="7"/>
  <c r="J411" i="7"/>
  <c r="I411" i="7"/>
  <c r="O411" i="7" s="1"/>
  <c r="H411" i="7"/>
  <c r="E411" i="7"/>
  <c r="D411" i="7"/>
  <c r="C411" i="7"/>
  <c r="B411" i="7"/>
  <c r="L410" i="7"/>
  <c r="M410" i="7" s="1"/>
  <c r="J410" i="7"/>
  <c r="K410" i="7" s="1"/>
  <c r="H410" i="7"/>
  <c r="E410" i="7"/>
  <c r="D410" i="7"/>
  <c r="C410" i="7"/>
  <c r="B410" i="7"/>
  <c r="W409" i="7"/>
  <c r="M409" i="7"/>
  <c r="L409" i="7"/>
  <c r="K409" i="7"/>
  <c r="J409" i="7"/>
  <c r="I409" i="7"/>
  <c r="O409" i="7" s="1"/>
  <c r="H409" i="7"/>
  <c r="N409" i="7" s="1"/>
  <c r="E409" i="7"/>
  <c r="D409" i="7"/>
  <c r="C409" i="7"/>
  <c r="B409" i="7"/>
  <c r="L408" i="7"/>
  <c r="M408" i="7" s="1"/>
  <c r="J408" i="7"/>
  <c r="K408" i="7" s="1"/>
  <c r="H408" i="7"/>
  <c r="E408" i="7"/>
  <c r="D408" i="7"/>
  <c r="C408" i="7"/>
  <c r="B408" i="7"/>
  <c r="M407" i="7"/>
  <c r="L407" i="7"/>
  <c r="K407" i="7"/>
  <c r="J407" i="7"/>
  <c r="I407" i="7"/>
  <c r="O407" i="7" s="1"/>
  <c r="H407" i="7"/>
  <c r="N407" i="7" s="1"/>
  <c r="W407" i="7" s="1"/>
  <c r="E407" i="7"/>
  <c r="D407" i="7"/>
  <c r="C407" i="7"/>
  <c r="B407" i="7"/>
  <c r="L406" i="7"/>
  <c r="M406" i="7" s="1"/>
  <c r="J406" i="7"/>
  <c r="K406" i="7" s="1"/>
  <c r="H406" i="7"/>
  <c r="N406" i="7" s="1"/>
  <c r="W406" i="7" s="1"/>
  <c r="E406" i="7"/>
  <c r="D406" i="7"/>
  <c r="C406" i="7"/>
  <c r="B406" i="7"/>
  <c r="M405" i="7"/>
  <c r="L405" i="7"/>
  <c r="K405" i="7"/>
  <c r="J405" i="7"/>
  <c r="I405" i="7"/>
  <c r="H405" i="7"/>
  <c r="E405" i="7"/>
  <c r="D405" i="7"/>
  <c r="C405" i="7"/>
  <c r="B405" i="7"/>
  <c r="N404" i="7"/>
  <c r="W404" i="7" s="1"/>
  <c r="L404" i="7"/>
  <c r="M404" i="7" s="1"/>
  <c r="K404" i="7"/>
  <c r="J404" i="7"/>
  <c r="I404" i="7"/>
  <c r="H404" i="7"/>
  <c r="E404" i="7"/>
  <c r="D404" i="7"/>
  <c r="C404" i="7"/>
  <c r="B404" i="7"/>
  <c r="O403" i="7"/>
  <c r="M403" i="7"/>
  <c r="L403" i="7"/>
  <c r="K403" i="7"/>
  <c r="J403" i="7"/>
  <c r="I403" i="7"/>
  <c r="H403" i="7"/>
  <c r="N403" i="7" s="1"/>
  <c r="W403" i="7" s="1"/>
  <c r="E403" i="7"/>
  <c r="D403" i="7"/>
  <c r="C403" i="7"/>
  <c r="B403" i="7"/>
  <c r="L402" i="7"/>
  <c r="M402" i="7" s="1"/>
  <c r="J402" i="7"/>
  <c r="K402" i="7" s="1"/>
  <c r="H402" i="7"/>
  <c r="I402" i="7" s="1"/>
  <c r="O402" i="7" s="1"/>
  <c r="E402" i="7"/>
  <c r="D402" i="7"/>
  <c r="C402" i="7"/>
  <c r="B402" i="7"/>
  <c r="M401" i="7"/>
  <c r="L401" i="7"/>
  <c r="K401" i="7"/>
  <c r="J401" i="7"/>
  <c r="I401" i="7"/>
  <c r="O401" i="7" s="1"/>
  <c r="H401" i="7"/>
  <c r="N401" i="7" s="1"/>
  <c r="W401" i="7" s="1"/>
  <c r="E401" i="7"/>
  <c r="D401" i="7"/>
  <c r="C401" i="7"/>
  <c r="B401" i="7"/>
  <c r="L400" i="7"/>
  <c r="M400" i="7" s="1"/>
  <c r="J400" i="7"/>
  <c r="K400" i="7" s="1"/>
  <c r="H400" i="7"/>
  <c r="N400" i="7" s="1"/>
  <c r="W400" i="7" s="1"/>
  <c r="E400" i="7"/>
  <c r="D400" i="7"/>
  <c r="C400" i="7"/>
  <c r="B400" i="7"/>
  <c r="M399" i="7"/>
  <c r="L399" i="7"/>
  <c r="K399" i="7"/>
  <c r="J399" i="7"/>
  <c r="N399" i="7" s="1"/>
  <c r="W399" i="7" s="1"/>
  <c r="I399" i="7"/>
  <c r="O399" i="7" s="1"/>
  <c r="H399" i="7"/>
  <c r="E399" i="7"/>
  <c r="D399" i="7"/>
  <c r="C399" i="7"/>
  <c r="B399" i="7"/>
  <c r="L398" i="7"/>
  <c r="M398" i="7" s="1"/>
  <c r="J398" i="7"/>
  <c r="N398" i="7" s="1"/>
  <c r="W398" i="7" s="1"/>
  <c r="H398" i="7"/>
  <c r="I398" i="7" s="1"/>
  <c r="E398" i="7"/>
  <c r="D398" i="7"/>
  <c r="C398" i="7"/>
  <c r="B398" i="7"/>
  <c r="L397" i="7"/>
  <c r="M397" i="7" s="1"/>
  <c r="J397" i="7"/>
  <c r="K397" i="7" s="1"/>
  <c r="H397" i="7"/>
  <c r="N397" i="7" s="1"/>
  <c r="W397" i="7" s="1"/>
  <c r="E397" i="7"/>
  <c r="D397" i="7"/>
  <c r="C397" i="7"/>
  <c r="B397" i="7"/>
  <c r="M396" i="7"/>
  <c r="L396" i="7"/>
  <c r="K396" i="7"/>
  <c r="J396" i="7"/>
  <c r="I396" i="7"/>
  <c r="O396" i="7" s="1"/>
  <c r="H396" i="7"/>
  <c r="N396" i="7" s="1"/>
  <c r="W396" i="7" s="1"/>
  <c r="E396" i="7"/>
  <c r="D396" i="7"/>
  <c r="C396" i="7"/>
  <c r="B396" i="7"/>
  <c r="L395" i="7"/>
  <c r="M395" i="7" s="1"/>
  <c r="J395" i="7"/>
  <c r="K395" i="7" s="1"/>
  <c r="H395" i="7"/>
  <c r="N395" i="7" s="1"/>
  <c r="W395" i="7" s="1"/>
  <c r="E395" i="7"/>
  <c r="D395" i="7"/>
  <c r="C395" i="7"/>
  <c r="B395" i="7"/>
  <c r="M394" i="7"/>
  <c r="L394" i="7"/>
  <c r="K394" i="7"/>
  <c r="J394" i="7"/>
  <c r="I394" i="7"/>
  <c r="O394" i="7" s="1"/>
  <c r="H394" i="7"/>
  <c r="N394" i="7" s="1"/>
  <c r="W394" i="7" s="1"/>
  <c r="E394" i="7"/>
  <c r="D394" i="7"/>
  <c r="C394" i="7"/>
  <c r="B394" i="7"/>
  <c r="L393" i="7"/>
  <c r="M393" i="7" s="1"/>
  <c r="J393" i="7"/>
  <c r="K393" i="7" s="1"/>
  <c r="H393" i="7"/>
  <c r="I393" i="7" s="1"/>
  <c r="O393" i="7" s="1"/>
  <c r="E393" i="7"/>
  <c r="D393" i="7"/>
  <c r="C393" i="7"/>
  <c r="B393" i="7"/>
  <c r="M392" i="7"/>
  <c r="L392" i="7"/>
  <c r="K392" i="7"/>
  <c r="J392" i="7"/>
  <c r="I392" i="7"/>
  <c r="O392" i="7" s="1"/>
  <c r="H392" i="7"/>
  <c r="N392" i="7" s="1"/>
  <c r="W392" i="7" s="1"/>
  <c r="E392" i="7"/>
  <c r="D392" i="7"/>
  <c r="C392" i="7"/>
  <c r="B392" i="7"/>
  <c r="N391" i="7"/>
  <c r="W391" i="7" s="1"/>
  <c r="L391" i="7"/>
  <c r="M391" i="7" s="1"/>
  <c r="J391" i="7"/>
  <c r="K391" i="7" s="1"/>
  <c r="H391" i="7"/>
  <c r="I391" i="7" s="1"/>
  <c r="O391" i="7" s="1"/>
  <c r="E391" i="7"/>
  <c r="D391" i="7"/>
  <c r="C391" i="7"/>
  <c r="B391" i="7"/>
  <c r="O390" i="7"/>
  <c r="N390" i="7"/>
  <c r="W390" i="7" s="1"/>
  <c r="M390" i="7"/>
  <c r="L390" i="7"/>
  <c r="K390" i="7"/>
  <c r="J390" i="7"/>
  <c r="I390" i="7"/>
  <c r="H390" i="7"/>
  <c r="E390" i="7"/>
  <c r="D390" i="7"/>
  <c r="C390" i="7"/>
  <c r="B390" i="7"/>
  <c r="W389" i="7"/>
  <c r="N389" i="7"/>
  <c r="L389" i="7"/>
  <c r="M389" i="7" s="1"/>
  <c r="J389" i="7"/>
  <c r="K389" i="7" s="1"/>
  <c r="H389" i="7"/>
  <c r="I389" i="7" s="1"/>
  <c r="E389" i="7"/>
  <c r="D389" i="7"/>
  <c r="C389" i="7"/>
  <c r="B389" i="7"/>
  <c r="O388" i="7"/>
  <c r="M388" i="7"/>
  <c r="L388" i="7"/>
  <c r="K388" i="7"/>
  <c r="J388" i="7"/>
  <c r="I388" i="7"/>
  <c r="H388" i="7"/>
  <c r="N388" i="7" s="1"/>
  <c r="W388" i="7" s="1"/>
  <c r="E388" i="7"/>
  <c r="D388" i="7"/>
  <c r="C388" i="7"/>
  <c r="B388" i="7"/>
  <c r="L387" i="7"/>
  <c r="M387" i="7" s="1"/>
  <c r="J387" i="7"/>
  <c r="K387" i="7" s="1"/>
  <c r="H387" i="7"/>
  <c r="N387" i="7" s="1"/>
  <c r="W387" i="7" s="1"/>
  <c r="E387" i="7"/>
  <c r="D387" i="7"/>
  <c r="C387" i="7"/>
  <c r="B387" i="7"/>
  <c r="M386" i="7"/>
  <c r="L386" i="7"/>
  <c r="K386" i="7"/>
  <c r="J386" i="7"/>
  <c r="I386" i="7"/>
  <c r="O386" i="7" s="1"/>
  <c r="H386" i="7"/>
  <c r="N386" i="7" s="1"/>
  <c r="W386" i="7" s="1"/>
  <c r="E386" i="7"/>
  <c r="D386" i="7"/>
  <c r="C386" i="7"/>
  <c r="B386" i="7"/>
  <c r="L385" i="7"/>
  <c r="M385" i="7" s="1"/>
  <c r="J385" i="7"/>
  <c r="K385" i="7" s="1"/>
  <c r="H385" i="7"/>
  <c r="N385" i="7" s="1"/>
  <c r="W385" i="7" s="1"/>
  <c r="E385" i="7"/>
  <c r="D385" i="7"/>
  <c r="C385" i="7"/>
  <c r="B385" i="7"/>
  <c r="M384" i="7"/>
  <c r="L384" i="7"/>
  <c r="K384" i="7"/>
  <c r="J384" i="7"/>
  <c r="I384" i="7"/>
  <c r="O384" i="7" s="1"/>
  <c r="H384" i="7"/>
  <c r="N384" i="7" s="1"/>
  <c r="W384" i="7" s="1"/>
  <c r="E384" i="7"/>
  <c r="D384" i="7"/>
  <c r="C384" i="7"/>
  <c r="B384" i="7"/>
  <c r="L383" i="7"/>
  <c r="M383" i="7" s="1"/>
  <c r="J383" i="7"/>
  <c r="K383" i="7" s="1"/>
  <c r="H383" i="7"/>
  <c r="N383" i="7" s="1"/>
  <c r="W383" i="7" s="1"/>
  <c r="E383" i="7"/>
  <c r="D383" i="7"/>
  <c r="C383" i="7"/>
  <c r="B383" i="7"/>
  <c r="M382" i="7"/>
  <c r="L382" i="7"/>
  <c r="K382" i="7"/>
  <c r="J382" i="7"/>
  <c r="I382" i="7"/>
  <c r="O382" i="7" s="1"/>
  <c r="H382" i="7"/>
  <c r="N382" i="7" s="1"/>
  <c r="W382" i="7" s="1"/>
  <c r="E382" i="7"/>
  <c r="D382" i="7"/>
  <c r="C382" i="7"/>
  <c r="B382" i="7"/>
  <c r="L381" i="7"/>
  <c r="M381" i="7" s="1"/>
  <c r="J381" i="7"/>
  <c r="K381" i="7" s="1"/>
  <c r="H381" i="7"/>
  <c r="I381" i="7" s="1"/>
  <c r="O381" i="7" s="1"/>
  <c r="E381" i="7"/>
  <c r="D381" i="7"/>
  <c r="C381" i="7"/>
  <c r="B381" i="7"/>
  <c r="M380" i="7"/>
  <c r="L380" i="7"/>
  <c r="K380" i="7"/>
  <c r="J380" i="7"/>
  <c r="I380" i="7"/>
  <c r="O380" i="7" s="1"/>
  <c r="H380" i="7"/>
  <c r="N380" i="7" s="1"/>
  <c r="W380" i="7" s="1"/>
  <c r="E380" i="7"/>
  <c r="D380" i="7"/>
  <c r="C380" i="7"/>
  <c r="B380" i="7"/>
  <c r="N379" i="7"/>
  <c r="W379" i="7" s="1"/>
  <c r="L379" i="7"/>
  <c r="M379" i="7" s="1"/>
  <c r="J379" i="7"/>
  <c r="K379" i="7" s="1"/>
  <c r="H379" i="7"/>
  <c r="I379" i="7" s="1"/>
  <c r="O379" i="7" s="1"/>
  <c r="E379" i="7"/>
  <c r="D379" i="7"/>
  <c r="C379" i="7"/>
  <c r="B379" i="7"/>
  <c r="O378" i="7"/>
  <c r="N378" i="7"/>
  <c r="W378" i="7" s="1"/>
  <c r="M378" i="7"/>
  <c r="L378" i="7"/>
  <c r="K378" i="7"/>
  <c r="J378" i="7"/>
  <c r="I378" i="7"/>
  <c r="H378" i="7"/>
  <c r="E378" i="7"/>
  <c r="D378" i="7"/>
  <c r="C378" i="7"/>
  <c r="B378" i="7"/>
  <c r="W377" i="7"/>
  <c r="N377" i="7"/>
  <c r="L377" i="7"/>
  <c r="M377" i="7" s="1"/>
  <c r="J377" i="7"/>
  <c r="K377" i="7" s="1"/>
  <c r="H377" i="7"/>
  <c r="I377" i="7" s="1"/>
  <c r="E377" i="7"/>
  <c r="D377" i="7"/>
  <c r="C377" i="7"/>
  <c r="B377" i="7"/>
  <c r="M376" i="7"/>
  <c r="L376" i="7"/>
  <c r="K376" i="7"/>
  <c r="J376" i="7"/>
  <c r="H376" i="7"/>
  <c r="N376" i="7" s="1"/>
  <c r="W376" i="7" s="1"/>
  <c r="E376" i="7"/>
  <c r="D376" i="7"/>
  <c r="C376" i="7"/>
  <c r="B376" i="7"/>
  <c r="L375" i="7"/>
  <c r="M375" i="7" s="1"/>
  <c r="J375" i="7"/>
  <c r="K375" i="7" s="1"/>
  <c r="H375" i="7"/>
  <c r="N375" i="7" s="1"/>
  <c r="W375" i="7" s="1"/>
  <c r="E375" i="7"/>
  <c r="D375" i="7"/>
  <c r="C375" i="7"/>
  <c r="B375" i="7"/>
  <c r="M374" i="7"/>
  <c r="L374" i="7"/>
  <c r="J374" i="7"/>
  <c r="K374" i="7" s="1"/>
  <c r="I374" i="7"/>
  <c r="H374" i="7"/>
  <c r="N374" i="7" s="1"/>
  <c r="W374" i="7" s="1"/>
  <c r="E374" i="7"/>
  <c r="D374" i="7"/>
  <c r="C374" i="7"/>
  <c r="B374" i="7"/>
  <c r="L373" i="7"/>
  <c r="M373" i="7" s="1"/>
  <c r="J373" i="7"/>
  <c r="K373" i="7" s="1"/>
  <c r="H373" i="7"/>
  <c r="N373" i="7" s="1"/>
  <c r="W373" i="7" s="1"/>
  <c r="E373" i="7"/>
  <c r="D373" i="7"/>
  <c r="C373" i="7"/>
  <c r="B373" i="7"/>
  <c r="L372" i="7"/>
  <c r="M372" i="7" s="1"/>
  <c r="K372" i="7"/>
  <c r="J372" i="7"/>
  <c r="I372" i="7"/>
  <c r="O372" i="7" s="1"/>
  <c r="H372" i="7"/>
  <c r="N372" i="7" s="1"/>
  <c r="W372" i="7" s="1"/>
  <c r="E372" i="7"/>
  <c r="D372" i="7"/>
  <c r="C372" i="7"/>
  <c r="B372" i="7"/>
  <c r="L371" i="7"/>
  <c r="M371" i="7" s="1"/>
  <c r="J371" i="7"/>
  <c r="K371" i="7" s="1"/>
  <c r="H371" i="7"/>
  <c r="N371" i="7" s="1"/>
  <c r="W371" i="7" s="1"/>
  <c r="E371" i="7"/>
  <c r="D371" i="7"/>
  <c r="C371" i="7"/>
  <c r="B371" i="7"/>
  <c r="M370" i="7"/>
  <c r="L370" i="7"/>
  <c r="K370" i="7"/>
  <c r="J370" i="7"/>
  <c r="I370" i="7"/>
  <c r="O370" i="7" s="1"/>
  <c r="H370" i="7"/>
  <c r="N370" i="7" s="1"/>
  <c r="W370" i="7" s="1"/>
  <c r="E370" i="7"/>
  <c r="D370" i="7"/>
  <c r="C370" i="7"/>
  <c r="B370" i="7"/>
  <c r="L369" i="7"/>
  <c r="M369" i="7" s="1"/>
  <c r="J369" i="7"/>
  <c r="K369" i="7" s="1"/>
  <c r="H369" i="7"/>
  <c r="I369" i="7" s="1"/>
  <c r="E369" i="7"/>
  <c r="D369" i="7"/>
  <c r="C369" i="7"/>
  <c r="B369" i="7"/>
  <c r="M368" i="7"/>
  <c r="L368" i="7"/>
  <c r="K368" i="7"/>
  <c r="J368" i="7"/>
  <c r="I368" i="7"/>
  <c r="O368" i="7" s="1"/>
  <c r="H368" i="7"/>
  <c r="N368" i="7" s="1"/>
  <c r="W368" i="7" s="1"/>
  <c r="E368" i="7"/>
  <c r="D368" i="7"/>
  <c r="C368" i="7"/>
  <c r="B368" i="7"/>
  <c r="N367" i="7"/>
  <c r="W367" i="7" s="1"/>
  <c r="L367" i="7"/>
  <c r="M367" i="7" s="1"/>
  <c r="J367" i="7"/>
  <c r="K367" i="7" s="1"/>
  <c r="H367" i="7"/>
  <c r="I367" i="7" s="1"/>
  <c r="O367" i="7" s="1"/>
  <c r="E367" i="7"/>
  <c r="D367" i="7"/>
  <c r="C367" i="7"/>
  <c r="B367" i="7"/>
  <c r="O366" i="7"/>
  <c r="N366" i="7"/>
  <c r="W366" i="7" s="1"/>
  <c r="M366" i="7"/>
  <c r="L366" i="7"/>
  <c r="K366" i="7"/>
  <c r="J366" i="7"/>
  <c r="I366" i="7"/>
  <c r="H366" i="7"/>
  <c r="E366" i="7"/>
  <c r="D366" i="7"/>
  <c r="C366" i="7"/>
  <c r="B366" i="7"/>
  <c r="W365" i="7"/>
  <c r="N365" i="7"/>
  <c r="L365" i="7"/>
  <c r="M365" i="7" s="1"/>
  <c r="J365" i="7"/>
  <c r="K365" i="7" s="1"/>
  <c r="H365" i="7"/>
  <c r="I365" i="7" s="1"/>
  <c r="E365" i="7"/>
  <c r="D365" i="7"/>
  <c r="C365" i="7"/>
  <c r="B365" i="7"/>
  <c r="M364" i="7"/>
  <c r="L364" i="7"/>
  <c r="K364" i="7"/>
  <c r="J364" i="7"/>
  <c r="H364" i="7"/>
  <c r="N364" i="7" s="1"/>
  <c r="W364" i="7" s="1"/>
  <c r="E364" i="7"/>
  <c r="D364" i="7"/>
  <c r="C364" i="7"/>
  <c r="B364" i="7"/>
  <c r="L363" i="7"/>
  <c r="M363" i="7" s="1"/>
  <c r="J363" i="7"/>
  <c r="K363" i="7" s="1"/>
  <c r="H363" i="7"/>
  <c r="N363" i="7" s="1"/>
  <c r="W363" i="7" s="1"/>
  <c r="E363" i="7"/>
  <c r="D363" i="7"/>
  <c r="C363" i="7"/>
  <c r="B363" i="7"/>
  <c r="M362" i="7"/>
  <c r="L362" i="7"/>
  <c r="J362" i="7"/>
  <c r="K362" i="7" s="1"/>
  <c r="I362" i="7"/>
  <c r="H362" i="7"/>
  <c r="N362" i="7" s="1"/>
  <c r="W362" i="7" s="1"/>
  <c r="E362" i="7"/>
  <c r="D362" i="7"/>
  <c r="C362" i="7"/>
  <c r="B362" i="7"/>
  <c r="L361" i="7"/>
  <c r="M361" i="7" s="1"/>
  <c r="J361" i="7"/>
  <c r="K361" i="7" s="1"/>
  <c r="H361" i="7"/>
  <c r="N361" i="7" s="1"/>
  <c r="W361" i="7" s="1"/>
  <c r="E361" i="7"/>
  <c r="D361" i="7"/>
  <c r="C361" i="7"/>
  <c r="B361" i="7"/>
  <c r="L360" i="7"/>
  <c r="M360" i="7" s="1"/>
  <c r="K360" i="7"/>
  <c r="J360" i="7"/>
  <c r="I360" i="7"/>
  <c r="H360" i="7"/>
  <c r="N360" i="7" s="1"/>
  <c r="W360" i="7" s="1"/>
  <c r="E360" i="7"/>
  <c r="D360" i="7"/>
  <c r="C360" i="7"/>
  <c r="B360" i="7"/>
  <c r="L359" i="7"/>
  <c r="M359" i="7" s="1"/>
  <c r="J359" i="7"/>
  <c r="K359" i="7" s="1"/>
  <c r="H359" i="7"/>
  <c r="N359" i="7" s="1"/>
  <c r="W359" i="7" s="1"/>
  <c r="E359" i="7"/>
  <c r="D359" i="7"/>
  <c r="C359" i="7"/>
  <c r="B359" i="7"/>
  <c r="M358" i="7"/>
  <c r="L358" i="7"/>
  <c r="K358" i="7"/>
  <c r="J358" i="7"/>
  <c r="I358" i="7"/>
  <c r="O358" i="7" s="1"/>
  <c r="H358" i="7"/>
  <c r="N358" i="7" s="1"/>
  <c r="W358" i="7" s="1"/>
  <c r="E358" i="7"/>
  <c r="D358" i="7"/>
  <c r="C358" i="7"/>
  <c r="B358" i="7"/>
  <c r="L357" i="7"/>
  <c r="M357" i="7" s="1"/>
  <c r="J357" i="7"/>
  <c r="K357" i="7" s="1"/>
  <c r="H357" i="7"/>
  <c r="I357" i="7" s="1"/>
  <c r="E357" i="7"/>
  <c r="D357" i="7"/>
  <c r="C357" i="7"/>
  <c r="B357" i="7"/>
  <c r="M356" i="7"/>
  <c r="L356" i="7"/>
  <c r="K356" i="7"/>
  <c r="J356" i="7"/>
  <c r="I356" i="7"/>
  <c r="O356" i="7" s="1"/>
  <c r="H356" i="7"/>
  <c r="N356" i="7" s="1"/>
  <c r="W356" i="7" s="1"/>
  <c r="E356" i="7"/>
  <c r="D356" i="7"/>
  <c r="C356" i="7"/>
  <c r="B356" i="7"/>
  <c r="N355" i="7"/>
  <c r="W355" i="7" s="1"/>
  <c r="L355" i="7"/>
  <c r="M355" i="7" s="1"/>
  <c r="J355" i="7"/>
  <c r="K355" i="7" s="1"/>
  <c r="H355" i="7"/>
  <c r="I355" i="7" s="1"/>
  <c r="O355" i="7" s="1"/>
  <c r="E355" i="7"/>
  <c r="D355" i="7"/>
  <c r="C355" i="7"/>
  <c r="B355" i="7"/>
  <c r="O354" i="7"/>
  <c r="N354" i="7"/>
  <c r="W354" i="7" s="1"/>
  <c r="M354" i="7"/>
  <c r="L354" i="7"/>
  <c r="K354" i="7"/>
  <c r="J354" i="7"/>
  <c r="I354" i="7"/>
  <c r="H354" i="7"/>
  <c r="E354" i="7"/>
  <c r="D354" i="7"/>
  <c r="C354" i="7"/>
  <c r="B354" i="7"/>
  <c r="W353" i="7"/>
  <c r="N353" i="7"/>
  <c r="L353" i="7"/>
  <c r="M353" i="7" s="1"/>
  <c r="J353" i="7"/>
  <c r="K353" i="7" s="1"/>
  <c r="H353" i="7"/>
  <c r="I353" i="7" s="1"/>
  <c r="E353" i="7"/>
  <c r="D353" i="7"/>
  <c r="C353" i="7"/>
  <c r="B353" i="7"/>
  <c r="O352" i="7"/>
  <c r="M352" i="7"/>
  <c r="L352" i="7"/>
  <c r="K352" i="7"/>
  <c r="J352" i="7"/>
  <c r="I352" i="7"/>
  <c r="H352" i="7"/>
  <c r="N352" i="7" s="1"/>
  <c r="W352" i="7" s="1"/>
  <c r="E352" i="7"/>
  <c r="D352" i="7"/>
  <c r="C352" i="7"/>
  <c r="B352" i="7"/>
  <c r="L351" i="7"/>
  <c r="M351" i="7" s="1"/>
  <c r="J351" i="7"/>
  <c r="K351" i="7" s="1"/>
  <c r="H351" i="7"/>
  <c r="N351" i="7" s="1"/>
  <c r="W351" i="7" s="1"/>
  <c r="E351" i="7"/>
  <c r="D351" i="7"/>
  <c r="C351" i="7"/>
  <c r="B351" i="7"/>
  <c r="M350" i="7"/>
  <c r="L350" i="7"/>
  <c r="K350" i="7"/>
  <c r="J350" i="7"/>
  <c r="I350" i="7"/>
  <c r="O350" i="7" s="1"/>
  <c r="H350" i="7"/>
  <c r="N350" i="7" s="1"/>
  <c r="W350" i="7" s="1"/>
  <c r="E350" i="7"/>
  <c r="D350" i="7"/>
  <c r="C350" i="7"/>
  <c r="B350" i="7"/>
  <c r="L349" i="7"/>
  <c r="M349" i="7" s="1"/>
  <c r="J349" i="7"/>
  <c r="K349" i="7" s="1"/>
  <c r="H349" i="7"/>
  <c r="N349" i="7" s="1"/>
  <c r="W349" i="7" s="1"/>
  <c r="E349" i="7"/>
  <c r="D349" i="7"/>
  <c r="C349" i="7"/>
  <c r="B349" i="7"/>
  <c r="M348" i="7"/>
  <c r="L348" i="7"/>
  <c r="K348" i="7"/>
  <c r="J348" i="7"/>
  <c r="I348" i="7"/>
  <c r="O348" i="7" s="1"/>
  <c r="H348" i="7"/>
  <c r="N348" i="7" s="1"/>
  <c r="W348" i="7" s="1"/>
  <c r="E348" i="7"/>
  <c r="D348" i="7"/>
  <c r="C348" i="7"/>
  <c r="B348" i="7"/>
  <c r="L347" i="7"/>
  <c r="M347" i="7" s="1"/>
  <c r="J347" i="7"/>
  <c r="K347" i="7" s="1"/>
  <c r="H347" i="7"/>
  <c r="N347" i="7" s="1"/>
  <c r="W347" i="7" s="1"/>
  <c r="E347" i="7"/>
  <c r="D347" i="7"/>
  <c r="C347" i="7"/>
  <c r="B347" i="7"/>
  <c r="M346" i="7"/>
  <c r="L346" i="7"/>
  <c r="K346" i="7"/>
  <c r="J346" i="7"/>
  <c r="I346" i="7"/>
  <c r="O346" i="7" s="1"/>
  <c r="H346" i="7"/>
  <c r="N346" i="7" s="1"/>
  <c r="W346" i="7" s="1"/>
  <c r="E346" i="7"/>
  <c r="D346" i="7"/>
  <c r="C346" i="7"/>
  <c r="B346" i="7"/>
  <c r="L345" i="7"/>
  <c r="M345" i="7" s="1"/>
  <c r="J345" i="7"/>
  <c r="K345" i="7" s="1"/>
  <c r="H345" i="7"/>
  <c r="I345" i="7" s="1"/>
  <c r="E345" i="7"/>
  <c r="D345" i="7"/>
  <c r="C345" i="7"/>
  <c r="B345" i="7"/>
  <c r="M344" i="7"/>
  <c r="L344" i="7"/>
  <c r="K344" i="7"/>
  <c r="J344" i="7"/>
  <c r="I344" i="7"/>
  <c r="O344" i="7" s="1"/>
  <c r="H344" i="7"/>
  <c r="N344" i="7" s="1"/>
  <c r="W344" i="7" s="1"/>
  <c r="E344" i="7"/>
  <c r="D344" i="7"/>
  <c r="C344" i="7"/>
  <c r="B344" i="7"/>
  <c r="N343" i="7"/>
  <c r="W343" i="7" s="1"/>
  <c r="L343" i="7"/>
  <c r="M343" i="7" s="1"/>
  <c r="J343" i="7"/>
  <c r="K343" i="7" s="1"/>
  <c r="H343" i="7"/>
  <c r="I343" i="7" s="1"/>
  <c r="O343" i="7" s="1"/>
  <c r="E343" i="7"/>
  <c r="D343" i="7"/>
  <c r="C343" i="7"/>
  <c r="B343" i="7"/>
  <c r="O342" i="7"/>
  <c r="N342" i="7"/>
  <c r="W342" i="7" s="1"/>
  <c r="M342" i="7"/>
  <c r="L342" i="7"/>
  <c r="K342" i="7"/>
  <c r="J342" i="7"/>
  <c r="I342" i="7"/>
  <c r="H342" i="7"/>
  <c r="E342" i="7"/>
  <c r="D342" i="7"/>
  <c r="C342" i="7"/>
  <c r="B342" i="7"/>
  <c r="W341" i="7"/>
  <c r="N341" i="7"/>
  <c r="L341" i="7"/>
  <c r="M341" i="7" s="1"/>
  <c r="J341" i="7"/>
  <c r="K341" i="7" s="1"/>
  <c r="H341" i="7"/>
  <c r="I341" i="7" s="1"/>
  <c r="E341" i="7"/>
  <c r="D341" i="7"/>
  <c r="C341" i="7"/>
  <c r="B341" i="7"/>
  <c r="O340" i="7"/>
  <c r="M340" i="7"/>
  <c r="L340" i="7"/>
  <c r="K340" i="7"/>
  <c r="J340" i="7"/>
  <c r="I340" i="7"/>
  <c r="H340" i="7"/>
  <c r="N340" i="7" s="1"/>
  <c r="W340" i="7" s="1"/>
  <c r="E340" i="7"/>
  <c r="D340" i="7"/>
  <c r="C340" i="7"/>
  <c r="B340" i="7"/>
  <c r="L339" i="7"/>
  <c r="M339" i="7" s="1"/>
  <c r="J339" i="7"/>
  <c r="K339" i="7" s="1"/>
  <c r="H339" i="7"/>
  <c r="N339" i="7" s="1"/>
  <c r="W339" i="7" s="1"/>
  <c r="E339" i="7"/>
  <c r="D339" i="7"/>
  <c r="C339" i="7"/>
  <c r="B339" i="7"/>
  <c r="M338" i="7"/>
  <c r="L338" i="7"/>
  <c r="K338" i="7"/>
  <c r="J338" i="7"/>
  <c r="I338" i="7"/>
  <c r="O338" i="7" s="1"/>
  <c r="H338" i="7"/>
  <c r="N338" i="7" s="1"/>
  <c r="W338" i="7" s="1"/>
  <c r="E338" i="7"/>
  <c r="D338" i="7"/>
  <c r="C338" i="7"/>
  <c r="B338" i="7"/>
  <c r="L337" i="7"/>
  <c r="M337" i="7" s="1"/>
  <c r="J337" i="7"/>
  <c r="K337" i="7" s="1"/>
  <c r="H337" i="7"/>
  <c r="N337" i="7" s="1"/>
  <c r="W337" i="7" s="1"/>
  <c r="E337" i="7"/>
  <c r="D337" i="7"/>
  <c r="C337" i="7"/>
  <c r="B337" i="7"/>
  <c r="M336" i="7"/>
  <c r="L336" i="7"/>
  <c r="K336" i="7"/>
  <c r="J336" i="7"/>
  <c r="I336" i="7"/>
  <c r="O336" i="7" s="1"/>
  <c r="H336" i="7"/>
  <c r="N336" i="7" s="1"/>
  <c r="W336" i="7" s="1"/>
  <c r="E336" i="7"/>
  <c r="D336" i="7"/>
  <c r="C336" i="7"/>
  <c r="B336" i="7"/>
  <c r="L335" i="7"/>
  <c r="M335" i="7" s="1"/>
  <c r="J335" i="7"/>
  <c r="K335" i="7" s="1"/>
  <c r="H335" i="7"/>
  <c r="N335" i="7" s="1"/>
  <c r="W335" i="7" s="1"/>
  <c r="E335" i="7"/>
  <c r="D335" i="7"/>
  <c r="C335" i="7"/>
  <c r="B335" i="7"/>
  <c r="M334" i="7"/>
  <c r="L334" i="7"/>
  <c r="K334" i="7"/>
  <c r="J334" i="7"/>
  <c r="I334" i="7"/>
  <c r="O334" i="7" s="1"/>
  <c r="H334" i="7"/>
  <c r="N334" i="7" s="1"/>
  <c r="W334" i="7" s="1"/>
  <c r="E334" i="7"/>
  <c r="D334" i="7"/>
  <c r="C334" i="7"/>
  <c r="B334" i="7"/>
  <c r="L333" i="7"/>
  <c r="M333" i="7" s="1"/>
  <c r="J333" i="7"/>
  <c r="K333" i="7" s="1"/>
  <c r="H333" i="7"/>
  <c r="I333" i="7" s="1"/>
  <c r="E333" i="7"/>
  <c r="D333" i="7"/>
  <c r="C333" i="7"/>
  <c r="B333" i="7"/>
  <c r="M332" i="7"/>
  <c r="L332" i="7"/>
  <c r="K332" i="7"/>
  <c r="J332" i="7"/>
  <c r="I332" i="7"/>
  <c r="O332" i="7" s="1"/>
  <c r="H332" i="7"/>
  <c r="N332" i="7" s="1"/>
  <c r="W332" i="7" s="1"/>
  <c r="E332" i="7"/>
  <c r="D332" i="7"/>
  <c r="C332" i="7"/>
  <c r="B332" i="7"/>
  <c r="N331" i="7"/>
  <c r="W331" i="7" s="1"/>
  <c r="L331" i="7"/>
  <c r="M331" i="7" s="1"/>
  <c r="J331" i="7"/>
  <c r="K331" i="7" s="1"/>
  <c r="H331" i="7"/>
  <c r="I331" i="7" s="1"/>
  <c r="O331" i="7" s="1"/>
  <c r="E331" i="7"/>
  <c r="D331" i="7"/>
  <c r="C331" i="7"/>
  <c r="B331" i="7"/>
  <c r="O330" i="7"/>
  <c r="N330" i="7"/>
  <c r="W330" i="7" s="1"/>
  <c r="M330" i="7"/>
  <c r="L330" i="7"/>
  <c r="K330" i="7"/>
  <c r="J330" i="7"/>
  <c r="I330" i="7"/>
  <c r="H330" i="7"/>
  <c r="E330" i="7"/>
  <c r="D330" i="7"/>
  <c r="C330" i="7"/>
  <c r="B330" i="7"/>
  <c r="W329" i="7"/>
  <c r="N329" i="7"/>
  <c r="L329" i="7"/>
  <c r="M329" i="7" s="1"/>
  <c r="J329" i="7"/>
  <c r="K329" i="7" s="1"/>
  <c r="H329" i="7"/>
  <c r="I329" i="7" s="1"/>
  <c r="E329" i="7"/>
  <c r="D329" i="7"/>
  <c r="C329" i="7"/>
  <c r="B329" i="7"/>
  <c r="O328" i="7"/>
  <c r="M328" i="7"/>
  <c r="L328" i="7"/>
  <c r="K328" i="7"/>
  <c r="J328" i="7"/>
  <c r="I328" i="7"/>
  <c r="H328" i="7"/>
  <c r="N328" i="7" s="1"/>
  <c r="W328" i="7" s="1"/>
  <c r="E328" i="7"/>
  <c r="D328" i="7"/>
  <c r="C328" i="7"/>
  <c r="B328" i="7"/>
  <c r="L327" i="7"/>
  <c r="M327" i="7" s="1"/>
  <c r="J327" i="7"/>
  <c r="K327" i="7" s="1"/>
  <c r="H327" i="7"/>
  <c r="N327" i="7" s="1"/>
  <c r="W327" i="7" s="1"/>
  <c r="E327" i="7"/>
  <c r="D327" i="7"/>
  <c r="C327" i="7"/>
  <c r="B327" i="7"/>
  <c r="M326" i="7"/>
  <c r="L326" i="7"/>
  <c r="K326" i="7"/>
  <c r="J326" i="7"/>
  <c r="I326" i="7"/>
  <c r="O326" i="7" s="1"/>
  <c r="H326" i="7"/>
  <c r="N326" i="7" s="1"/>
  <c r="W326" i="7" s="1"/>
  <c r="E326" i="7"/>
  <c r="D326" i="7"/>
  <c r="C326" i="7"/>
  <c r="B326" i="7"/>
  <c r="L325" i="7"/>
  <c r="M325" i="7" s="1"/>
  <c r="J325" i="7"/>
  <c r="K325" i="7" s="1"/>
  <c r="H325" i="7"/>
  <c r="N325" i="7" s="1"/>
  <c r="W325" i="7" s="1"/>
  <c r="E325" i="7"/>
  <c r="D325" i="7"/>
  <c r="C325" i="7"/>
  <c r="B325" i="7"/>
  <c r="M324" i="7"/>
  <c r="L324" i="7"/>
  <c r="K324" i="7"/>
  <c r="J324" i="7"/>
  <c r="I324" i="7"/>
  <c r="O324" i="7" s="1"/>
  <c r="H324" i="7"/>
  <c r="N324" i="7" s="1"/>
  <c r="W324" i="7" s="1"/>
  <c r="E324" i="7"/>
  <c r="D324" i="7"/>
  <c r="C324" i="7"/>
  <c r="B324" i="7"/>
  <c r="L323" i="7"/>
  <c r="M323" i="7" s="1"/>
  <c r="J323" i="7"/>
  <c r="K323" i="7" s="1"/>
  <c r="H323" i="7"/>
  <c r="N323" i="7" s="1"/>
  <c r="W323" i="7" s="1"/>
  <c r="E323" i="7"/>
  <c r="D323" i="7"/>
  <c r="C323" i="7"/>
  <c r="B323" i="7"/>
  <c r="M322" i="7"/>
  <c r="L322" i="7"/>
  <c r="K322" i="7"/>
  <c r="J322" i="7"/>
  <c r="I322" i="7"/>
  <c r="O322" i="7" s="1"/>
  <c r="H322" i="7"/>
  <c r="N322" i="7" s="1"/>
  <c r="W322" i="7" s="1"/>
  <c r="E322" i="7"/>
  <c r="D322" i="7"/>
  <c r="C322" i="7"/>
  <c r="B322" i="7"/>
  <c r="L321" i="7"/>
  <c r="M321" i="7" s="1"/>
  <c r="J321" i="7"/>
  <c r="K321" i="7" s="1"/>
  <c r="H321" i="7"/>
  <c r="I321" i="7" s="1"/>
  <c r="O321" i="7" s="1"/>
  <c r="E321" i="7"/>
  <c r="D321" i="7"/>
  <c r="C321" i="7"/>
  <c r="B321" i="7"/>
  <c r="M320" i="7"/>
  <c r="L320" i="7"/>
  <c r="K320" i="7"/>
  <c r="J320" i="7"/>
  <c r="H320" i="7"/>
  <c r="I320" i="7" s="1"/>
  <c r="O320" i="7" s="1"/>
  <c r="E320" i="7"/>
  <c r="D320" i="7"/>
  <c r="C320" i="7"/>
  <c r="B320" i="7"/>
  <c r="N319" i="7"/>
  <c r="W319" i="7" s="1"/>
  <c r="L319" i="7"/>
  <c r="M319" i="7" s="1"/>
  <c r="J319" i="7"/>
  <c r="K319" i="7" s="1"/>
  <c r="I319" i="7"/>
  <c r="O319" i="7" s="1"/>
  <c r="H319" i="7"/>
  <c r="E319" i="7"/>
  <c r="D319" i="7"/>
  <c r="C319" i="7"/>
  <c r="B319" i="7"/>
  <c r="N318" i="7"/>
  <c r="W318" i="7" s="1"/>
  <c r="M318" i="7"/>
  <c r="L318" i="7"/>
  <c r="J318" i="7"/>
  <c r="K318" i="7" s="1"/>
  <c r="O318" i="7" s="1"/>
  <c r="I318" i="7"/>
  <c r="H318" i="7"/>
  <c r="E318" i="7"/>
  <c r="D318" i="7"/>
  <c r="C318" i="7"/>
  <c r="B318" i="7"/>
  <c r="W317" i="7"/>
  <c r="N317" i="7"/>
  <c r="L317" i="7"/>
  <c r="M317" i="7" s="1"/>
  <c r="K317" i="7"/>
  <c r="J317" i="7"/>
  <c r="H317" i="7"/>
  <c r="I317" i="7" s="1"/>
  <c r="O317" i="7" s="1"/>
  <c r="E317" i="7"/>
  <c r="D317" i="7"/>
  <c r="C317" i="7"/>
  <c r="B317" i="7"/>
  <c r="L316" i="7"/>
  <c r="M316" i="7" s="1"/>
  <c r="O316" i="7" s="1"/>
  <c r="K316" i="7"/>
  <c r="J316" i="7"/>
  <c r="I316" i="7"/>
  <c r="H316" i="7"/>
  <c r="N316" i="7" s="1"/>
  <c r="W316" i="7" s="1"/>
  <c r="E316" i="7"/>
  <c r="D316" i="7"/>
  <c r="C316" i="7"/>
  <c r="B316" i="7"/>
  <c r="M315" i="7"/>
  <c r="L315" i="7"/>
  <c r="J315" i="7"/>
  <c r="K315" i="7" s="1"/>
  <c r="H315" i="7"/>
  <c r="N315" i="7" s="1"/>
  <c r="W315" i="7" s="1"/>
  <c r="E315" i="7"/>
  <c r="D315" i="7"/>
  <c r="C315" i="7"/>
  <c r="B315" i="7"/>
  <c r="N314" i="7"/>
  <c r="W314" i="7" s="1"/>
  <c r="M314" i="7"/>
  <c r="L314" i="7"/>
  <c r="K314" i="7"/>
  <c r="J314" i="7"/>
  <c r="I314" i="7"/>
  <c r="O314" i="7" s="1"/>
  <c r="H314" i="7"/>
  <c r="E314" i="7"/>
  <c r="D314" i="7"/>
  <c r="C314" i="7"/>
  <c r="B314" i="7"/>
  <c r="L313" i="7"/>
  <c r="M313" i="7" s="1"/>
  <c r="J313" i="7"/>
  <c r="K313" i="7" s="1"/>
  <c r="H313" i="7"/>
  <c r="N313" i="7" s="1"/>
  <c r="W313" i="7" s="1"/>
  <c r="E313" i="7"/>
  <c r="D313" i="7"/>
  <c r="C313" i="7"/>
  <c r="B313" i="7"/>
  <c r="M312" i="7"/>
  <c r="L312" i="7"/>
  <c r="K312" i="7"/>
  <c r="J312" i="7"/>
  <c r="I312" i="7"/>
  <c r="O312" i="7" s="1"/>
  <c r="H312" i="7"/>
  <c r="N312" i="7" s="1"/>
  <c r="W312" i="7" s="1"/>
  <c r="E312" i="7"/>
  <c r="D312" i="7"/>
  <c r="C312" i="7"/>
  <c r="B312" i="7"/>
  <c r="L311" i="7"/>
  <c r="M311" i="7" s="1"/>
  <c r="J311" i="7"/>
  <c r="K311" i="7" s="1"/>
  <c r="H311" i="7"/>
  <c r="N311" i="7" s="1"/>
  <c r="W311" i="7" s="1"/>
  <c r="E311" i="7"/>
  <c r="D311" i="7"/>
  <c r="C311" i="7"/>
  <c r="B311" i="7"/>
  <c r="M310" i="7"/>
  <c r="L310" i="7"/>
  <c r="K310" i="7"/>
  <c r="J310" i="7"/>
  <c r="I310" i="7"/>
  <c r="O310" i="7" s="1"/>
  <c r="H310" i="7"/>
  <c r="N310" i="7" s="1"/>
  <c r="W310" i="7" s="1"/>
  <c r="E310" i="7"/>
  <c r="D310" i="7"/>
  <c r="C310" i="7"/>
  <c r="B310" i="7"/>
  <c r="L309" i="7"/>
  <c r="M309" i="7" s="1"/>
  <c r="J309" i="7"/>
  <c r="K309" i="7" s="1"/>
  <c r="H309" i="7"/>
  <c r="I309" i="7" s="1"/>
  <c r="E309" i="7"/>
  <c r="D309" i="7"/>
  <c r="C309" i="7"/>
  <c r="B309" i="7"/>
  <c r="M308" i="7"/>
  <c r="L308" i="7"/>
  <c r="K308" i="7"/>
  <c r="J308" i="7"/>
  <c r="H308" i="7"/>
  <c r="I308" i="7" s="1"/>
  <c r="O308" i="7" s="1"/>
  <c r="E308" i="7"/>
  <c r="D308" i="7"/>
  <c r="C308" i="7"/>
  <c r="B308" i="7"/>
  <c r="N307" i="7"/>
  <c r="W307" i="7" s="1"/>
  <c r="L307" i="7"/>
  <c r="M307" i="7" s="1"/>
  <c r="J307" i="7"/>
  <c r="K307" i="7" s="1"/>
  <c r="I307" i="7"/>
  <c r="H307" i="7"/>
  <c r="E307" i="7"/>
  <c r="D307" i="7"/>
  <c r="C307" i="7"/>
  <c r="B307" i="7"/>
  <c r="M306" i="7"/>
  <c r="L306" i="7"/>
  <c r="J306" i="7"/>
  <c r="K306" i="7" s="1"/>
  <c r="O306" i="7" s="1"/>
  <c r="I306" i="7"/>
  <c r="H306" i="7"/>
  <c r="E306" i="7"/>
  <c r="D306" i="7"/>
  <c r="C306" i="7"/>
  <c r="B306" i="7"/>
  <c r="W305" i="7"/>
  <c r="N305" i="7"/>
  <c r="L305" i="7"/>
  <c r="M305" i="7" s="1"/>
  <c r="K305" i="7"/>
  <c r="J305" i="7"/>
  <c r="H305" i="7"/>
  <c r="I305" i="7" s="1"/>
  <c r="O305" i="7" s="1"/>
  <c r="E305" i="7"/>
  <c r="D305" i="7"/>
  <c r="C305" i="7"/>
  <c r="B305" i="7"/>
  <c r="L304" i="7"/>
  <c r="M304" i="7" s="1"/>
  <c r="O304" i="7" s="1"/>
  <c r="K304" i="7"/>
  <c r="J304" i="7"/>
  <c r="I304" i="7"/>
  <c r="H304" i="7"/>
  <c r="N304" i="7" s="1"/>
  <c r="W304" i="7" s="1"/>
  <c r="E304" i="7"/>
  <c r="D304" i="7"/>
  <c r="C304" i="7"/>
  <c r="B304" i="7"/>
  <c r="M303" i="7"/>
  <c r="L303" i="7"/>
  <c r="J303" i="7"/>
  <c r="K303" i="7" s="1"/>
  <c r="H303" i="7"/>
  <c r="N303" i="7" s="1"/>
  <c r="W303" i="7" s="1"/>
  <c r="E303" i="7"/>
  <c r="D303" i="7"/>
  <c r="C303" i="7"/>
  <c r="B303" i="7"/>
  <c r="N302" i="7"/>
  <c r="W302" i="7" s="1"/>
  <c r="M302" i="7"/>
  <c r="L302" i="7"/>
  <c r="K302" i="7"/>
  <c r="J302" i="7"/>
  <c r="I302" i="7"/>
  <c r="O302" i="7" s="1"/>
  <c r="H302" i="7"/>
  <c r="E302" i="7"/>
  <c r="D302" i="7"/>
  <c r="C302" i="7"/>
  <c r="B302" i="7"/>
  <c r="L301" i="7"/>
  <c r="M301" i="7" s="1"/>
  <c r="J301" i="7"/>
  <c r="K301" i="7" s="1"/>
  <c r="H301" i="7"/>
  <c r="N301" i="7" s="1"/>
  <c r="W301" i="7" s="1"/>
  <c r="E301" i="7"/>
  <c r="D301" i="7"/>
  <c r="C301" i="7"/>
  <c r="B301" i="7"/>
  <c r="M300" i="7"/>
  <c r="L300" i="7"/>
  <c r="K300" i="7"/>
  <c r="J300" i="7"/>
  <c r="I300" i="7"/>
  <c r="O300" i="7" s="1"/>
  <c r="H300" i="7"/>
  <c r="N300" i="7" s="1"/>
  <c r="W300" i="7" s="1"/>
  <c r="E300" i="7"/>
  <c r="D300" i="7"/>
  <c r="C300" i="7"/>
  <c r="B300" i="7"/>
  <c r="L299" i="7"/>
  <c r="M299" i="7" s="1"/>
  <c r="J299" i="7"/>
  <c r="K299" i="7" s="1"/>
  <c r="H299" i="7"/>
  <c r="N299" i="7" s="1"/>
  <c r="W299" i="7" s="1"/>
  <c r="E299" i="7"/>
  <c r="D299" i="7"/>
  <c r="C299" i="7"/>
  <c r="B299" i="7"/>
  <c r="M298" i="7"/>
  <c r="L298" i="7"/>
  <c r="K298" i="7"/>
  <c r="J298" i="7"/>
  <c r="I298" i="7"/>
  <c r="O298" i="7" s="1"/>
  <c r="H298" i="7"/>
  <c r="N298" i="7" s="1"/>
  <c r="W298" i="7" s="1"/>
  <c r="E298" i="7"/>
  <c r="D298" i="7"/>
  <c r="C298" i="7"/>
  <c r="B298" i="7"/>
  <c r="L297" i="7"/>
  <c r="M297" i="7" s="1"/>
  <c r="J297" i="7"/>
  <c r="K297" i="7" s="1"/>
  <c r="H297" i="7"/>
  <c r="I297" i="7" s="1"/>
  <c r="E297" i="7"/>
  <c r="D297" i="7"/>
  <c r="C297" i="7"/>
  <c r="B297" i="7"/>
  <c r="M296" i="7"/>
  <c r="L296" i="7"/>
  <c r="K296" i="7"/>
  <c r="J296" i="7"/>
  <c r="H296" i="7"/>
  <c r="I296" i="7" s="1"/>
  <c r="O296" i="7" s="1"/>
  <c r="E296" i="7"/>
  <c r="D296" i="7"/>
  <c r="C296" i="7"/>
  <c r="B296" i="7"/>
  <c r="N295" i="7"/>
  <c r="W295" i="7" s="1"/>
  <c r="L295" i="7"/>
  <c r="M295" i="7" s="1"/>
  <c r="J295" i="7"/>
  <c r="K295" i="7" s="1"/>
  <c r="I295" i="7"/>
  <c r="H295" i="7"/>
  <c r="E295" i="7"/>
  <c r="D295" i="7"/>
  <c r="C295" i="7"/>
  <c r="B295" i="7"/>
  <c r="M294" i="7"/>
  <c r="L294" i="7"/>
  <c r="J294" i="7"/>
  <c r="K294" i="7" s="1"/>
  <c r="O294" i="7" s="1"/>
  <c r="I294" i="7"/>
  <c r="H294" i="7"/>
  <c r="E294" i="7"/>
  <c r="D294" i="7"/>
  <c r="C294" i="7"/>
  <c r="B294" i="7"/>
  <c r="W293" i="7"/>
  <c r="N293" i="7"/>
  <c r="L293" i="7"/>
  <c r="M293" i="7" s="1"/>
  <c r="K293" i="7"/>
  <c r="J293" i="7"/>
  <c r="H293" i="7"/>
  <c r="I293" i="7" s="1"/>
  <c r="O293" i="7" s="1"/>
  <c r="E293" i="7"/>
  <c r="D293" i="7"/>
  <c r="C293" i="7"/>
  <c r="B293" i="7"/>
  <c r="L292" i="7"/>
  <c r="M292" i="7" s="1"/>
  <c r="O292" i="7" s="1"/>
  <c r="K292" i="7"/>
  <c r="J292" i="7"/>
  <c r="I292" i="7"/>
  <c r="H292" i="7"/>
  <c r="N292" i="7" s="1"/>
  <c r="W292" i="7" s="1"/>
  <c r="E292" i="7"/>
  <c r="D292" i="7"/>
  <c r="C292" i="7"/>
  <c r="B292" i="7"/>
  <c r="M291" i="7"/>
  <c r="L291" i="7"/>
  <c r="J291" i="7"/>
  <c r="K291" i="7" s="1"/>
  <c r="H291" i="7"/>
  <c r="N291" i="7" s="1"/>
  <c r="W291" i="7" s="1"/>
  <c r="E291" i="7"/>
  <c r="D291" i="7"/>
  <c r="C291" i="7"/>
  <c r="B291" i="7"/>
  <c r="N290" i="7"/>
  <c r="W290" i="7" s="1"/>
  <c r="M290" i="7"/>
  <c r="L290" i="7"/>
  <c r="K290" i="7"/>
  <c r="J290" i="7"/>
  <c r="I290" i="7"/>
  <c r="O290" i="7" s="1"/>
  <c r="H290" i="7"/>
  <c r="E290" i="7"/>
  <c r="D290" i="7"/>
  <c r="C290" i="7"/>
  <c r="B290" i="7"/>
  <c r="L289" i="7"/>
  <c r="M289" i="7" s="1"/>
  <c r="J289" i="7"/>
  <c r="K289" i="7" s="1"/>
  <c r="H289" i="7"/>
  <c r="N289" i="7" s="1"/>
  <c r="W289" i="7" s="1"/>
  <c r="E289" i="7"/>
  <c r="D289" i="7"/>
  <c r="C289" i="7"/>
  <c r="B289" i="7"/>
  <c r="M288" i="7"/>
  <c r="L288" i="7"/>
  <c r="K288" i="7"/>
  <c r="J288" i="7"/>
  <c r="I288" i="7"/>
  <c r="O288" i="7" s="1"/>
  <c r="H288" i="7"/>
  <c r="N288" i="7" s="1"/>
  <c r="W288" i="7" s="1"/>
  <c r="E288" i="7"/>
  <c r="D288" i="7"/>
  <c r="C288" i="7"/>
  <c r="B288" i="7"/>
  <c r="L287" i="7"/>
  <c r="M287" i="7" s="1"/>
  <c r="J287" i="7"/>
  <c r="K287" i="7" s="1"/>
  <c r="H287" i="7"/>
  <c r="N287" i="7" s="1"/>
  <c r="W287" i="7" s="1"/>
  <c r="E287" i="7"/>
  <c r="D287" i="7"/>
  <c r="C287" i="7"/>
  <c r="B287" i="7"/>
  <c r="M286" i="7"/>
  <c r="L286" i="7"/>
  <c r="K286" i="7"/>
  <c r="J286" i="7"/>
  <c r="I286" i="7"/>
  <c r="O286" i="7" s="1"/>
  <c r="H286" i="7"/>
  <c r="N286" i="7" s="1"/>
  <c r="W286" i="7" s="1"/>
  <c r="E286" i="7"/>
  <c r="D286" i="7"/>
  <c r="C286" i="7"/>
  <c r="B286" i="7"/>
  <c r="L285" i="7"/>
  <c r="M285" i="7" s="1"/>
  <c r="J285" i="7"/>
  <c r="K285" i="7" s="1"/>
  <c r="H285" i="7"/>
  <c r="I285" i="7" s="1"/>
  <c r="O285" i="7" s="1"/>
  <c r="E285" i="7"/>
  <c r="D285" i="7"/>
  <c r="C285" i="7"/>
  <c r="B285" i="7"/>
  <c r="M284" i="7"/>
  <c r="L284" i="7"/>
  <c r="K284" i="7"/>
  <c r="J284" i="7"/>
  <c r="H284" i="7"/>
  <c r="I284" i="7" s="1"/>
  <c r="O284" i="7" s="1"/>
  <c r="E284" i="7"/>
  <c r="D284" i="7"/>
  <c r="C284" i="7"/>
  <c r="B284" i="7"/>
  <c r="N283" i="7"/>
  <c r="W283" i="7" s="1"/>
  <c r="L283" i="7"/>
  <c r="M283" i="7" s="1"/>
  <c r="J283" i="7"/>
  <c r="K283" i="7" s="1"/>
  <c r="H283" i="7"/>
  <c r="I283" i="7" s="1"/>
  <c r="E283" i="7"/>
  <c r="D283" i="7"/>
  <c r="C283" i="7"/>
  <c r="B283" i="7"/>
  <c r="M282" i="7"/>
  <c r="L282" i="7"/>
  <c r="J282" i="7"/>
  <c r="K282" i="7" s="1"/>
  <c r="O282" i="7" s="1"/>
  <c r="I282" i="7"/>
  <c r="H282" i="7"/>
  <c r="E282" i="7"/>
  <c r="D282" i="7"/>
  <c r="C282" i="7"/>
  <c r="B282" i="7"/>
  <c r="W281" i="7"/>
  <c r="N281" i="7"/>
  <c r="L281" i="7"/>
  <c r="M281" i="7" s="1"/>
  <c r="J281" i="7"/>
  <c r="K281" i="7" s="1"/>
  <c r="H281" i="7"/>
  <c r="I281" i="7" s="1"/>
  <c r="E281" i="7"/>
  <c r="D281" i="7"/>
  <c r="C281" i="7"/>
  <c r="B281" i="7"/>
  <c r="L280" i="7"/>
  <c r="M280" i="7" s="1"/>
  <c r="O280" i="7" s="1"/>
  <c r="K280" i="7"/>
  <c r="J280" i="7"/>
  <c r="I280" i="7"/>
  <c r="H280" i="7"/>
  <c r="N280" i="7" s="1"/>
  <c r="W280" i="7" s="1"/>
  <c r="E280" i="7"/>
  <c r="D280" i="7"/>
  <c r="C280" i="7"/>
  <c r="B280" i="7"/>
  <c r="L279" i="7"/>
  <c r="M279" i="7" s="1"/>
  <c r="J279" i="7"/>
  <c r="K279" i="7" s="1"/>
  <c r="H279" i="7"/>
  <c r="N279" i="7" s="1"/>
  <c r="W279" i="7" s="1"/>
  <c r="E279" i="7"/>
  <c r="D279" i="7"/>
  <c r="C279" i="7"/>
  <c r="B279" i="7"/>
  <c r="N278" i="7"/>
  <c r="W278" i="7" s="1"/>
  <c r="M278" i="7"/>
  <c r="L278" i="7"/>
  <c r="K278" i="7"/>
  <c r="J278" i="7"/>
  <c r="I278" i="7"/>
  <c r="O278" i="7" s="1"/>
  <c r="H278" i="7"/>
  <c r="E278" i="7"/>
  <c r="D278" i="7"/>
  <c r="C278" i="7"/>
  <c r="B278" i="7"/>
  <c r="L277" i="7"/>
  <c r="M277" i="7" s="1"/>
  <c r="J277" i="7"/>
  <c r="K277" i="7" s="1"/>
  <c r="H277" i="7"/>
  <c r="N277" i="7" s="1"/>
  <c r="W277" i="7" s="1"/>
  <c r="E277" i="7"/>
  <c r="D277" i="7"/>
  <c r="C277" i="7"/>
  <c r="B277" i="7"/>
  <c r="M276" i="7"/>
  <c r="L276" i="7"/>
  <c r="K276" i="7"/>
  <c r="J276" i="7"/>
  <c r="I276" i="7"/>
  <c r="O276" i="7" s="1"/>
  <c r="H276" i="7"/>
  <c r="N276" i="7" s="1"/>
  <c r="W276" i="7" s="1"/>
  <c r="E276" i="7"/>
  <c r="D276" i="7"/>
  <c r="C276" i="7"/>
  <c r="B276" i="7"/>
  <c r="L275" i="7"/>
  <c r="M275" i="7" s="1"/>
  <c r="J275" i="7"/>
  <c r="K275" i="7" s="1"/>
  <c r="H275" i="7"/>
  <c r="N275" i="7" s="1"/>
  <c r="W275" i="7" s="1"/>
  <c r="E275" i="7"/>
  <c r="D275" i="7"/>
  <c r="C275" i="7"/>
  <c r="B275" i="7"/>
  <c r="M274" i="7"/>
  <c r="L274" i="7"/>
  <c r="K274" i="7"/>
  <c r="J274" i="7"/>
  <c r="I274" i="7"/>
  <c r="O274" i="7" s="1"/>
  <c r="H274" i="7"/>
  <c r="N274" i="7" s="1"/>
  <c r="W274" i="7" s="1"/>
  <c r="E274" i="7"/>
  <c r="D274" i="7"/>
  <c r="C274" i="7"/>
  <c r="B274" i="7"/>
  <c r="L273" i="7"/>
  <c r="M273" i="7" s="1"/>
  <c r="J273" i="7"/>
  <c r="K273" i="7" s="1"/>
  <c r="I273" i="7"/>
  <c r="O273" i="7" s="1"/>
  <c r="H273" i="7"/>
  <c r="N273" i="7" s="1"/>
  <c r="W273" i="7" s="1"/>
  <c r="E273" i="7"/>
  <c r="D273" i="7"/>
  <c r="C273" i="7"/>
  <c r="B273" i="7"/>
  <c r="R272" i="7"/>
  <c r="N272" i="7"/>
  <c r="W272" i="7" s="1"/>
  <c r="L272" i="7"/>
  <c r="M272" i="7" s="1"/>
  <c r="J272" i="7"/>
  <c r="H272" i="7"/>
  <c r="F272" i="7"/>
  <c r="G272" i="7" s="1"/>
  <c r="E272" i="7"/>
  <c r="D272" i="7"/>
  <c r="C272" i="7"/>
  <c r="B272" i="7"/>
  <c r="L271" i="7"/>
  <c r="N271" i="7" s="1"/>
  <c r="W271" i="7" s="1"/>
  <c r="K271" i="7"/>
  <c r="J271" i="7"/>
  <c r="I271" i="7"/>
  <c r="H271" i="7"/>
  <c r="E271" i="7"/>
  <c r="D271" i="7"/>
  <c r="C271" i="7"/>
  <c r="B271" i="7"/>
  <c r="M270" i="7"/>
  <c r="L270" i="7"/>
  <c r="J270" i="7"/>
  <c r="K270" i="7" s="1"/>
  <c r="H270" i="7"/>
  <c r="N270" i="7" s="1"/>
  <c r="W270" i="7" s="1"/>
  <c r="E270" i="7"/>
  <c r="D270" i="7"/>
  <c r="C270" i="7"/>
  <c r="B270" i="7"/>
  <c r="N269" i="7"/>
  <c r="W269" i="7" s="1"/>
  <c r="M269" i="7"/>
  <c r="L269" i="7"/>
  <c r="K269" i="7"/>
  <c r="J269" i="7"/>
  <c r="I269" i="7"/>
  <c r="O269" i="7" s="1"/>
  <c r="H269" i="7"/>
  <c r="E269" i="7"/>
  <c r="D269" i="7"/>
  <c r="C269" i="7"/>
  <c r="B269" i="7"/>
  <c r="L268" i="7"/>
  <c r="M268" i="7" s="1"/>
  <c r="J268" i="7"/>
  <c r="K268" i="7" s="1"/>
  <c r="H268" i="7"/>
  <c r="N268" i="7" s="1"/>
  <c r="W268" i="7" s="1"/>
  <c r="E268" i="7"/>
  <c r="D268" i="7"/>
  <c r="C268" i="7"/>
  <c r="B268" i="7"/>
  <c r="M267" i="7"/>
  <c r="L267" i="7"/>
  <c r="K267" i="7"/>
  <c r="J267" i="7"/>
  <c r="I267" i="7"/>
  <c r="O267" i="7" s="1"/>
  <c r="H267" i="7"/>
  <c r="N267" i="7" s="1"/>
  <c r="W267" i="7" s="1"/>
  <c r="E267" i="7"/>
  <c r="D267" i="7"/>
  <c r="C267" i="7"/>
  <c r="B267" i="7"/>
  <c r="L266" i="7"/>
  <c r="M266" i="7" s="1"/>
  <c r="J266" i="7"/>
  <c r="K266" i="7" s="1"/>
  <c r="H266" i="7"/>
  <c r="N266" i="7" s="1"/>
  <c r="W266" i="7" s="1"/>
  <c r="E266" i="7"/>
  <c r="D266" i="7"/>
  <c r="C266" i="7"/>
  <c r="B266" i="7"/>
  <c r="M265" i="7"/>
  <c r="L265" i="7"/>
  <c r="K265" i="7"/>
  <c r="J265" i="7"/>
  <c r="I265" i="7"/>
  <c r="O265" i="7" s="1"/>
  <c r="H265" i="7"/>
  <c r="N265" i="7" s="1"/>
  <c r="W265" i="7" s="1"/>
  <c r="E265" i="7"/>
  <c r="D265" i="7"/>
  <c r="C265" i="7"/>
  <c r="B265" i="7"/>
  <c r="L264" i="7"/>
  <c r="M264" i="7" s="1"/>
  <c r="J264" i="7"/>
  <c r="K264" i="7" s="1"/>
  <c r="I264" i="7"/>
  <c r="O264" i="7" s="1"/>
  <c r="H264" i="7"/>
  <c r="N264" i="7" s="1"/>
  <c r="W264" i="7" s="1"/>
  <c r="E264" i="7"/>
  <c r="D264" i="7"/>
  <c r="C264" i="7"/>
  <c r="B264" i="7"/>
  <c r="M263" i="7"/>
  <c r="L263" i="7"/>
  <c r="K263" i="7"/>
  <c r="J263" i="7"/>
  <c r="H263" i="7"/>
  <c r="I263" i="7" s="1"/>
  <c r="O263" i="7" s="1"/>
  <c r="E263" i="7"/>
  <c r="D263" i="7"/>
  <c r="C263" i="7"/>
  <c r="B263" i="7"/>
  <c r="N262" i="7"/>
  <c r="W262" i="7" s="1"/>
  <c r="L262" i="7"/>
  <c r="M262" i="7" s="1"/>
  <c r="K262" i="7"/>
  <c r="J262" i="7"/>
  <c r="I262" i="7"/>
  <c r="H262" i="7"/>
  <c r="E262" i="7"/>
  <c r="D262" i="7"/>
  <c r="C262" i="7"/>
  <c r="B262" i="7"/>
  <c r="N261" i="7"/>
  <c r="W261" i="7" s="1"/>
  <c r="M261" i="7"/>
  <c r="L261" i="7"/>
  <c r="J261" i="7"/>
  <c r="K261" i="7" s="1"/>
  <c r="O261" i="7" s="1"/>
  <c r="I261" i="7"/>
  <c r="H261" i="7"/>
  <c r="E261" i="7"/>
  <c r="D261" i="7"/>
  <c r="C261" i="7"/>
  <c r="B261" i="7"/>
  <c r="W260" i="7"/>
  <c r="N260" i="7"/>
  <c r="M260" i="7"/>
  <c r="L260" i="7"/>
  <c r="K260" i="7"/>
  <c r="J260" i="7"/>
  <c r="H260" i="7"/>
  <c r="I260" i="7" s="1"/>
  <c r="O260" i="7" s="1"/>
  <c r="E260" i="7"/>
  <c r="D260" i="7"/>
  <c r="C260" i="7"/>
  <c r="B260" i="7"/>
  <c r="L259" i="7"/>
  <c r="N259" i="7" s="1"/>
  <c r="W259" i="7" s="1"/>
  <c r="K259" i="7"/>
  <c r="J259" i="7"/>
  <c r="I259" i="7"/>
  <c r="H259" i="7"/>
  <c r="E259" i="7"/>
  <c r="D259" i="7"/>
  <c r="C259" i="7"/>
  <c r="B259" i="7"/>
  <c r="M258" i="7"/>
  <c r="L258" i="7"/>
  <c r="J258" i="7"/>
  <c r="K258" i="7" s="1"/>
  <c r="H258" i="7"/>
  <c r="N258" i="7" s="1"/>
  <c r="W258" i="7" s="1"/>
  <c r="E258" i="7"/>
  <c r="D258" i="7"/>
  <c r="C258" i="7"/>
  <c r="B258" i="7"/>
  <c r="N257" i="7"/>
  <c r="W257" i="7" s="1"/>
  <c r="M257" i="7"/>
  <c r="L257" i="7"/>
  <c r="K257" i="7"/>
  <c r="J257" i="7"/>
  <c r="I257" i="7"/>
  <c r="O257" i="7" s="1"/>
  <c r="H257" i="7"/>
  <c r="E257" i="7"/>
  <c r="D257" i="7"/>
  <c r="C257" i="7"/>
  <c r="B257" i="7"/>
  <c r="L256" i="7"/>
  <c r="M256" i="7" s="1"/>
  <c r="J256" i="7"/>
  <c r="K256" i="7" s="1"/>
  <c r="H256" i="7"/>
  <c r="E256" i="7"/>
  <c r="D256" i="7"/>
  <c r="C256" i="7"/>
  <c r="B256" i="7"/>
  <c r="M255" i="7"/>
  <c r="L255" i="7"/>
  <c r="K255" i="7"/>
  <c r="J255" i="7"/>
  <c r="H255" i="7"/>
  <c r="N255" i="7" s="1"/>
  <c r="W255" i="7" s="1"/>
  <c r="E255" i="7"/>
  <c r="D255" i="7"/>
  <c r="C255" i="7"/>
  <c r="B255" i="7"/>
  <c r="L254" i="7"/>
  <c r="M254" i="7" s="1"/>
  <c r="J254" i="7"/>
  <c r="K254" i="7" s="1"/>
  <c r="H254" i="7"/>
  <c r="N254" i="7" s="1"/>
  <c r="W254" i="7" s="1"/>
  <c r="E254" i="7"/>
  <c r="D254" i="7"/>
  <c r="C254" i="7"/>
  <c r="B254" i="7"/>
  <c r="M253" i="7"/>
  <c r="L253" i="7"/>
  <c r="J253" i="7"/>
  <c r="K253" i="7" s="1"/>
  <c r="I253" i="7"/>
  <c r="H253" i="7"/>
  <c r="E253" i="7"/>
  <c r="D253" i="7"/>
  <c r="C253" i="7"/>
  <c r="B253" i="7"/>
  <c r="L252" i="7"/>
  <c r="M252" i="7" s="1"/>
  <c r="J252" i="7"/>
  <c r="K252" i="7" s="1"/>
  <c r="I252" i="7"/>
  <c r="H252" i="7"/>
  <c r="E252" i="7"/>
  <c r="D252" i="7"/>
  <c r="C252" i="7"/>
  <c r="B252" i="7"/>
  <c r="M251" i="7"/>
  <c r="L251" i="7"/>
  <c r="K251" i="7"/>
  <c r="J251" i="7"/>
  <c r="H251" i="7"/>
  <c r="N251" i="7" s="1"/>
  <c r="W251" i="7" s="1"/>
  <c r="E251" i="7"/>
  <c r="D251" i="7"/>
  <c r="C251" i="7"/>
  <c r="B251" i="7"/>
  <c r="L250" i="7"/>
  <c r="M250" i="7" s="1"/>
  <c r="J250" i="7"/>
  <c r="K250" i="7" s="1"/>
  <c r="H250" i="7"/>
  <c r="I250" i="7" s="1"/>
  <c r="O250" i="7" s="1"/>
  <c r="E250" i="7"/>
  <c r="D250" i="7"/>
  <c r="C250" i="7"/>
  <c r="B250" i="7"/>
  <c r="L249" i="7"/>
  <c r="M249" i="7" s="1"/>
  <c r="J249" i="7"/>
  <c r="K249" i="7" s="1"/>
  <c r="I249" i="7"/>
  <c r="H249" i="7"/>
  <c r="E249" i="7"/>
  <c r="D249" i="7"/>
  <c r="C249" i="7"/>
  <c r="B249" i="7"/>
  <c r="N248" i="7"/>
  <c r="W248" i="7" s="1"/>
  <c r="M248" i="7"/>
  <c r="L248" i="7"/>
  <c r="K248" i="7"/>
  <c r="J248" i="7"/>
  <c r="H248" i="7"/>
  <c r="I248" i="7" s="1"/>
  <c r="O248" i="7" s="1"/>
  <c r="E248" i="7"/>
  <c r="D248" i="7"/>
  <c r="C248" i="7"/>
  <c r="B248" i="7"/>
  <c r="M247" i="7"/>
  <c r="L247" i="7"/>
  <c r="K247" i="7"/>
  <c r="J247" i="7"/>
  <c r="H247" i="7"/>
  <c r="I247" i="7" s="1"/>
  <c r="O247" i="7" s="1"/>
  <c r="E247" i="7"/>
  <c r="D247" i="7"/>
  <c r="C247" i="7"/>
  <c r="B247" i="7"/>
  <c r="N246" i="7"/>
  <c r="W246" i="7" s="1"/>
  <c r="L246" i="7"/>
  <c r="M246" i="7" s="1"/>
  <c r="J246" i="7"/>
  <c r="K246" i="7" s="1"/>
  <c r="H246" i="7"/>
  <c r="I246" i="7" s="1"/>
  <c r="O246" i="7" s="1"/>
  <c r="E246" i="7"/>
  <c r="D246" i="7"/>
  <c r="C246" i="7"/>
  <c r="B246" i="7"/>
  <c r="M245" i="7"/>
  <c r="L245" i="7"/>
  <c r="J245" i="7"/>
  <c r="K245" i="7" s="1"/>
  <c r="H245" i="7"/>
  <c r="I245" i="7" s="1"/>
  <c r="E245" i="7"/>
  <c r="D245" i="7"/>
  <c r="C245" i="7"/>
  <c r="B245" i="7"/>
  <c r="L244" i="7"/>
  <c r="M244" i="7" s="1"/>
  <c r="J244" i="7"/>
  <c r="K244" i="7" s="1"/>
  <c r="H244" i="7"/>
  <c r="N244" i="7" s="1"/>
  <c r="W244" i="7" s="1"/>
  <c r="E244" i="7"/>
  <c r="D244" i="7"/>
  <c r="C244" i="7"/>
  <c r="B244" i="7"/>
  <c r="M243" i="7"/>
  <c r="L243" i="7"/>
  <c r="J243" i="7"/>
  <c r="K243" i="7" s="1"/>
  <c r="I243" i="7"/>
  <c r="O243" i="7" s="1"/>
  <c r="H243" i="7"/>
  <c r="N243" i="7" s="1"/>
  <c r="W243" i="7" s="1"/>
  <c r="E243" i="7"/>
  <c r="D243" i="7"/>
  <c r="C243" i="7"/>
  <c r="B243" i="7"/>
  <c r="L242" i="7"/>
  <c r="M242" i="7" s="1"/>
  <c r="J242" i="7"/>
  <c r="K242" i="7" s="1"/>
  <c r="H242" i="7"/>
  <c r="N242" i="7" s="1"/>
  <c r="W242" i="7" s="1"/>
  <c r="E242" i="7"/>
  <c r="D242" i="7"/>
  <c r="C242" i="7"/>
  <c r="B242" i="7"/>
  <c r="L241" i="7"/>
  <c r="M241" i="7" s="1"/>
  <c r="K241" i="7"/>
  <c r="J241" i="7"/>
  <c r="I241" i="7"/>
  <c r="H241" i="7"/>
  <c r="N241" i="7" s="1"/>
  <c r="W241" i="7" s="1"/>
  <c r="E241" i="7"/>
  <c r="D241" i="7"/>
  <c r="C241" i="7"/>
  <c r="B241" i="7"/>
  <c r="L240" i="7"/>
  <c r="M240" i="7" s="1"/>
  <c r="J240" i="7"/>
  <c r="K240" i="7" s="1"/>
  <c r="I240" i="7"/>
  <c r="O240" i="7" s="1"/>
  <c r="H240" i="7"/>
  <c r="N240" i="7" s="1"/>
  <c r="W240" i="7" s="1"/>
  <c r="E240" i="7"/>
  <c r="D240" i="7"/>
  <c r="C240" i="7"/>
  <c r="B240" i="7"/>
  <c r="M239" i="7"/>
  <c r="L239" i="7"/>
  <c r="K239" i="7"/>
  <c r="J239" i="7"/>
  <c r="I239" i="7"/>
  <c r="O239" i="7" s="1"/>
  <c r="H239" i="7"/>
  <c r="N239" i="7" s="1"/>
  <c r="W239" i="7" s="1"/>
  <c r="E239" i="7"/>
  <c r="D239" i="7"/>
  <c r="C239" i="7"/>
  <c r="B239" i="7"/>
  <c r="L238" i="7"/>
  <c r="M238" i="7" s="1"/>
  <c r="K238" i="7"/>
  <c r="J238" i="7"/>
  <c r="H238" i="7"/>
  <c r="N238" i="7" s="1"/>
  <c r="W238" i="7" s="1"/>
  <c r="E238" i="7"/>
  <c r="D238" i="7"/>
  <c r="C238" i="7"/>
  <c r="B238" i="7"/>
  <c r="M237" i="7"/>
  <c r="L237" i="7"/>
  <c r="K237" i="7"/>
  <c r="J237" i="7"/>
  <c r="I237" i="7"/>
  <c r="O237" i="7" s="1"/>
  <c r="H237" i="7"/>
  <c r="N237" i="7" s="1"/>
  <c r="W237" i="7" s="1"/>
  <c r="E237" i="7"/>
  <c r="D237" i="7"/>
  <c r="C237" i="7"/>
  <c r="B237" i="7"/>
  <c r="N236" i="7"/>
  <c r="W236" i="7" s="1"/>
  <c r="M236" i="7"/>
  <c r="L236" i="7"/>
  <c r="J236" i="7"/>
  <c r="K236" i="7" s="1"/>
  <c r="H236" i="7"/>
  <c r="I236" i="7" s="1"/>
  <c r="E236" i="7"/>
  <c r="D236" i="7"/>
  <c r="C236" i="7"/>
  <c r="B236" i="7"/>
  <c r="O235" i="7"/>
  <c r="N235" i="7"/>
  <c r="W235" i="7" s="1"/>
  <c r="M235" i="7"/>
  <c r="L235" i="7"/>
  <c r="K235" i="7"/>
  <c r="J235" i="7"/>
  <c r="I235" i="7"/>
  <c r="H235" i="7"/>
  <c r="E235" i="7"/>
  <c r="D235" i="7"/>
  <c r="C235" i="7"/>
  <c r="B235" i="7"/>
  <c r="L234" i="7"/>
  <c r="M234" i="7" s="1"/>
  <c r="J234" i="7"/>
  <c r="K234" i="7" s="1"/>
  <c r="H234" i="7"/>
  <c r="I234" i="7" s="1"/>
  <c r="E234" i="7"/>
  <c r="D234" i="7"/>
  <c r="C234" i="7"/>
  <c r="B234" i="7"/>
  <c r="M233" i="7"/>
  <c r="L233" i="7"/>
  <c r="K233" i="7"/>
  <c r="J233" i="7"/>
  <c r="H233" i="7"/>
  <c r="I233" i="7" s="1"/>
  <c r="O233" i="7" s="1"/>
  <c r="E233" i="7"/>
  <c r="D233" i="7"/>
  <c r="C233" i="7"/>
  <c r="B233" i="7"/>
  <c r="L232" i="7"/>
  <c r="M232" i="7" s="1"/>
  <c r="J232" i="7"/>
  <c r="K232" i="7" s="1"/>
  <c r="H232" i="7"/>
  <c r="I232" i="7" s="1"/>
  <c r="O232" i="7" s="1"/>
  <c r="E232" i="7"/>
  <c r="D232" i="7"/>
  <c r="C232" i="7"/>
  <c r="B232" i="7"/>
  <c r="M231" i="7"/>
  <c r="L231" i="7"/>
  <c r="J231" i="7"/>
  <c r="K231" i="7" s="1"/>
  <c r="I231" i="7"/>
  <c r="H231" i="7"/>
  <c r="N231" i="7" s="1"/>
  <c r="W231" i="7" s="1"/>
  <c r="E231" i="7"/>
  <c r="D231" i="7"/>
  <c r="C231" i="7"/>
  <c r="B231" i="7"/>
  <c r="L230" i="7"/>
  <c r="M230" i="7" s="1"/>
  <c r="J230" i="7"/>
  <c r="K230" i="7" s="1"/>
  <c r="H230" i="7"/>
  <c r="N230" i="7" s="1"/>
  <c r="W230" i="7" s="1"/>
  <c r="E230" i="7"/>
  <c r="D230" i="7"/>
  <c r="C230" i="7"/>
  <c r="B230" i="7"/>
  <c r="L229" i="7"/>
  <c r="M229" i="7" s="1"/>
  <c r="K229" i="7"/>
  <c r="J229" i="7"/>
  <c r="I229" i="7"/>
  <c r="O229" i="7" s="1"/>
  <c r="H229" i="7"/>
  <c r="N229" i="7" s="1"/>
  <c r="W229" i="7" s="1"/>
  <c r="E229" i="7"/>
  <c r="D229" i="7"/>
  <c r="C229" i="7"/>
  <c r="B229" i="7"/>
  <c r="L228" i="7"/>
  <c r="M228" i="7" s="1"/>
  <c r="J228" i="7"/>
  <c r="K228" i="7" s="1"/>
  <c r="I228" i="7"/>
  <c r="H228" i="7"/>
  <c r="N228" i="7" s="1"/>
  <c r="W228" i="7" s="1"/>
  <c r="E228" i="7"/>
  <c r="D228" i="7"/>
  <c r="C228" i="7"/>
  <c r="B228" i="7"/>
  <c r="M227" i="7"/>
  <c r="L227" i="7"/>
  <c r="K227" i="7"/>
  <c r="J227" i="7"/>
  <c r="I227" i="7"/>
  <c r="O227" i="7" s="1"/>
  <c r="H227" i="7"/>
  <c r="N227" i="7" s="1"/>
  <c r="W227" i="7" s="1"/>
  <c r="E227" i="7"/>
  <c r="D227" i="7"/>
  <c r="C227" i="7"/>
  <c r="B227" i="7"/>
  <c r="L226" i="7"/>
  <c r="M226" i="7" s="1"/>
  <c r="K226" i="7"/>
  <c r="J226" i="7"/>
  <c r="H226" i="7"/>
  <c r="N226" i="7" s="1"/>
  <c r="W226" i="7" s="1"/>
  <c r="E226" i="7"/>
  <c r="D226" i="7"/>
  <c r="C226" i="7"/>
  <c r="B226" i="7"/>
  <c r="M225" i="7"/>
  <c r="L225" i="7"/>
  <c r="K225" i="7"/>
  <c r="J225" i="7"/>
  <c r="I225" i="7"/>
  <c r="O225" i="7" s="1"/>
  <c r="H225" i="7"/>
  <c r="N225" i="7" s="1"/>
  <c r="W225" i="7" s="1"/>
  <c r="E225" i="7"/>
  <c r="D225" i="7"/>
  <c r="C225" i="7"/>
  <c r="B225" i="7"/>
  <c r="N224" i="7"/>
  <c r="W224" i="7" s="1"/>
  <c r="M224" i="7"/>
  <c r="L224" i="7"/>
  <c r="J224" i="7"/>
  <c r="K224" i="7" s="1"/>
  <c r="H224" i="7"/>
  <c r="I224" i="7" s="1"/>
  <c r="O224" i="7" s="1"/>
  <c r="E224" i="7"/>
  <c r="D224" i="7"/>
  <c r="C224" i="7"/>
  <c r="B224" i="7"/>
  <c r="O223" i="7"/>
  <c r="N223" i="7"/>
  <c r="W223" i="7" s="1"/>
  <c r="M223" i="7"/>
  <c r="L223" i="7"/>
  <c r="K223" i="7"/>
  <c r="J223" i="7"/>
  <c r="I223" i="7"/>
  <c r="H223" i="7"/>
  <c r="E223" i="7"/>
  <c r="D223" i="7"/>
  <c r="C223" i="7"/>
  <c r="B223" i="7"/>
  <c r="L222" i="7"/>
  <c r="M222" i="7" s="1"/>
  <c r="J222" i="7"/>
  <c r="K222" i="7" s="1"/>
  <c r="O222" i="7" s="1"/>
  <c r="I222" i="7"/>
  <c r="H222" i="7"/>
  <c r="E222" i="7"/>
  <c r="D222" i="7"/>
  <c r="C222" i="7"/>
  <c r="B222" i="7"/>
  <c r="M221" i="7"/>
  <c r="L221" i="7"/>
  <c r="K221" i="7"/>
  <c r="J221" i="7"/>
  <c r="H221" i="7"/>
  <c r="I221" i="7" s="1"/>
  <c r="O221" i="7" s="1"/>
  <c r="E221" i="7"/>
  <c r="D221" i="7"/>
  <c r="C221" i="7"/>
  <c r="B221" i="7"/>
  <c r="L220" i="7"/>
  <c r="M220" i="7" s="1"/>
  <c r="K220" i="7"/>
  <c r="J220" i="7"/>
  <c r="H220" i="7"/>
  <c r="I220" i="7" s="1"/>
  <c r="O220" i="7" s="1"/>
  <c r="E220" i="7"/>
  <c r="D220" i="7"/>
  <c r="C220" i="7"/>
  <c r="B220" i="7"/>
  <c r="M219" i="7"/>
  <c r="L219" i="7"/>
  <c r="J219" i="7"/>
  <c r="K219" i="7" s="1"/>
  <c r="I219" i="7"/>
  <c r="H219" i="7"/>
  <c r="N219" i="7" s="1"/>
  <c r="W219" i="7" s="1"/>
  <c r="E219" i="7"/>
  <c r="D219" i="7"/>
  <c r="C219" i="7"/>
  <c r="B219" i="7"/>
  <c r="M218" i="7"/>
  <c r="L218" i="7"/>
  <c r="J218" i="7"/>
  <c r="K218" i="7" s="1"/>
  <c r="H218" i="7"/>
  <c r="N218" i="7" s="1"/>
  <c r="W218" i="7" s="1"/>
  <c r="E218" i="7"/>
  <c r="D218" i="7"/>
  <c r="C218" i="7"/>
  <c r="B218" i="7"/>
  <c r="L217" i="7"/>
  <c r="M217" i="7" s="1"/>
  <c r="K217" i="7"/>
  <c r="J217" i="7"/>
  <c r="I217" i="7"/>
  <c r="O217" i="7" s="1"/>
  <c r="H217" i="7"/>
  <c r="N217" i="7" s="1"/>
  <c r="W217" i="7" s="1"/>
  <c r="E217" i="7"/>
  <c r="D217" i="7"/>
  <c r="C217" i="7"/>
  <c r="B217" i="7"/>
  <c r="L216" i="7"/>
  <c r="M216" i="7" s="1"/>
  <c r="J216" i="7"/>
  <c r="K216" i="7" s="1"/>
  <c r="I216" i="7"/>
  <c r="H216" i="7"/>
  <c r="N216" i="7" s="1"/>
  <c r="W216" i="7" s="1"/>
  <c r="E216" i="7"/>
  <c r="D216" i="7"/>
  <c r="C216" i="7"/>
  <c r="B216" i="7"/>
  <c r="M215" i="7"/>
  <c r="L215" i="7"/>
  <c r="K215" i="7"/>
  <c r="J215" i="7"/>
  <c r="I215" i="7"/>
  <c r="O215" i="7" s="1"/>
  <c r="H215" i="7"/>
  <c r="N215" i="7" s="1"/>
  <c r="W215" i="7" s="1"/>
  <c r="E215" i="7"/>
  <c r="D215" i="7"/>
  <c r="C215" i="7"/>
  <c r="B215" i="7"/>
  <c r="L214" i="7"/>
  <c r="M214" i="7" s="1"/>
  <c r="K214" i="7"/>
  <c r="J214" i="7"/>
  <c r="H214" i="7"/>
  <c r="N214" i="7" s="1"/>
  <c r="W214" i="7" s="1"/>
  <c r="E214" i="7"/>
  <c r="D214" i="7"/>
  <c r="C214" i="7"/>
  <c r="B214" i="7"/>
  <c r="M213" i="7"/>
  <c r="L213" i="7"/>
  <c r="K213" i="7"/>
  <c r="J213" i="7"/>
  <c r="I213" i="7"/>
  <c r="O213" i="7" s="1"/>
  <c r="H213" i="7"/>
  <c r="N213" i="7" s="1"/>
  <c r="W213" i="7" s="1"/>
  <c r="E213" i="7"/>
  <c r="D213" i="7"/>
  <c r="C213" i="7"/>
  <c r="B213" i="7"/>
  <c r="N212" i="7"/>
  <c r="W212" i="7" s="1"/>
  <c r="M212" i="7"/>
  <c r="L212" i="7"/>
  <c r="J212" i="7"/>
  <c r="K212" i="7" s="1"/>
  <c r="H212" i="7"/>
  <c r="I212" i="7" s="1"/>
  <c r="E212" i="7"/>
  <c r="D212" i="7"/>
  <c r="C212" i="7"/>
  <c r="B212" i="7"/>
  <c r="O211" i="7"/>
  <c r="N211" i="7"/>
  <c r="W211" i="7" s="1"/>
  <c r="M211" i="7"/>
  <c r="L211" i="7"/>
  <c r="K211" i="7"/>
  <c r="J211" i="7"/>
  <c r="I211" i="7"/>
  <c r="H211" i="7"/>
  <c r="E211" i="7"/>
  <c r="D211" i="7"/>
  <c r="C211" i="7"/>
  <c r="B211" i="7"/>
  <c r="L210" i="7"/>
  <c r="N210" i="7" s="1"/>
  <c r="W210" i="7" s="1"/>
  <c r="J210" i="7"/>
  <c r="K210" i="7" s="1"/>
  <c r="I210" i="7"/>
  <c r="H210" i="7"/>
  <c r="E210" i="7"/>
  <c r="D210" i="7"/>
  <c r="C210" i="7"/>
  <c r="B210" i="7"/>
  <c r="M209" i="7"/>
  <c r="L209" i="7"/>
  <c r="K209" i="7"/>
  <c r="J209" i="7"/>
  <c r="H209" i="7"/>
  <c r="I209" i="7" s="1"/>
  <c r="O209" i="7" s="1"/>
  <c r="E209" i="7"/>
  <c r="D209" i="7"/>
  <c r="C209" i="7"/>
  <c r="B209" i="7"/>
  <c r="L208" i="7"/>
  <c r="M208" i="7" s="1"/>
  <c r="K208" i="7"/>
  <c r="J208" i="7"/>
  <c r="H208" i="7"/>
  <c r="I208" i="7" s="1"/>
  <c r="O208" i="7" s="1"/>
  <c r="E208" i="7"/>
  <c r="D208" i="7"/>
  <c r="C208" i="7"/>
  <c r="B208" i="7"/>
  <c r="M207" i="7"/>
  <c r="L207" i="7"/>
  <c r="J207" i="7"/>
  <c r="K207" i="7" s="1"/>
  <c r="I207" i="7"/>
  <c r="H207" i="7"/>
  <c r="N207" i="7" s="1"/>
  <c r="W207" i="7" s="1"/>
  <c r="E207" i="7"/>
  <c r="D207" i="7"/>
  <c r="C207" i="7"/>
  <c r="B207" i="7"/>
  <c r="M206" i="7"/>
  <c r="L206" i="7"/>
  <c r="J206" i="7"/>
  <c r="K206" i="7" s="1"/>
  <c r="H206" i="7"/>
  <c r="N206" i="7" s="1"/>
  <c r="W206" i="7" s="1"/>
  <c r="E206" i="7"/>
  <c r="D206" i="7"/>
  <c r="C206" i="7"/>
  <c r="B206" i="7"/>
  <c r="L205" i="7"/>
  <c r="M205" i="7" s="1"/>
  <c r="K205" i="7"/>
  <c r="J205" i="7"/>
  <c r="I205" i="7"/>
  <c r="O205" i="7" s="1"/>
  <c r="H205" i="7"/>
  <c r="N205" i="7" s="1"/>
  <c r="W205" i="7" s="1"/>
  <c r="E205" i="7"/>
  <c r="D205" i="7"/>
  <c r="C205" i="7"/>
  <c r="B205" i="7"/>
  <c r="R204" i="7"/>
  <c r="L204" i="7"/>
  <c r="K204" i="7"/>
  <c r="J204" i="7"/>
  <c r="I204" i="7"/>
  <c r="H204" i="7"/>
  <c r="N204" i="7" s="1"/>
  <c r="W204" i="7" s="1"/>
  <c r="G204" i="7"/>
  <c r="M204" i="7" s="1"/>
  <c r="F204" i="7"/>
  <c r="E204" i="7"/>
  <c r="D204" i="7"/>
  <c r="C204" i="7"/>
  <c r="B204" i="7"/>
  <c r="N203" i="7"/>
  <c r="W203" i="7" s="1"/>
  <c r="M203" i="7"/>
  <c r="L203" i="7"/>
  <c r="J203" i="7"/>
  <c r="K203" i="7" s="1"/>
  <c r="H203" i="7"/>
  <c r="I203" i="7" s="1"/>
  <c r="O203" i="7" s="1"/>
  <c r="E203" i="7"/>
  <c r="D203" i="7"/>
  <c r="C203" i="7"/>
  <c r="B203" i="7"/>
  <c r="N202" i="7"/>
  <c r="W202" i="7" s="1"/>
  <c r="M202" i="7"/>
  <c r="L202" i="7"/>
  <c r="K202" i="7"/>
  <c r="J202" i="7"/>
  <c r="H202" i="7"/>
  <c r="I202" i="7" s="1"/>
  <c r="O202" i="7" s="1"/>
  <c r="E202" i="7"/>
  <c r="D202" i="7"/>
  <c r="C202" i="7"/>
  <c r="B202" i="7"/>
  <c r="W201" i="7"/>
  <c r="N201" i="7"/>
  <c r="L201" i="7"/>
  <c r="M201" i="7" s="1"/>
  <c r="J201" i="7"/>
  <c r="K201" i="7" s="1"/>
  <c r="H201" i="7"/>
  <c r="I201" i="7" s="1"/>
  <c r="E201" i="7"/>
  <c r="D201" i="7"/>
  <c r="C201" i="7"/>
  <c r="B201" i="7"/>
  <c r="R200" i="7"/>
  <c r="J200" i="7" s="1"/>
  <c r="L200" i="7"/>
  <c r="H200" i="7"/>
  <c r="F200" i="7"/>
  <c r="G200" i="7" s="1"/>
  <c r="E200" i="7"/>
  <c r="D200" i="7"/>
  <c r="C200" i="7"/>
  <c r="B200" i="7"/>
  <c r="L199" i="7"/>
  <c r="M199" i="7" s="1"/>
  <c r="K199" i="7"/>
  <c r="J199" i="7"/>
  <c r="I199" i="7"/>
  <c r="H199" i="7"/>
  <c r="N199" i="7" s="1"/>
  <c r="W199" i="7" s="1"/>
  <c r="E199" i="7"/>
  <c r="D199" i="7"/>
  <c r="C199" i="7"/>
  <c r="B199" i="7"/>
  <c r="L198" i="7"/>
  <c r="M198" i="7" s="1"/>
  <c r="J198" i="7"/>
  <c r="K198" i="7" s="1"/>
  <c r="H198" i="7"/>
  <c r="N198" i="7" s="1"/>
  <c r="W198" i="7" s="1"/>
  <c r="E198" i="7"/>
  <c r="D198" i="7"/>
  <c r="C198" i="7"/>
  <c r="B198" i="7"/>
  <c r="M197" i="7"/>
  <c r="L197" i="7"/>
  <c r="K197" i="7"/>
  <c r="J197" i="7"/>
  <c r="I197" i="7"/>
  <c r="O197" i="7" s="1"/>
  <c r="H197" i="7"/>
  <c r="N197" i="7" s="1"/>
  <c r="W197" i="7" s="1"/>
  <c r="E197" i="7"/>
  <c r="D197" i="7"/>
  <c r="C197" i="7"/>
  <c r="B197" i="7"/>
  <c r="L196" i="7"/>
  <c r="M196" i="7" s="1"/>
  <c r="J196" i="7"/>
  <c r="K196" i="7" s="1"/>
  <c r="H196" i="7"/>
  <c r="N196" i="7" s="1"/>
  <c r="W196" i="7" s="1"/>
  <c r="E196" i="7"/>
  <c r="D196" i="7"/>
  <c r="C196" i="7"/>
  <c r="B196" i="7"/>
  <c r="M195" i="7"/>
  <c r="L195" i="7"/>
  <c r="K195" i="7"/>
  <c r="J195" i="7"/>
  <c r="I195" i="7"/>
  <c r="O195" i="7" s="1"/>
  <c r="H195" i="7"/>
  <c r="N195" i="7" s="1"/>
  <c r="W195" i="7" s="1"/>
  <c r="E195" i="7"/>
  <c r="D195" i="7"/>
  <c r="C195" i="7"/>
  <c r="B195" i="7"/>
  <c r="L194" i="7"/>
  <c r="M194" i="7" s="1"/>
  <c r="J194" i="7"/>
  <c r="N194" i="7" s="1"/>
  <c r="W194" i="7" s="1"/>
  <c r="H194" i="7"/>
  <c r="I194" i="7" s="1"/>
  <c r="E194" i="7"/>
  <c r="D194" i="7"/>
  <c r="C194" i="7"/>
  <c r="B194" i="7"/>
  <c r="N193" i="7"/>
  <c r="W193" i="7" s="1"/>
  <c r="M193" i="7"/>
  <c r="L193" i="7"/>
  <c r="K193" i="7"/>
  <c r="J193" i="7"/>
  <c r="H193" i="7"/>
  <c r="I193" i="7" s="1"/>
  <c r="O193" i="7" s="1"/>
  <c r="E193" i="7"/>
  <c r="D193" i="7"/>
  <c r="C193" i="7"/>
  <c r="B193" i="7"/>
  <c r="L192" i="7"/>
  <c r="N192" i="7" s="1"/>
  <c r="W192" i="7" s="1"/>
  <c r="J192" i="7"/>
  <c r="K192" i="7" s="1"/>
  <c r="H192" i="7"/>
  <c r="I192" i="7" s="1"/>
  <c r="E192" i="7"/>
  <c r="D192" i="7"/>
  <c r="C192" i="7"/>
  <c r="B192" i="7"/>
  <c r="M191" i="7"/>
  <c r="L191" i="7"/>
  <c r="J191" i="7"/>
  <c r="K191" i="7" s="1"/>
  <c r="H191" i="7"/>
  <c r="I191" i="7" s="1"/>
  <c r="E191" i="7"/>
  <c r="D191" i="7"/>
  <c r="C191" i="7"/>
  <c r="B191" i="7"/>
  <c r="L190" i="7"/>
  <c r="M190" i="7" s="1"/>
  <c r="J190" i="7"/>
  <c r="K190" i="7" s="1"/>
  <c r="H190" i="7"/>
  <c r="I190" i="7" s="1"/>
  <c r="E190" i="7"/>
  <c r="D190" i="7"/>
  <c r="C190" i="7"/>
  <c r="B190" i="7"/>
  <c r="L189" i="7"/>
  <c r="M189" i="7" s="1"/>
  <c r="J189" i="7"/>
  <c r="K189" i="7" s="1"/>
  <c r="I189" i="7"/>
  <c r="H189" i="7"/>
  <c r="N189" i="7" s="1"/>
  <c r="W189" i="7" s="1"/>
  <c r="E189" i="7"/>
  <c r="D189" i="7"/>
  <c r="C189" i="7"/>
  <c r="B189" i="7"/>
  <c r="R188" i="7"/>
  <c r="L188" i="7"/>
  <c r="M188" i="7" s="1"/>
  <c r="J188" i="7"/>
  <c r="I188" i="7"/>
  <c r="O188" i="7" s="1"/>
  <c r="H188" i="7"/>
  <c r="N188" i="7" s="1"/>
  <c r="W188" i="7" s="1"/>
  <c r="G188" i="7"/>
  <c r="K188" i="7" s="1"/>
  <c r="F188" i="7"/>
  <c r="E188" i="7"/>
  <c r="D188" i="7"/>
  <c r="C188" i="7"/>
  <c r="B188" i="7"/>
  <c r="L187" i="7"/>
  <c r="M187" i="7" s="1"/>
  <c r="J187" i="7"/>
  <c r="N187" i="7" s="1"/>
  <c r="W187" i="7" s="1"/>
  <c r="H187" i="7"/>
  <c r="I187" i="7" s="1"/>
  <c r="E187" i="7"/>
  <c r="D187" i="7"/>
  <c r="C187" i="7"/>
  <c r="B187" i="7"/>
  <c r="M186" i="7"/>
  <c r="L186" i="7"/>
  <c r="K186" i="7"/>
  <c r="O186" i="7" s="1"/>
  <c r="J186" i="7"/>
  <c r="I186" i="7"/>
  <c r="H186" i="7"/>
  <c r="N186" i="7" s="1"/>
  <c r="W186" i="7" s="1"/>
  <c r="E186" i="7"/>
  <c r="D186" i="7"/>
  <c r="C186" i="7"/>
  <c r="B186" i="7"/>
  <c r="N185" i="7"/>
  <c r="W185" i="7" s="1"/>
  <c r="L185" i="7"/>
  <c r="M185" i="7" s="1"/>
  <c r="J185" i="7"/>
  <c r="K185" i="7" s="1"/>
  <c r="H185" i="7"/>
  <c r="I185" i="7" s="1"/>
  <c r="E185" i="7"/>
  <c r="D185" i="7"/>
  <c r="C185" i="7"/>
  <c r="B185" i="7"/>
  <c r="M184" i="7"/>
  <c r="L184" i="7"/>
  <c r="K184" i="7"/>
  <c r="J184" i="7"/>
  <c r="H184" i="7"/>
  <c r="I184" i="7" s="1"/>
  <c r="O184" i="7" s="1"/>
  <c r="E184" i="7"/>
  <c r="D184" i="7"/>
  <c r="C184" i="7"/>
  <c r="B184" i="7"/>
  <c r="L183" i="7"/>
  <c r="M183" i="7" s="1"/>
  <c r="J183" i="7"/>
  <c r="K183" i="7" s="1"/>
  <c r="H183" i="7"/>
  <c r="I183" i="7" s="1"/>
  <c r="E183" i="7"/>
  <c r="D183" i="7"/>
  <c r="C183" i="7"/>
  <c r="B183" i="7"/>
  <c r="M182" i="7"/>
  <c r="L182" i="7"/>
  <c r="J182" i="7"/>
  <c r="K182" i="7" s="1"/>
  <c r="H182" i="7"/>
  <c r="I182" i="7" s="1"/>
  <c r="E182" i="7"/>
  <c r="D182" i="7"/>
  <c r="C182" i="7"/>
  <c r="B182" i="7"/>
  <c r="L181" i="7"/>
  <c r="M181" i="7" s="1"/>
  <c r="J181" i="7"/>
  <c r="K181" i="7" s="1"/>
  <c r="H181" i="7"/>
  <c r="I181" i="7" s="1"/>
  <c r="E181" i="7"/>
  <c r="D181" i="7"/>
  <c r="C181" i="7"/>
  <c r="B181" i="7"/>
  <c r="L180" i="7"/>
  <c r="M180" i="7" s="1"/>
  <c r="J180" i="7"/>
  <c r="K180" i="7" s="1"/>
  <c r="I180" i="7"/>
  <c r="H180" i="7"/>
  <c r="N180" i="7" s="1"/>
  <c r="W180" i="7" s="1"/>
  <c r="E180" i="7"/>
  <c r="D180" i="7"/>
  <c r="C180" i="7"/>
  <c r="B180" i="7"/>
  <c r="L179" i="7"/>
  <c r="M179" i="7" s="1"/>
  <c r="J179" i="7"/>
  <c r="K179" i="7" s="1"/>
  <c r="H179" i="7"/>
  <c r="N179" i="7" s="1"/>
  <c r="W179" i="7" s="1"/>
  <c r="E179" i="7"/>
  <c r="D179" i="7"/>
  <c r="C179" i="7"/>
  <c r="B179" i="7"/>
  <c r="L178" i="7"/>
  <c r="M178" i="7" s="1"/>
  <c r="K178" i="7"/>
  <c r="J178" i="7"/>
  <c r="I178" i="7"/>
  <c r="O178" i="7" s="1"/>
  <c r="H178" i="7"/>
  <c r="N178" i="7" s="1"/>
  <c r="W178" i="7" s="1"/>
  <c r="E178" i="7"/>
  <c r="D178" i="7"/>
  <c r="C178" i="7"/>
  <c r="B178" i="7"/>
  <c r="L177" i="7"/>
  <c r="M177" i="7" s="1"/>
  <c r="J177" i="7"/>
  <c r="K177" i="7" s="1"/>
  <c r="H177" i="7"/>
  <c r="N177" i="7" s="1"/>
  <c r="W177" i="7" s="1"/>
  <c r="E177" i="7"/>
  <c r="D177" i="7"/>
  <c r="C177" i="7"/>
  <c r="B177" i="7"/>
  <c r="M176" i="7"/>
  <c r="L176" i="7"/>
  <c r="K176" i="7"/>
  <c r="J176" i="7"/>
  <c r="N176" i="7" s="1"/>
  <c r="W176" i="7" s="1"/>
  <c r="I176" i="7"/>
  <c r="O176" i="7" s="1"/>
  <c r="H176" i="7"/>
  <c r="E176" i="7"/>
  <c r="D176" i="7"/>
  <c r="C176" i="7"/>
  <c r="B176" i="7"/>
  <c r="L175" i="7"/>
  <c r="M175" i="7" s="1"/>
  <c r="J175" i="7"/>
  <c r="N175" i="7" s="1"/>
  <c r="W175" i="7" s="1"/>
  <c r="H175" i="7"/>
  <c r="I175" i="7" s="1"/>
  <c r="E175" i="7"/>
  <c r="D175" i="7"/>
  <c r="C175" i="7"/>
  <c r="B175" i="7"/>
  <c r="M174" i="7"/>
  <c r="L174" i="7"/>
  <c r="K174" i="7"/>
  <c r="O174" i="7" s="1"/>
  <c r="J174" i="7"/>
  <c r="I174" i="7"/>
  <c r="H174" i="7"/>
  <c r="N174" i="7" s="1"/>
  <c r="W174" i="7" s="1"/>
  <c r="E174" i="7"/>
  <c r="D174" i="7"/>
  <c r="C174" i="7"/>
  <c r="B174" i="7"/>
  <c r="N173" i="7"/>
  <c r="W173" i="7" s="1"/>
  <c r="L173" i="7"/>
  <c r="M173" i="7" s="1"/>
  <c r="J173" i="7"/>
  <c r="K173" i="7" s="1"/>
  <c r="H173" i="7"/>
  <c r="I173" i="7" s="1"/>
  <c r="O173" i="7" s="1"/>
  <c r="E173" i="7"/>
  <c r="D173" i="7"/>
  <c r="C173" i="7"/>
  <c r="B173" i="7"/>
  <c r="M172" i="7"/>
  <c r="L172" i="7"/>
  <c r="K172" i="7"/>
  <c r="J172" i="7"/>
  <c r="H172" i="7"/>
  <c r="I172" i="7" s="1"/>
  <c r="O172" i="7" s="1"/>
  <c r="E172" i="7"/>
  <c r="D172" i="7"/>
  <c r="C172" i="7"/>
  <c r="B172" i="7"/>
  <c r="W171" i="7"/>
  <c r="N171" i="7"/>
  <c r="L171" i="7"/>
  <c r="M171" i="7" s="1"/>
  <c r="J171" i="7"/>
  <c r="K171" i="7" s="1"/>
  <c r="H171" i="7"/>
  <c r="I171" i="7" s="1"/>
  <c r="E171" i="7"/>
  <c r="D171" i="7"/>
  <c r="C171" i="7"/>
  <c r="B171" i="7"/>
  <c r="M170" i="7"/>
  <c r="L170" i="7"/>
  <c r="J170" i="7"/>
  <c r="K170" i="7" s="1"/>
  <c r="H170" i="7"/>
  <c r="I170" i="7" s="1"/>
  <c r="O170" i="7" s="1"/>
  <c r="E170" i="7"/>
  <c r="D170" i="7"/>
  <c r="C170" i="7"/>
  <c r="B170" i="7"/>
  <c r="L169" i="7"/>
  <c r="M169" i="7" s="1"/>
  <c r="J169" i="7"/>
  <c r="K169" i="7" s="1"/>
  <c r="H169" i="7"/>
  <c r="I169" i="7" s="1"/>
  <c r="E169" i="7"/>
  <c r="D169" i="7"/>
  <c r="C169" i="7"/>
  <c r="B169" i="7"/>
  <c r="L168" i="7"/>
  <c r="M168" i="7" s="1"/>
  <c r="J168" i="7"/>
  <c r="K168" i="7" s="1"/>
  <c r="I168" i="7"/>
  <c r="O168" i="7" s="1"/>
  <c r="H168" i="7"/>
  <c r="N168" i="7" s="1"/>
  <c r="W168" i="7" s="1"/>
  <c r="E168" i="7"/>
  <c r="D168" i="7"/>
  <c r="C168" i="7"/>
  <c r="B168" i="7"/>
  <c r="L167" i="7"/>
  <c r="M167" i="7" s="1"/>
  <c r="J167" i="7"/>
  <c r="K167" i="7" s="1"/>
  <c r="H167" i="7"/>
  <c r="N167" i="7" s="1"/>
  <c r="W167" i="7" s="1"/>
  <c r="E167" i="7"/>
  <c r="D167" i="7"/>
  <c r="C167" i="7"/>
  <c r="B167" i="7"/>
  <c r="L166" i="7"/>
  <c r="M166" i="7" s="1"/>
  <c r="K166" i="7"/>
  <c r="J166" i="7"/>
  <c r="I166" i="7"/>
  <c r="H166" i="7"/>
  <c r="N166" i="7" s="1"/>
  <c r="W166" i="7" s="1"/>
  <c r="E166" i="7"/>
  <c r="D166" i="7"/>
  <c r="C166" i="7"/>
  <c r="B166" i="7"/>
  <c r="L165" i="7"/>
  <c r="M165" i="7" s="1"/>
  <c r="J165" i="7"/>
  <c r="K165" i="7" s="1"/>
  <c r="H165" i="7"/>
  <c r="N165" i="7" s="1"/>
  <c r="W165" i="7" s="1"/>
  <c r="E165" i="7"/>
  <c r="D165" i="7"/>
  <c r="C165" i="7"/>
  <c r="B165" i="7"/>
  <c r="M164" i="7"/>
  <c r="L164" i="7"/>
  <c r="K164" i="7"/>
  <c r="J164" i="7"/>
  <c r="N164" i="7" s="1"/>
  <c r="W164" i="7" s="1"/>
  <c r="I164" i="7"/>
  <c r="O164" i="7" s="1"/>
  <c r="H164" i="7"/>
  <c r="E164" i="7"/>
  <c r="D164" i="7"/>
  <c r="C164" i="7"/>
  <c r="B164" i="7"/>
  <c r="L163" i="7"/>
  <c r="M163" i="7" s="1"/>
  <c r="J163" i="7"/>
  <c r="N163" i="7" s="1"/>
  <c r="W163" i="7" s="1"/>
  <c r="H163" i="7"/>
  <c r="I163" i="7" s="1"/>
  <c r="E163" i="7"/>
  <c r="D163" i="7"/>
  <c r="C163" i="7"/>
  <c r="B163" i="7"/>
  <c r="M162" i="7"/>
  <c r="L162" i="7"/>
  <c r="N162" i="7" s="1"/>
  <c r="W162" i="7" s="1"/>
  <c r="K162" i="7"/>
  <c r="O162" i="7" s="1"/>
  <c r="J162" i="7"/>
  <c r="I162" i="7"/>
  <c r="H162" i="7"/>
  <c r="E162" i="7"/>
  <c r="D162" i="7"/>
  <c r="C162" i="7"/>
  <c r="B162" i="7"/>
  <c r="N161" i="7"/>
  <c r="W161" i="7" s="1"/>
  <c r="L161" i="7"/>
  <c r="M161" i="7" s="1"/>
  <c r="J161" i="7"/>
  <c r="K161" i="7" s="1"/>
  <c r="H161" i="7"/>
  <c r="I161" i="7" s="1"/>
  <c r="E161" i="7"/>
  <c r="D161" i="7"/>
  <c r="C161" i="7"/>
  <c r="B161" i="7"/>
  <c r="M160" i="7"/>
  <c r="L160" i="7"/>
  <c r="K160" i="7"/>
  <c r="J160" i="7"/>
  <c r="H160" i="7"/>
  <c r="I160" i="7" s="1"/>
  <c r="O160" i="7" s="1"/>
  <c r="E160" i="7"/>
  <c r="D160" i="7"/>
  <c r="C160" i="7"/>
  <c r="B160" i="7"/>
  <c r="W159" i="7"/>
  <c r="N159" i="7"/>
  <c r="L159" i="7"/>
  <c r="M159" i="7" s="1"/>
  <c r="J159" i="7"/>
  <c r="K159" i="7" s="1"/>
  <c r="H159" i="7"/>
  <c r="I159" i="7" s="1"/>
  <c r="O159" i="7" s="1"/>
  <c r="E159" i="7"/>
  <c r="D159" i="7"/>
  <c r="C159" i="7"/>
  <c r="B159" i="7"/>
  <c r="M158" i="7"/>
  <c r="L158" i="7"/>
  <c r="J158" i="7"/>
  <c r="K158" i="7" s="1"/>
  <c r="H158" i="7"/>
  <c r="I158" i="7" s="1"/>
  <c r="O158" i="7" s="1"/>
  <c r="E158" i="7"/>
  <c r="D158" i="7"/>
  <c r="C158" i="7"/>
  <c r="B158" i="7"/>
  <c r="L157" i="7"/>
  <c r="M157" i="7" s="1"/>
  <c r="J157" i="7"/>
  <c r="K157" i="7" s="1"/>
  <c r="H157" i="7"/>
  <c r="I157" i="7" s="1"/>
  <c r="O157" i="7" s="1"/>
  <c r="E157" i="7"/>
  <c r="D157" i="7"/>
  <c r="C157" i="7"/>
  <c r="B157" i="7"/>
  <c r="L156" i="7"/>
  <c r="M156" i="7" s="1"/>
  <c r="J156" i="7"/>
  <c r="K156" i="7" s="1"/>
  <c r="I156" i="7"/>
  <c r="H156" i="7"/>
  <c r="N156" i="7" s="1"/>
  <c r="W156" i="7" s="1"/>
  <c r="E156" i="7"/>
  <c r="D156" i="7"/>
  <c r="C156" i="7"/>
  <c r="B156" i="7"/>
  <c r="L155" i="7"/>
  <c r="M155" i="7" s="1"/>
  <c r="J155" i="7"/>
  <c r="K155" i="7" s="1"/>
  <c r="H155" i="7"/>
  <c r="N155" i="7" s="1"/>
  <c r="W155" i="7" s="1"/>
  <c r="E155" i="7"/>
  <c r="D155" i="7"/>
  <c r="C155" i="7"/>
  <c r="B155" i="7"/>
  <c r="L154" i="7"/>
  <c r="M154" i="7" s="1"/>
  <c r="K154" i="7"/>
  <c r="J154" i="7"/>
  <c r="I154" i="7"/>
  <c r="H154" i="7"/>
  <c r="N154" i="7" s="1"/>
  <c r="W154" i="7" s="1"/>
  <c r="E154" i="7"/>
  <c r="D154" i="7"/>
  <c r="C154" i="7"/>
  <c r="B154" i="7"/>
  <c r="L153" i="7"/>
  <c r="M153" i="7" s="1"/>
  <c r="J153" i="7"/>
  <c r="K153" i="7" s="1"/>
  <c r="H153" i="7"/>
  <c r="N153" i="7" s="1"/>
  <c r="W153" i="7" s="1"/>
  <c r="E153" i="7"/>
  <c r="D153" i="7"/>
  <c r="C153" i="7"/>
  <c r="B153" i="7"/>
  <c r="M152" i="7"/>
  <c r="L152" i="7"/>
  <c r="K152" i="7"/>
  <c r="J152" i="7"/>
  <c r="N152" i="7" s="1"/>
  <c r="W152" i="7" s="1"/>
  <c r="I152" i="7"/>
  <c r="O152" i="7" s="1"/>
  <c r="H152" i="7"/>
  <c r="E152" i="7"/>
  <c r="D152" i="7"/>
  <c r="C152" i="7"/>
  <c r="B152" i="7"/>
  <c r="L151" i="7"/>
  <c r="M151" i="7" s="1"/>
  <c r="J151" i="7"/>
  <c r="N151" i="7" s="1"/>
  <c r="W151" i="7" s="1"/>
  <c r="H151" i="7"/>
  <c r="I151" i="7" s="1"/>
  <c r="E151" i="7"/>
  <c r="D151" i="7"/>
  <c r="C151" i="7"/>
  <c r="B151" i="7"/>
  <c r="M150" i="7"/>
  <c r="L150" i="7"/>
  <c r="K150" i="7"/>
  <c r="O150" i="7" s="1"/>
  <c r="J150" i="7"/>
  <c r="N150" i="7" s="1"/>
  <c r="W150" i="7" s="1"/>
  <c r="I150" i="7"/>
  <c r="H150" i="7"/>
  <c r="E150" i="7"/>
  <c r="D150" i="7"/>
  <c r="C150" i="7"/>
  <c r="B150" i="7"/>
  <c r="R149" i="7"/>
  <c r="J149" i="7" s="1"/>
  <c r="M149" i="7"/>
  <c r="L149" i="7"/>
  <c r="H149" i="7"/>
  <c r="F149" i="7"/>
  <c r="I149" i="7" s="1"/>
  <c r="E149" i="7"/>
  <c r="D149" i="7"/>
  <c r="C149" i="7"/>
  <c r="B149" i="7"/>
  <c r="O148" i="7"/>
  <c r="M148" i="7"/>
  <c r="L148" i="7"/>
  <c r="K148" i="7"/>
  <c r="J148" i="7"/>
  <c r="I148" i="7"/>
  <c r="H148" i="7"/>
  <c r="N148" i="7" s="1"/>
  <c r="W148" i="7" s="1"/>
  <c r="E148" i="7"/>
  <c r="D148" i="7"/>
  <c r="C148" i="7"/>
  <c r="B148" i="7"/>
  <c r="L147" i="7"/>
  <c r="M147" i="7" s="1"/>
  <c r="J147" i="7"/>
  <c r="K147" i="7" s="1"/>
  <c r="H147" i="7"/>
  <c r="I147" i="7" s="1"/>
  <c r="E147" i="7"/>
  <c r="D147" i="7"/>
  <c r="C147" i="7"/>
  <c r="B147" i="7"/>
  <c r="M146" i="7"/>
  <c r="L146" i="7"/>
  <c r="K146" i="7"/>
  <c r="J146" i="7"/>
  <c r="I146" i="7"/>
  <c r="O146" i="7" s="1"/>
  <c r="H146" i="7"/>
  <c r="N146" i="7" s="1"/>
  <c r="W146" i="7" s="1"/>
  <c r="E146" i="7"/>
  <c r="D146" i="7"/>
  <c r="C146" i="7"/>
  <c r="B146" i="7"/>
  <c r="L145" i="7"/>
  <c r="M145" i="7" s="1"/>
  <c r="J145" i="7"/>
  <c r="K145" i="7" s="1"/>
  <c r="H145" i="7"/>
  <c r="N145" i="7" s="1"/>
  <c r="W145" i="7" s="1"/>
  <c r="E145" i="7"/>
  <c r="D145" i="7"/>
  <c r="C145" i="7"/>
  <c r="B145" i="7"/>
  <c r="M144" i="7"/>
  <c r="L144" i="7"/>
  <c r="K144" i="7"/>
  <c r="J144" i="7"/>
  <c r="I144" i="7"/>
  <c r="O144" i="7" s="1"/>
  <c r="H144" i="7"/>
  <c r="N144" i="7" s="1"/>
  <c r="W144" i="7" s="1"/>
  <c r="E144" i="7"/>
  <c r="D144" i="7"/>
  <c r="C144" i="7"/>
  <c r="B144" i="7"/>
  <c r="L143" i="7"/>
  <c r="M143" i="7" s="1"/>
  <c r="J143" i="7"/>
  <c r="K143" i="7" s="1"/>
  <c r="H143" i="7"/>
  <c r="N143" i="7" s="1"/>
  <c r="W143" i="7" s="1"/>
  <c r="E143" i="7"/>
  <c r="D143" i="7"/>
  <c r="C143" i="7"/>
  <c r="B143" i="7"/>
  <c r="M142" i="7"/>
  <c r="L142" i="7"/>
  <c r="K142" i="7"/>
  <c r="J142" i="7"/>
  <c r="I142" i="7"/>
  <c r="O142" i="7" s="1"/>
  <c r="H142" i="7"/>
  <c r="N142" i="7" s="1"/>
  <c r="W142" i="7" s="1"/>
  <c r="E142" i="7"/>
  <c r="D142" i="7"/>
  <c r="C142" i="7"/>
  <c r="B142" i="7"/>
  <c r="R141" i="7"/>
  <c r="L141" i="7"/>
  <c r="J141" i="7"/>
  <c r="N141" i="7" s="1"/>
  <c r="W141" i="7" s="1"/>
  <c r="H141" i="7"/>
  <c r="F141" i="7"/>
  <c r="G141" i="7" s="1"/>
  <c r="E141" i="7"/>
  <c r="D141" i="7"/>
  <c r="C141" i="7"/>
  <c r="B141" i="7"/>
  <c r="W140" i="7"/>
  <c r="N140" i="7"/>
  <c r="L140" i="7"/>
  <c r="M140" i="7" s="1"/>
  <c r="J140" i="7"/>
  <c r="K140" i="7" s="1"/>
  <c r="O140" i="7" s="1"/>
  <c r="I140" i="7"/>
  <c r="H140" i="7"/>
  <c r="E140" i="7"/>
  <c r="D140" i="7"/>
  <c r="C140" i="7"/>
  <c r="B140" i="7"/>
  <c r="M139" i="7"/>
  <c r="L139" i="7"/>
  <c r="J139" i="7"/>
  <c r="K139" i="7" s="1"/>
  <c r="H139" i="7"/>
  <c r="I139" i="7" s="1"/>
  <c r="O139" i="7" s="1"/>
  <c r="E139" i="7"/>
  <c r="D139" i="7"/>
  <c r="C139" i="7"/>
  <c r="B139" i="7"/>
  <c r="L138" i="7"/>
  <c r="M138" i="7" s="1"/>
  <c r="K138" i="7"/>
  <c r="J138" i="7"/>
  <c r="H138" i="7"/>
  <c r="I138" i="7" s="1"/>
  <c r="O138" i="7" s="1"/>
  <c r="E138" i="7"/>
  <c r="D138" i="7"/>
  <c r="C138" i="7"/>
  <c r="B138" i="7"/>
  <c r="R137" i="7"/>
  <c r="L137" i="7"/>
  <c r="J137" i="7"/>
  <c r="K137" i="7" s="1"/>
  <c r="H137" i="7"/>
  <c r="N137" i="7" s="1"/>
  <c r="W137" i="7" s="1"/>
  <c r="F137" i="7"/>
  <c r="M137" i="7" s="1"/>
  <c r="E137" i="7"/>
  <c r="D137" i="7"/>
  <c r="C137" i="7"/>
  <c r="B137" i="7"/>
  <c r="L136" i="7"/>
  <c r="M136" i="7" s="1"/>
  <c r="J136" i="7"/>
  <c r="K136" i="7" s="1"/>
  <c r="H136" i="7"/>
  <c r="N136" i="7" s="1"/>
  <c r="W136" i="7" s="1"/>
  <c r="E136" i="7"/>
  <c r="D136" i="7"/>
  <c r="C136" i="7"/>
  <c r="B136" i="7"/>
  <c r="M135" i="7"/>
  <c r="L135" i="7"/>
  <c r="K135" i="7"/>
  <c r="J135" i="7"/>
  <c r="I135" i="7"/>
  <c r="O135" i="7" s="1"/>
  <c r="H135" i="7"/>
  <c r="N135" i="7" s="1"/>
  <c r="W135" i="7" s="1"/>
  <c r="E135" i="7"/>
  <c r="D135" i="7"/>
  <c r="C135" i="7"/>
  <c r="B135" i="7"/>
  <c r="L134" i="7"/>
  <c r="M134" i="7" s="1"/>
  <c r="J134" i="7"/>
  <c r="K134" i="7" s="1"/>
  <c r="H134" i="7"/>
  <c r="N134" i="7" s="1"/>
  <c r="W134" i="7" s="1"/>
  <c r="E134" i="7"/>
  <c r="D134" i="7"/>
  <c r="C134" i="7"/>
  <c r="B134" i="7"/>
  <c r="M133" i="7"/>
  <c r="L133" i="7"/>
  <c r="K133" i="7"/>
  <c r="J133" i="7"/>
  <c r="I133" i="7"/>
  <c r="O133" i="7" s="1"/>
  <c r="H133" i="7"/>
  <c r="N133" i="7" s="1"/>
  <c r="W133" i="7" s="1"/>
  <c r="E133" i="7"/>
  <c r="D133" i="7"/>
  <c r="C133" i="7"/>
  <c r="B133" i="7"/>
  <c r="N132" i="7"/>
  <c r="W132" i="7" s="1"/>
  <c r="L132" i="7"/>
  <c r="M132" i="7" s="1"/>
  <c r="J132" i="7"/>
  <c r="K132" i="7" s="1"/>
  <c r="H132" i="7"/>
  <c r="I132" i="7" s="1"/>
  <c r="E132" i="7"/>
  <c r="D132" i="7"/>
  <c r="C132" i="7"/>
  <c r="B132" i="7"/>
  <c r="M131" i="7"/>
  <c r="L131" i="7"/>
  <c r="K131" i="7"/>
  <c r="J131" i="7"/>
  <c r="H131" i="7"/>
  <c r="I131" i="7" s="1"/>
  <c r="O131" i="7" s="1"/>
  <c r="E131" i="7"/>
  <c r="D131" i="7"/>
  <c r="C131" i="7"/>
  <c r="B131" i="7"/>
  <c r="W130" i="7"/>
  <c r="N130" i="7"/>
  <c r="L130" i="7"/>
  <c r="M130" i="7" s="1"/>
  <c r="J130" i="7"/>
  <c r="K130" i="7" s="1"/>
  <c r="H130" i="7"/>
  <c r="I130" i="7" s="1"/>
  <c r="O130" i="7" s="1"/>
  <c r="E130" i="7"/>
  <c r="D130" i="7"/>
  <c r="C130" i="7"/>
  <c r="B130" i="7"/>
  <c r="R129" i="7"/>
  <c r="J129" i="7" s="1"/>
  <c r="K129" i="7" s="1"/>
  <c r="L129" i="7"/>
  <c r="M129" i="7" s="1"/>
  <c r="H129" i="7"/>
  <c r="I129" i="7" s="1"/>
  <c r="O129" i="7" s="1"/>
  <c r="F129" i="7"/>
  <c r="E129" i="7"/>
  <c r="D129" i="7"/>
  <c r="C129" i="7"/>
  <c r="B129" i="7"/>
  <c r="L128" i="7"/>
  <c r="M128" i="7" s="1"/>
  <c r="J128" i="7"/>
  <c r="K128" i="7" s="1"/>
  <c r="H128" i="7"/>
  <c r="N128" i="7" s="1"/>
  <c r="W128" i="7" s="1"/>
  <c r="E128" i="7"/>
  <c r="D128" i="7"/>
  <c r="C128" i="7"/>
  <c r="B128" i="7"/>
  <c r="M127" i="7"/>
  <c r="L127" i="7"/>
  <c r="K127" i="7"/>
  <c r="J127" i="7"/>
  <c r="I127" i="7"/>
  <c r="O127" i="7" s="1"/>
  <c r="H127" i="7"/>
  <c r="N127" i="7" s="1"/>
  <c r="W127" i="7" s="1"/>
  <c r="E127" i="7"/>
  <c r="D127" i="7"/>
  <c r="C127" i="7"/>
  <c r="B127" i="7"/>
  <c r="L126" i="7"/>
  <c r="M126" i="7" s="1"/>
  <c r="J126" i="7"/>
  <c r="K126" i="7" s="1"/>
  <c r="H126" i="7"/>
  <c r="N126" i="7" s="1"/>
  <c r="W126" i="7" s="1"/>
  <c r="E126" i="7"/>
  <c r="D126" i="7"/>
  <c r="C126" i="7"/>
  <c r="B126" i="7"/>
  <c r="M125" i="7"/>
  <c r="L125" i="7"/>
  <c r="K125" i="7"/>
  <c r="J125" i="7"/>
  <c r="I125" i="7"/>
  <c r="O125" i="7" s="1"/>
  <c r="H125" i="7"/>
  <c r="N125" i="7" s="1"/>
  <c r="W125" i="7" s="1"/>
  <c r="E125" i="7"/>
  <c r="D125" i="7"/>
  <c r="C125" i="7"/>
  <c r="B125" i="7"/>
  <c r="L124" i="7"/>
  <c r="M124" i="7" s="1"/>
  <c r="J124" i="7"/>
  <c r="K124" i="7" s="1"/>
  <c r="H124" i="7"/>
  <c r="N124" i="7" s="1"/>
  <c r="W124" i="7" s="1"/>
  <c r="E124" i="7"/>
  <c r="D124" i="7"/>
  <c r="C124" i="7"/>
  <c r="B124" i="7"/>
  <c r="M123" i="7"/>
  <c r="L123" i="7"/>
  <c r="K123" i="7"/>
  <c r="J123" i="7"/>
  <c r="I123" i="7"/>
  <c r="O123" i="7" s="1"/>
  <c r="H123" i="7"/>
  <c r="N123" i="7" s="1"/>
  <c r="W123" i="7" s="1"/>
  <c r="E123" i="7"/>
  <c r="D123" i="7"/>
  <c r="C123" i="7"/>
  <c r="B123" i="7"/>
  <c r="N122" i="7"/>
  <c r="W122" i="7" s="1"/>
  <c r="L122" i="7"/>
  <c r="M122" i="7" s="1"/>
  <c r="J122" i="7"/>
  <c r="K122" i="7" s="1"/>
  <c r="H122" i="7"/>
  <c r="I122" i="7" s="1"/>
  <c r="O122" i="7" s="1"/>
  <c r="E122" i="7"/>
  <c r="D122" i="7"/>
  <c r="C122" i="7"/>
  <c r="B122" i="7"/>
  <c r="M121" i="7"/>
  <c r="L121" i="7"/>
  <c r="K121" i="7"/>
  <c r="J121" i="7"/>
  <c r="H121" i="7"/>
  <c r="I121" i="7" s="1"/>
  <c r="O121" i="7" s="1"/>
  <c r="E121" i="7"/>
  <c r="D121" i="7"/>
  <c r="C121" i="7"/>
  <c r="B121" i="7"/>
  <c r="W120" i="7"/>
  <c r="N120" i="7"/>
  <c r="L120" i="7"/>
  <c r="M120" i="7" s="1"/>
  <c r="J120" i="7"/>
  <c r="K120" i="7" s="1"/>
  <c r="H120" i="7"/>
  <c r="I120" i="7" s="1"/>
  <c r="E120" i="7"/>
  <c r="D120" i="7"/>
  <c r="C120" i="7"/>
  <c r="B120" i="7"/>
  <c r="M119" i="7"/>
  <c r="L119" i="7"/>
  <c r="J119" i="7"/>
  <c r="K119" i="7" s="1"/>
  <c r="O119" i="7" s="1"/>
  <c r="I119" i="7"/>
  <c r="H119" i="7"/>
  <c r="N119" i="7" s="1"/>
  <c r="W119" i="7" s="1"/>
  <c r="E119" i="7"/>
  <c r="D119" i="7"/>
  <c r="C119" i="7"/>
  <c r="B119" i="7"/>
  <c r="L118" i="7"/>
  <c r="M118" i="7" s="1"/>
  <c r="J118" i="7"/>
  <c r="K118" i="7" s="1"/>
  <c r="H118" i="7"/>
  <c r="I118" i="7" s="1"/>
  <c r="E118" i="7"/>
  <c r="D118" i="7"/>
  <c r="C118" i="7"/>
  <c r="B118" i="7"/>
  <c r="L117" i="7"/>
  <c r="M117" i="7" s="1"/>
  <c r="K117" i="7"/>
  <c r="J117" i="7"/>
  <c r="I117" i="7"/>
  <c r="O117" i="7" s="1"/>
  <c r="H117" i="7"/>
  <c r="N117" i="7" s="1"/>
  <c r="W117" i="7" s="1"/>
  <c r="E117" i="7"/>
  <c r="D117" i="7"/>
  <c r="C117" i="7"/>
  <c r="B117" i="7"/>
  <c r="L116" i="7"/>
  <c r="M116" i="7" s="1"/>
  <c r="J116" i="7"/>
  <c r="K116" i="7" s="1"/>
  <c r="H116" i="7"/>
  <c r="N116" i="7" s="1"/>
  <c r="W116" i="7" s="1"/>
  <c r="E116" i="7"/>
  <c r="D116" i="7"/>
  <c r="C116" i="7"/>
  <c r="B116" i="7"/>
  <c r="M115" i="7"/>
  <c r="L115" i="7"/>
  <c r="K115" i="7"/>
  <c r="J115" i="7"/>
  <c r="I115" i="7"/>
  <c r="O115" i="7" s="1"/>
  <c r="H115" i="7"/>
  <c r="N115" i="7" s="1"/>
  <c r="W115" i="7" s="1"/>
  <c r="E115" i="7"/>
  <c r="D115" i="7"/>
  <c r="C115" i="7"/>
  <c r="B115" i="7"/>
  <c r="L114" i="7"/>
  <c r="M114" i="7" s="1"/>
  <c r="J114" i="7"/>
  <c r="K114" i="7" s="1"/>
  <c r="H114" i="7"/>
  <c r="N114" i="7" s="1"/>
  <c r="W114" i="7" s="1"/>
  <c r="E114" i="7"/>
  <c r="D114" i="7"/>
  <c r="C114" i="7"/>
  <c r="B114" i="7"/>
  <c r="M113" i="7"/>
  <c r="L113" i="7"/>
  <c r="K113" i="7"/>
  <c r="J113" i="7"/>
  <c r="I113" i="7"/>
  <c r="O113" i="7" s="1"/>
  <c r="H113" i="7"/>
  <c r="N113" i="7" s="1"/>
  <c r="W113" i="7" s="1"/>
  <c r="E113" i="7"/>
  <c r="D113" i="7"/>
  <c r="C113" i="7"/>
  <c r="B113" i="7"/>
  <c r="L112" i="7"/>
  <c r="M112" i="7" s="1"/>
  <c r="J112" i="7"/>
  <c r="K112" i="7" s="1"/>
  <c r="H112" i="7"/>
  <c r="N112" i="7" s="1"/>
  <c r="W112" i="7" s="1"/>
  <c r="E112" i="7"/>
  <c r="D112" i="7"/>
  <c r="C112" i="7"/>
  <c r="B112" i="7"/>
  <c r="M111" i="7"/>
  <c r="L111" i="7"/>
  <c r="K111" i="7"/>
  <c r="J111" i="7"/>
  <c r="I111" i="7"/>
  <c r="O111" i="7" s="1"/>
  <c r="H111" i="7"/>
  <c r="N111" i="7" s="1"/>
  <c r="W111" i="7" s="1"/>
  <c r="E111" i="7"/>
  <c r="D111" i="7"/>
  <c r="C111" i="7"/>
  <c r="B111" i="7"/>
  <c r="N110" i="7"/>
  <c r="W110" i="7" s="1"/>
  <c r="L110" i="7"/>
  <c r="M110" i="7" s="1"/>
  <c r="J110" i="7"/>
  <c r="K110" i="7" s="1"/>
  <c r="H110" i="7"/>
  <c r="I110" i="7" s="1"/>
  <c r="E110" i="7"/>
  <c r="D110" i="7"/>
  <c r="C110" i="7"/>
  <c r="B110" i="7"/>
  <c r="M109" i="7"/>
  <c r="L109" i="7"/>
  <c r="K109" i="7"/>
  <c r="J109" i="7"/>
  <c r="H109" i="7"/>
  <c r="I109" i="7" s="1"/>
  <c r="O109" i="7" s="1"/>
  <c r="E109" i="7"/>
  <c r="D109" i="7"/>
  <c r="C109" i="7"/>
  <c r="B109" i="7"/>
  <c r="W108" i="7"/>
  <c r="N108" i="7"/>
  <c r="L108" i="7"/>
  <c r="M108" i="7" s="1"/>
  <c r="J108" i="7"/>
  <c r="K108" i="7" s="1"/>
  <c r="H108" i="7"/>
  <c r="I108" i="7" s="1"/>
  <c r="O108" i="7" s="1"/>
  <c r="E108" i="7"/>
  <c r="D108" i="7"/>
  <c r="C108" i="7"/>
  <c r="B108" i="7"/>
  <c r="M107" i="7"/>
  <c r="L107" i="7"/>
  <c r="J107" i="7"/>
  <c r="K107" i="7" s="1"/>
  <c r="O107" i="7" s="1"/>
  <c r="I107" i="7"/>
  <c r="H107" i="7"/>
  <c r="N107" i="7" s="1"/>
  <c r="W107" i="7" s="1"/>
  <c r="E107" i="7"/>
  <c r="D107" i="7"/>
  <c r="C107" i="7"/>
  <c r="B107" i="7"/>
  <c r="L106" i="7"/>
  <c r="M106" i="7" s="1"/>
  <c r="J106" i="7"/>
  <c r="K106" i="7" s="1"/>
  <c r="H106" i="7"/>
  <c r="I106" i="7" s="1"/>
  <c r="O106" i="7" s="1"/>
  <c r="E106" i="7"/>
  <c r="D106" i="7"/>
  <c r="C106" i="7"/>
  <c r="B106" i="7"/>
  <c r="L105" i="7"/>
  <c r="M105" i="7" s="1"/>
  <c r="K105" i="7"/>
  <c r="J105" i="7"/>
  <c r="I105" i="7"/>
  <c r="O105" i="7" s="1"/>
  <c r="H105" i="7"/>
  <c r="N105" i="7" s="1"/>
  <c r="W105" i="7" s="1"/>
  <c r="E105" i="7"/>
  <c r="D105" i="7"/>
  <c r="C105" i="7"/>
  <c r="B105" i="7"/>
  <c r="L104" i="7"/>
  <c r="M104" i="7" s="1"/>
  <c r="J104" i="7"/>
  <c r="K104" i="7" s="1"/>
  <c r="H104" i="7"/>
  <c r="E104" i="7"/>
  <c r="D104" i="7"/>
  <c r="C104" i="7"/>
  <c r="B104" i="7"/>
  <c r="M103" i="7"/>
  <c r="L103" i="7"/>
  <c r="K103" i="7"/>
  <c r="J103" i="7"/>
  <c r="I103" i="7"/>
  <c r="O103" i="7" s="1"/>
  <c r="H103" i="7"/>
  <c r="N103" i="7" s="1"/>
  <c r="W103" i="7" s="1"/>
  <c r="E103" i="7"/>
  <c r="D103" i="7"/>
  <c r="C103" i="7"/>
  <c r="B103" i="7"/>
  <c r="L102" i="7"/>
  <c r="M102" i="7" s="1"/>
  <c r="J102" i="7"/>
  <c r="K102" i="7" s="1"/>
  <c r="H102" i="7"/>
  <c r="E102" i="7"/>
  <c r="D102" i="7"/>
  <c r="C102" i="7"/>
  <c r="B102" i="7"/>
  <c r="M101" i="7"/>
  <c r="L101" i="7"/>
  <c r="K101" i="7"/>
  <c r="J101" i="7"/>
  <c r="I101" i="7"/>
  <c r="H101" i="7"/>
  <c r="N101" i="7" s="1"/>
  <c r="W101" i="7" s="1"/>
  <c r="E101" i="7"/>
  <c r="D101" i="7"/>
  <c r="C101" i="7"/>
  <c r="B101" i="7"/>
  <c r="L100" i="7"/>
  <c r="M100" i="7" s="1"/>
  <c r="J100" i="7"/>
  <c r="K100" i="7" s="1"/>
  <c r="H100" i="7"/>
  <c r="I100" i="7" s="1"/>
  <c r="E100" i="7"/>
  <c r="D100" i="7"/>
  <c r="C100" i="7"/>
  <c r="B100" i="7"/>
  <c r="O99" i="7"/>
  <c r="M99" i="7"/>
  <c r="L99" i="7"/>
  <c r="K99" i="7"/>
  <c r="J99" i="7"/>
  <c r="I99" i="7"/>
  <c r="H99" i="7"/>
  <c r="N99" i="7" s="1"/>
  <c r="W99" i="7" s="1"/>
  <c r="E99" i="7"/>
  <c r="D99" i="7"/>
  <c r="C99" i="7"/>
  <c r="B99" i="7"/>
  <c r="N98" i="7"/>
  <c r="W98" i="7" s="1"/>
  <c r="L98" i="7"/>
  <c r="M98" i="7" s="1"/>
  <c r="J98" i="7"/>
  <c r="K98" i="7" s="1"/>
  <c r="H98" i="7"/>
  <c r="I98" i="7" s="1"/>
  <c r="E98" i="7"/>
  <c r="D98" i="7"/>
  <c r="C98" i="7"/>
  <c r="B98" i="7"/>
  <c r="M97" i="7"/>
  <c r="L97" i="7"/>
  <c r="K97" i="7"/>
  <c r="J97" i="7"/>
  <c r="H97" i="7"/>
  <c r="N97" i="7" s="1"/>
  <c r="W97" i="7" s="1"/>
  <c r="E97" i="7"/>
  <c r="D97" i="7"/>
  <c r="C97" i="7"/>
  <c r="B97" i="7"/>
  <c r="L96" i="7"/>
  <c r="M96" i="7" s="1"/>
  <c r="J96" i="7"/>
  <c r="K96" i="7" s="1"/>
  <c r="H96" i="7"/>
  <c r="I96" i="7" s="1"/>
  <c r="O96" i="7" s="1"/>
  <c r="E96" i="7"/>
  <c r="D96" i="7"/>
  <c r="C96" i="7"/>
  <c r="B96" i="7"/>
  <c r="M95" i="7"/>
  <c r="L95" i="7"/>
  <c r="J95" i="7"/>
  <c r="K95" i="7" s="1"/>
  <c r="O95" i="7" s="1"/>
  <c r="I95" i="7"/>
  <c r="H95" i="7"/>
  <c r="N95" i="7" s="1"/>
  <c r="W95" i="7" s="1"/>
  <c r="E95" i="7"/>
  <c r="D95" i="7"/>
  <c r="C95" i="7"/>
  <c r="B95" i="7"/>
  <c r="N94" i="7"/>
  <c r="W94" i="7" s="1"/>
  <c r="L94" i="7"/>
  <c r="M94" i="7" s="1"/>
  <c r="K94" i="7"/>
  <c r="J94" i="7"/>
  <c r="H94" i="7"/>
  <c r="I94" i="7" s="1"/>
  <c r="O94" i="7" s="1"/>
  <c r="E94" i="7"/>
  <c r="D94" i="7"/>
  <c r="C94" i="7"/>
  <c r="B94" i="7"/>
  <c r="N93" i="7"/>
  <c r="W93" i="7" s="1"/>
  <c r="M93" i="7"/>
  <c r="L93" i="7"/>
  <c r="K93" i="7"/>
  <c r="J93" i="7"/>
  <c r="H93" i="7"/>
  <c r="I93" i="7" s="1"/>
  <c r="O93" i="7" s="1"/>
  <c r="E93" i="7"/>
  <c r="D93" i="7"/>
  <c r="C93" i="7"/>
  <c r="B93" i="7"/>
  <c r="N92" i="7"/>
  <c r="W92" i="7" s="1"/>
  <c r="L92" i="7"/>
  <c r="M92" i="7" s="1"/>
  <c r="K92" i="7"/>
  <c r="J92" i="7"/>
  <c r="H92" i="7"/>
  <c r="I92" i="7" s="1"/>
  <c r="E92" i="7"/>
  <c r="D92" i="7"/>
  <c r="C92" i="7"/>
  <c r="B92" i="7"/>
  <c r="M91" i="7"/>
  <c r="L91" i="7"/>
  <c r="J91" i="7"/>
  <c r="K91" i="7" s="1"/>
  <c r="H91" i="7"/>
  <c r="I91" i="7" s="1"/>
  <c r="O91" i="7" s="1"/>
  <c r="E91" i="7"/>
  <c r="D91" i="7"/>
  <c r="C91" i="7"/>
  <c r="B91" i="7"/>
  <c r="M90" i="7"/>
  <c r="L90" i="7"/>
  <c r="J90" i="7"/>
  <c r="K90" i="7" s="1"/>
  <c r="I90" i="7"/>
  <c r="H90" i="7"/>
  <c r="N90" i="7" s="1"/>
  <c r="W90" i="7" s="1"/>
  <c r="E90" i="7"/>
  <c r="D90" i="7"/>
  <c r="C90" i="7"/>
  <c r="B90" i="7"/>
  <c r="L89" i="7"/>
  <c r="M89" i="7" s="1"/>
  <c r="J89" i="7"/>
  <c r="K89" i="7" s="1"/>
  <c r="H89" i="7"/>
  <c r="I89" i="7" s="1"/>
  <c r="E89" i="7"/>
  <c r="D89" i="7"/>
  <c r="C89" i="7"/>
  <c r="B89" i="7"/>
  <c r="L88" i="7"/>
  <c r="M88" i="7" s="1"/>
  <c r="K88" i="7"/>
  <c r="J88" i="7"/>
  <c r="I88" i="7"/>
  <c r="H88" i="7"/>
  <c r="N88" i="7" s="1"/>
  <c r="W88" i="7" s="1"/>
  <c r="E88" i="7"/>
  <c r="D88" i="7"/>
  <c r="C88" i="7"/>
  <c r="B88" i="7"/>
  <c r="L87" i="7"/>
  <c r="M87" i="7" s="1"/>
  <c r="J87" i="7"/>
  <c r="K87" i="7" s="1"/>
  <c r="H87" i="7"/>
  <c r="I87" i="7" s="1"/>
  <c r="E87" i="7"/>
  <c r="D87" i="7"/>
  <c r="C87" i="7"/>
  <c r="B87" i="7"/>
  <c r="M86" i="7"/>
  <c r="L86" i="7"/>
  <c r="K86" i="7"/>
  <c r="J86" i="7"/>
  <c r="H86" i="7"/>
  <c r="N86" i="7" s="1"/>
  <c r="W86" i="7" s="1"/>
  <c r="E86" i="7"/>
  <c r="D86" i="7"/>
  <c r="C86" i="7"/>
  <c r="B86" i="7"/>
  <c r="L85" i="7"/>
  <c r="M85" i="7" s="1"/>
  <c r="J85" i="7"/>
  <c r="N85" i="7" s="1"/>
  <c r="W85" i="7" s="1"/>
  <c r="I85" i="7"/>
  <c r="H85" i="7"/>
  <c r="E85" i="7"/>
  <c r="D85" i="7"/>
  <c r="C85" i="7"/>
  <c r="B85" i="7"/>
  <c r="M84" i="7"/>
  <c r="L84" i="7"/>
  <c r="J84" i="7"/>
  <c r="K84" i="7" s="1"/>
  <c r="H84" i="7"/>
  <c r="N84" i="7" s="1"/>
  <c r="W84" i="7" s="1"/>
  <c r="E84" i="7"/>
  <c r="D84" i="7"/>
  <c r="C84" i="7"/>
  <c r="B84" i="7"/>
  <c r="L83" i="7"/>
  <c r="M83" i="7" s="1"/>
  <c r="K83" i="7"/>
  <c r="J83" i="7"/>
  <c r="N83" i="7" s="1"/>
  <c r="W83" i="7" s="1"/>
  <c r="I83" i="7"/>
  <c r="O83" i="7" s="1"/>
  <c r="H83" i="7"/>
  <c r="E83" i="7"/>
  <c r="D83" i="7"/>
  <c r="C83" i="7"/>
  <c r="B83" i="7"/>
  <c r="L82" i="7"/>
  <c r="M82" i="7" s="1"/>
  <c r="J82" i="7"/>
  <c r="N82" i="7" s="1"/>
  <c r="W82" i="7" s="1"/>
  <c r="I82" i="7"/>
  <c r="H82" i="7"/>
  <c r="E82" i="7"/>
  <c r="D82" i="7"/>
  <c r="C82" i="7"/>
  <c r="B82" i="7"/>
  <c r="N81" i="7"/>
  <c r="W81" i="7" s="1"/>
  <c r="M81" i="7"/>
  <c r="L81" i="7"/>
  <c r="K81" i="7"/>
  <c r="J81" i="7"/>
  <c r="H81" i="7"/>
  <c r="I81" i="7" s="1"/>
  <c r="O81" i="7" s="1"/>
  <c r="E81" i="7"/>
  <c r="D81" i="7"/>
  <c r="C81" i="7"/>
  <c r="B81" i="7"/>
  <c r="N80" i="7"/>
  <c r="W80" i="7" s="1"/>
  <c r="L80" i="7"/>
  <c r="M80" i="7" s="1"/>
  <c r="J80" i="7"/>
  <c r="K80" i="7" s="1"/>
  <c r="H80" i="7"/>
  <c r="I80" i="7" s="1"/>
  <c r="E80" i="7"/>
  <c r="D80" i="7"/>
  <c r="C80" i="7"/>
  <c r="B80" i="7"/>
  <c r="M79" i="7"/>
  <c r="L79" i="7"/>
  <c r="J79" i="7"/>
  <c r="K79" i="7" s="1"/>
  <c r="H79" i="7"/>
  <c r="I79" i="7" s="1"/>
  <c r="O79" i="7" s="1"/>
  <c r="E79" i="7"/>
  <c r="D79" i="7"/>
  <c r="C79" i="7"/>
  <c r="B79" i="7"/>
  <c r="L78" i="7"/>
  <c r="M78" i="7" s="1"/>
  <c r="J78" i="7"/>
  <c r="K78" i="7" s="1"/>
  <c r="I78" i="7"/>
  <c r="H78" i="7"/>
  <c r="N78" i="7" s="1"/>
  <c r="W78" i="7" s="1"/>
  <c r="E78" i="7"/>
  <c r="D78" i="7"/>
  <c r="C78" i="7"/>
  <c r="B78" i="7"/>
  <c r="L77" i="7"/>
  <c r="M77" i="7" s="1"/>
  <c r="J77" i="7"/>
  <c r="K77" i="7" s="1"/>
  <c r="H77" i="7"/>
  <c r="I77" i="7" s="1"/>
  <c r="O77" i="7" s="1"/>
  <c r="E77" i="7"/>
  <c r="D77" i="7"/>
  <c r="C77" i="7"/>
  <c r="B77" i="7"/>
  <c r="L76" i="7"/>
  <c r="M76" i="7" s="1"/>
  <c r="K76" i="7"/>
  <c r="J76" i="7"/>
  <c r="I76" i="7"/>
  <c r="H76" i="7"/>
  <c r="N76" i="7" s="1"/>
  <c r="W76" i="7" s="1"/>
  <c r="E76" i="7"/>
  <c r="D76" i="7"/>
  <c r="C76" i="7"/>
  <c r="B76" i="7"/>
  <c r="L75" i="7"/>
  <c r="M75" i="7" s="1"/>
  <c r="J75" i="7"/>
  <c r="K75" i="7" s="1"/>
  <c r="H75" i="7"/>
  <c r="I75" i="7" s="1"/>
  <c r="E75" i="7"/>
  <c r="D75" i="7"/>
  <c r="C75" i="7"/>
  <c r="B75" i="7"/>
  <c r="M74" i="7"/>
  <c r="L74" i="7"/>
  <c r="K74" i="7"/>
  <c r="J74" i="7"/>
  <c r="H74" i="7"/>
  <c r="N74" i="7" s="1"/>
  <c r="W74" i="7" s="1"/>
  <c r="E74" i="7"/>
  <c r="D74" i="7"/>
  <c r="C74" i="7"/>
  <c r="B74" i="7"/>
  <c r="N73" i="7"/>
  <c r="W73" i="7" s="1"/>
  <c r="L73" i="7"/>
  <c r="M73" i="7" s="1"/>
  <c r="J73" i="7"/>
  <c r="K73" i="7" s="1"/>
  <c r="I73" i="7"/>
  <c r="H73" i="7"/>
  <c r="E73" i="7"/>
  <c r="D73" i="7"/>
  <c r="C73" i="7"/>
  <c r="B73" i="7"/>
  <c r="M72" i="7"/>
  <c r="L72" i="7"/>
  <c r="J72" i="7"/>
  <c r="K72" i="7" s="1"/>
  <c r="H72" i="7"/>
  <c r="N72" i="7" s="1"/>
  <c r="W72" i="7" s="1"/>
  <c r="E72" i="7"/>
  <c r="D72" i="7"/>
  <c r="C72" i="7"/>
  <c r="B72" i="7"/>
  <c r="L71" i="7"/>
  <c r="N71" i="7" s="1"/>
  <c r="W71" i="7" s="1"/>
  <c r="K71" i="7"/>
  <c r="J71" i="7"/>
  <c r="I71" i="7"/>
  <c r="H71" i="7"/>
  <c r="E71" i="7"/>
  <c r="D71" i="7"/>
  <c r="C71" i="7"/>
  <c r="B71" i="7"/>
  <c r="L70" i="7"/>
  <c r="M70" i="7" s="1"/>
  <c r="J70" i="7"/>
  <c r="N70" i="7" s="1"/>
  <c r="W70" i="7" s="1"/>
  <c r="H70" i="7"/>
  <c r="I70" i="7" s="1"/>
  <c r="E70" i="7"/>
  <c r="D70" i="7"/>
  <c r="C70" i="7"/>
  <c r="B70" i="7"/>
  <c r="R69" i="7"/>
  <c r="J69" i="7" s="1"/>
  <c r="L69" i="7"/>
  <c r="M69" i="7" s="1"/>
  <c r="H69" i="7"/>
  <c r="I69" i="7" s="1"/>
  <c r="G69" i="7"/>
  <c r="F69" i="7"/>
  <c r="E69" i="7"/>
  <c r="D69" i="7"/>
  <c r="C69" i="7"/>
  <c r="B69" i="7"/>
  <c r="L68" i="7"/>
  <c r="M68" i="7" s="1"/>
  <c r="J68" i="7"/>
  <c r="K68" i="7" s="1"/>
  <c r="H68" i="7"/>
  <c r="I68" i="7" s="1"/>
  <c r="E68" i="7"/>
  <c r="D68" i="7"/>
  <c r="C68" i="7"/>
  <c r="B68" i="7"/>
  <c r="M67" i="7"/>
  <c r="L67" i="7"/>
  <c r="K67" i="7"/>
  <c r="J67" i="7"/>
  <c r="I67" i="7"/>
  <c r="O67" i="7" s="1"/>
  <c r="H67" i="7"/>
  <c r="N67" i="7" s="1"/>
  <c r="W67" i="7" s="1"/>
  <c r="E67" i="7"/>
  <c r="D67" i="7"/>
  <c r="C67" i="7"/>
  <c r="B67" i="7"/>
  <c r="L66" i="7"/>
  <c r="M66" i="7" s="1"/>
  <c r="J66" i="7"/>
  <c r="K66" i="7" s="1"/>
  <c r="H66" i="7"/>
  <c r="I66" i="7" s="1"/>
  <c r="E66" i="7"/>
  <c r="D66" i="7"/>
  <c r="C66" i="7"/>
  <c r="B66" i="7"/>
  <c r="R65" i="7"/>
  <c r="L65" i="7"/>
  <c r="M65" i="7" s="1"/>
  <c r="J65" i="7"/>
  <c r="N65" i="7" s="1"/>
  <c r="W65" i="7" s="1"/>
  <c r="I65" i="7"/>
  <c r="H65" i="7"/>
  <c r="G65" i="7"/>
  <c r="F65" i="7"/>
  <c r="E65" i="7"/>
  <c r="D65" i="7"/>
  <c r="C65" i="7"/>
  <c r="B65" i="7"/>
  <c r="L64" i="7"/>
  <c r="M64" i="7" s="1"/>
  <c r="J64" i="7"/>
  <c r="K64" i="7" s="1"/>
  <c r="H64" i="7"/>
  <c r="N64" i="7" s="1"/>
  <c r="W64" i="7" s="1"/>
  <c r="E64" i="7"/>
  <c r="D64" i="7"/>
  <c r="C64" i="7"/>
  <c r="B64" i="7"/>
  <c r="M63" i="7"/>
  <c r="L63" i="7"/>
  <c r="N63" i="7" s="1"/>
  <c r="W63" i="7" s="1"/>
  <c r="K63" i="7"/>
  <c r="J63" i="7"/>
  <c r="H63" i="7"/>
  <c r="I63" i="7" s="1"/>
  <c r="O63" i="7" s="1"/>
  <c r="E63" i="7"/>
  <c r="D63" i="7"/>
  <c r="C63" i="7"/>
  <c r="B63" i="7"/>
  <c r="N62" i="7"/>
  <c r="W62" i="7" s="1"/>
  <c r="L62" i="7"/>
  <c r="M62" i="7" s="1"/>
  <c r="J62" i="7"/>
  <c r="K62" i="7" s="1"/>
  <c r="H62" i="7"/>
  <c r="I62" i="7" s="1"/>
  <c r="E62" i="7"/>
  <c r="D62" i="7"/>
  <c r="C62" i="7"/>
  <c r="B62" i="7"/>
  <c r="M61" i="7"/>
  <c r="L61" i="7"/>
  <c r="J61" i="7"/>
  <c r="K61" i="7" s="1"/>
  <c r="H61" i="7"/>
  <c r="I61" i="7" s="1"/>
  <c r="E61" i="7"/>
  <c r="D61" i="7"/>
  <c r="C61" i="7"/>
  <c r="B61" i="7"/>
  <c r="L60" i="7"/>
  <c r="M60" i="7" s="1"/>
  <c r="J60" i="7"/>
  <c r="K60" i="7" s="1"/>
  <c r="I60" i="7"/>
  <c r="H60" i="7"/>
  <c r="N60" i="7" s="1"/>
  <c r="W60" i="7" s="1"/>
  <c r="E60" i="7"/>
  <c r="D60" i="7"/>
  <c r="C60" i="7"/>
  <c r="B60" i="7"/>
  <c r="L59" i="7"/>
  <c r="M59" i="7" s="1"/>
  <c r="J59" i="7"/>
  <c r="K59" i="7" s="1"/>
  <c r="H59" i="7"/>
  <c r="I59" i="7" s="1"/>
  <c r="O59" i="7" s="1"/>
  <c r="E59" i="7"/>
  <c r="D59" i="7"/>
  <c r="C59" i="7"/>
  <c r="B59" i="7"/>
  <c r="L58" i="7"/>
  <c r="M58" i="7" s="1"/>
  <c r="K58" i="7"/>
  <c r="J58" i="7"/>
  <c r="H58" i="7"/>
  <c r="I58" i="7" s="1"/>
  <c r="O58" i="7" s="1"/>
  <c r="E58" i="7"/>
  <c r="D58" i="7"/>
  <c r="C58" i="7"/>
  <c r="B58" i="7"/>
  <c r="L57" i="7"/>
  <c r="M57" i="7" s="1"/>
  <c r="J57" i="7"/>
  <c r="K57" i="7" s="1"/>
  <c r="H57" i="7"/>
  <c r="I57" i="7" s="1"/>
  <c r="E57" i="7"/>
  <c r="D57" i="7"/>
  <c r="C57" i="7"/>
  <c r="B57" i="7"/>
  <c r="M56" i="7"/>
  <c r="L56" i="7"/>
  <c r="J56" i="7"/>
  <c r="K56" i="7" s="1"/>
  <c r="H56" i="7"/>
  <c r="N56" i="7" s="1"/>
  <c r="W56" i="7" s="1"/>
  <c r="E56" i="7"/>
  <c r="D56" i="7"/>
  <c r="C56" i="7"/>
  <c r="B56" i="7"/>
  <c r="L55" i="7"/>
  <c r="M55" i="7" s="1"/>
  <c r="J55" i="7"/>
  <c r="N55" i="7" s="1"/>
  <c r="W55" i="7" s="1"/>
  <c r="I55" i="7"/>
  <c r="H55" i="7"/>
  <c r="E55" i="7"/>
  <c r="D55" i="7"/>
  <c r="C55" i="7"/>
  <c r="B55" i="7"/>
  <c r="L54" i="7"/>
  <c r="M54" i="7" s="1"/>
  <c r="J54" i="7"/>
  <c r="K54" i="7" s="1"/>
  <c r="I54" i="7"/>
  <c r="H54" i="7"/>
  <c r="N54" i="7" s="1"/>
  <c r="W54" i="7" s="1"/>
  <c r="E54" i="7"/>
  <c r="D54" i="7"/>
  <c r="C54" i="7"/>
  <c r="B54" i="7"/>
  <c r="L53" i="7"/>
  <c r="M53" i="7" s="1"/>
  <c r="K53" i="7"/>
  <c r="J53" i="7"/>
  <c r="I53" i="7"/>
  <c r="H53" i="7"/>
  <c r="N53" i="7" s="1"/>
  <c r="W53" i="7" s="1"/>
  <c r="E53" i="7"/>
  <c r="D53" i="7"/>
  <c r="C53" i="7"/>
  <c r="B53" i="7"/>
  <c r="L52" i="7"/>
  <c r="M52" i="7" s="1"/>
  <c r="J52" i="7"/>
  <c r="K52" i="7" s="1"/>
  <c r="H52" i="7"/>
  <c r="N52" i="7" s="1"/>
  <c r="W52" i="7" s="1"/>
  <c r="E52" i="7"/>
  <c r="D52" i="7"/>
  <c r="C52" i="7"/>
  <c r="B52" i="7"/>
  <c r="N51" i="7"/>
  <c r="W51" i="7" s="1"/>
  <c r="M51" i="7"/>
  <c r="L51" i="7"/>
  <c r="K51" i="7"/>
  <c r="J51" i="7"/>
  <c r="H51" i="7"/>
  <c r="I51" i="7" s="1"/>
  <c r="O51" i="7" s="1"/>
  <c r="E51" i="7"/>
  <c r="D51" i="7"/>
  <c r="C51" i="7"/>
  <c r="B51" i="7"/>
  <c r="N50" i="7"/>
  <c r="W50" i="7" s="1"/>
  <c r="L50" i="7"/>
  <c r="M50" i="7" s="1"/>
  <c r="J50" i="7"/>
  <c r="K50" i="7" s="1"/>
  <c r="H50" i="7"/>
  <c r="I50" i="7" s="1"/>
  <c r="E50" i="7"/>
  <c r="D50" i="7"/>
  <c r="C50" i="7"/>
  <c r="B50" i="7"/>
  <c r="M49" i="7"/>
  <c r="L49" i="7"/>
  <c r="J49" i="7"/>
  <c r="K49" i="7" s="1"/>
  <c r="H49" i="7"/>
  <c r="I49" i="7" s="1"/>
  <c r="E49" i="7"/>
  <c r="D49" i="7"/>
  <c r="C49" i="7"/>
  <c r="B49" i="7"/>
  <c r="W48" i="7"/>
  <c r="N48" i="7"/>
  <c r="M48" i="7"/>
  <c r="L48" i="7"/>
  <c r="J48" i="7"/>
  <c r="K48" i="7" s="1"/>
  <c r="I48" i="7"/>
  <c r="O48" i="7" s="1"/>
  <c r="H48" i="7"/>
  <c r="E48" i="7"/>
  <c r="D48" i="7"/>
  <c r="C48" i="7"/>
  <c r="B48" i="7"/>
  <c r="L47" i="7"/>
  <c r="M47" i="7" s="1"/>
  <c r="J47" i="7"/>
  <c r="K47" i="7" s="1"/>
  <c r="H47" i="7"/>
  <c r="I47" i="7" s="1"/>
  <c r="E47" i="7"/>
  <c r="D47" i="7"/>
  <c r="C47" i="7"/>
  <c r="B47" i="7"/>
  <c r="L46" i="7"/>
  <c r="M46" i="7" s="1"/>
  <c r="K46" i="7"/>
  <c r="J46" i="7"/>
  <c r="H46" i="7"/>
  <c r="I46" i="7" s="1"/>
  <c r="E46" i="7"/>
  <c r="D46" i="7"/>
  <c r="C46" i="7"/>
  <c r="B46" i="7"/>
  <c r="L45" i="7"/>
  <c r="M45" i="7" s="1"/>
  <c r="J45" i="7"/>
  <c r="K45" i="7" s="1"/>
  <c r="H45" i="7"/>
  <c r="I45" i="7" s="1"/>
  <c r="E45" i="7"/>
  <c r="D45" i="7"/>
  <c r="C45" i="7"/>
  <c r="B45" i="7"/>
  <c r="M44" i="7"/>
  <c r="L44" i="7"/>
  <c r="J44" i="7"/>
  <c r="K44" i="7" s="1"/>
  <c r="H44" i="7"/>
  <c r="N44" i="7" s="1"/>
  <c r="W44" i="7" s="1"/>
  <c r="E44" i="7"/>
  <c r="D44" i="7"/>
  <c r="C44" i="7"/>
  <c r="B44" i="7"/>
  <c r="N43" i="7"/>
  <c r="W43" i="7" s="1"/>
  <c r="L43" i="7"/>
  <c r="M43" i="7" s="1"/>
  <c r="J43" i="7"/>
  <c r="K43" i="7" s="1"/>
  <c r="I43" i="7"/>
  <c r="H43" i="7"/>
  <c r="E43" i="7"/>
  <c r="D43" i="7"/>
  <c r="C43" i="7"/>
  <c r="B43" i="7"/>
  <c r="L42" i="7"/>
  <c r="M42" i="7" s="1"/>
  <c r="J42" i="7"/>
  <c r="K42" i="7" s="1"/>
  <c r="H42" i="7"/>
  <c r="N42" i="7" s="1"/>
  <c r="W42" i="7" s="1"/>
  <c r="E42" i="7"/>
  <c r="D42" i="7"/>
  <c r="C42" i="7"/>
  <c r="B42" i="7"/>
  <c r="L41" i="7"/>
  <c r="M41" i="7" s="1"/>
  <c r="K41" i="7"/>
  <c r="J41" i="7"/>
  <c r="I41" i="7"/>
  <c r="H41" i="7"/>
  <c r="N41" i="7" s="1"/>
  <c r="W41" i="7" s="1"/>
  <c r="E41" i="7"/>
  <c r="D41" i="7"/>
  <c r="C41" i="7"/>
  <c r="B41" i="7"/>
  <c r="L40" i="7"/>
  <c r="M40" i="7" s="1"/>
  <c r="J40" i="7"/>
  <c r="N40" i="7" s="1"/>
  <c r="W40" i="7" s="1"/>
  <c r="I40" i="7"/>
  <c r="H40" i="7"/>
  <c r="E40" i="7"/>
  <c r="D40" i="7"/>
  <c r="C40" i="7"/>
  <c r="B40" i="7"/>
  <c r="N39" i="7"/>
  <c r="W39" i="7" s="1"/>
  <c r="M39" i="7"/>
  <c r="L39" i="7"/>
  <c r="K39" i="7"/>
  <c r="J39" i="7"/>
  <c r="H39" i="7"/>
  <c r="I39" i="7" s="1"/>
  <c r="O39" i="7" s="1"/>
  <c r="E39" i="7"/>
  <c r="D39" i="7"/>
  <c r="C39" i="7"/>
  <c r="B39" i="7"/>
  <c r="N38" i="7"/>
  <c r="W38" i="7" s="1"/>
  <c r="L38" i="7"/>
  <c r="M38" i="7" s="1"/>
  <c r="O38" i="7" s="1"/>
  <c r="K38" i="7"/>
  <c r="J38" i="7"/>
  <c r="I38" i="7"/>
  <c r="H38" i="7"/>
  <c r="E38" i="7"/>
  <c r="D38" i="7"/>
  <c r="C38" i="7"/>
  <c r="B38" i="7"/>
  <c r="R37" i="7"/>
  <c r="J37" i="7" s="1"/>
  <c r="L37" i="7"/>
  <c r="H37" i="7"/>
  <c r="F37" i="7"/>
  <c r="G37" i="7" s="1"/>
  <c r="I37" i="7" s="1"/>
  <c r="E37" i="7"/>
  <c r="D37" i="7"/>
  <c r="C37" i="7"/>
  <c r="B37" i="7"/>
  <c r="L36" i="7"/>
  <c r="M36" i="7" s="1"/>
  <c r="J36" i="7"/>
  <c r="K36" i="7" s="1"/>
  <c r="H36" i="7"/>
  <c r="I36" i="7" s="1"/>
  <c r="E36" i="7"/>
  <c r="D36" i="7"/>
  <c r="C36" i="7"/>
  <c r="B36" i="7"/>
  <c r="M35" i="7"/>
  <c r="L35" i="7"/>
  <c r="J35" i="7"/>
  <c r="K35" i="7" s="1"/>
  <c r="H35" i="7"/>
  <c r="N35" i="7" s="1"/>
  <c r="W35" i="7" s="1"/>
  <c r="E35" i="7"/>
  <c r="D35" i="7"/>
  <c r="C35" i="7"/>
  <c r="B35" i="7"/>
  <c r="N34" i="7"/>
  <c r="W34" i="7" s="1"/>
  <c r="L34" i="7"/>
  <c r="M34" i="7" s="1"/>
  <c r="J34" i="7"/>
  <c r="K34" i="7" s="1"/>
  <c r="I34" i="7"/>
  <c r="H34" i="7"/>
  <c r="E34" i="7"/>
  <c r="D34" i="7"/>
  <c r="C34" i="7"/>
  <c r="B34" i="7"/>
  <c r="L33" i="7"/>
  <c r="M33" i="7" s="1"/>
  <c r="J33" i="7"/>
  <c r="K33" i="7" s="1"/>
  <c r="H33" i="7"/>
  <c r="N33" i="7" s="1"/>
  <c r="W33" i="7" s="1"/>
  <c r="E33" i="7"/>
  <c r="D33" i="7"/>
  <c r="C33" i="7"/>
  <c r="B33" i="7"/>
  <c r="L32" i="7"/>
  <c r="M32" i="7" s="1"/>
  <c r="K32" i="7"/>
  <c r="J32" i="7"/>
  <c r="I32" i="7"/>
  <c r="H32" i="7"/>
  <c r="N32" i="7" s="1"/>
  <c r="W32" i="7" s="1"/>
  <c r="E32" i="7"/>
  <c r="D32" i="7"/>
  <c r="C32" i="7"/>
  <c r="B32" i="7"/>
  <c r="L31" i="7"/>
  <c r="M31" i="7" s="1"/>
  <c r="J31" i="7"/>
  <c r="K31" i="7" s="1"/>
  <c r="I31" i="7"/>
  <c r="H31" i="7"/>
  <c r="N31" i="7" s="1"/>
  <c r="W31" i="7" s="1"/>
  <c r="E31" i="7"/>
  <c r="D31" i="7"/>
  <c r="C31" i="7"/>
  <c r="B31" i="7"/>
  <c r="M30" i="7"/>
  <c r="L30" i="7"/>
  <c r="K30" i="7"/>
  <c r="J30" i="7"/>
  <c r="H30" i="7"/>
  <c r="N30" i="7" s="1"/>
  <c r="W30" i="7" s="1"/>
  <c r="E30" i="7"/>
  <c r="D30" i="7"/>
  <c r="C30" i="7"/>
  <c r="B30" i="7"/>
  <c r="N29" i="7"/>
  <c r="W29" i="7" s="1"/>
  <c r="L29" i="7"/>
  <c r="M29" i="7" s="1"/>
  <c r="K29" i="7"/>
  <c r="J29" i="7"/>
  <c r="H29" i="7"/>
  <c r="I29" i="7" s="1"/>
  <c r="O29" i="7" s="1"/>
  <c r="E29" i="7"/>
  <c r="D29" i="7"/>
  <c r="C29" i="7"/>
  <c r="B29" i="7"/>
  <c r="M28" i="7"/>
  <c r="L28" i="7"/>
  <c r="J28" i="7"/>
  <c r="K28" i="7" s="1"/>
  <c r="H28" i="7"/>
  <c r="I28" i="7" s="1"/>
  <c r="O28" i="7" s="1"/>
  <c r="E28" i="7"/>
  <c r="D28" i="7"/>
  <c r="C28" i="7"/>
  <c r="B28" i="7"/>
  <c r="W27" i="7"/>
  <c r="N27" i="7"/>
  <c r="M27" i="7"/>
  <c r="L27" i="7"/>
  <c r="J27" i="7"/>
  <c r="K27" i="7" s="1"/>
  <c r="I27" i="7"/>
  <c r="O27" i="7" s="1"/>
  <c r="H27" i="7"/>
  <c r="E27" i="7"/>
  <c r="D27" i="7"/>
  <c r="C27" i="7"/>
  <c r="B27" i="7"/>
  <c r="L26" i="7"/>
  <c r="M26" i="7" s="1"/>
  <c r="J26" i="7"/>
  <c r="K26" i="7" s="1"/>
  <c r="H26" i="7"/>
  <c r="I26" i="7" s="1"/>
  <c r="E26" i="7"/>
  <c r="D26" i="7"/>
  <c r="C26" i="7"/>
  <c r="B26" i="7"/>
  <c r="L25" i="7"/>
  <c r="M25" i="7" s="1"/>
  <c r="K25" i="7"/>
  <c r="J25" i="7"/>
  <c r="H25" i="7"/>
  <c r="I25" i="7" s="1"/>
  <c r="O25" i="7" s="1"/>
  <c r="E25" i="7"/>
  <c r="D25" i="7"/>
  <c r="C25" i="7"/>
  <c r="B25" i="7"/>
  <c r="L24" i="7"/>
  <c r="M24" i="7" s="1"/>
  <c r="J24" i="7"/>
  <c r="K24" i="7" s="1"/>
  <c r="H24" i="7"/>
  <c r="I24" i="7" s="1"/>
  <c r="E24" i="7"/>
  <c r="D24" i="7"/>
  <c r="C24" i="7"/>
  <c r="B24" i="7"/>
  <c r="M23" i="7"/>
  <c r="L23" i="7"/>
  <c r="J23" i="7"/>
  <c r="K23" i="7" s="1"/>
  <c r="H23" i="7"/>
  <c r="N23" i="7" s="1"/>
  <c r="W23" i="7" s="1"/>
  <c r="E23" i="7"/>
  <c r="D23" i="7"/>
  <c r="C23" i="7"/>
  <c r="B23" i="7"/>
  <c r="N22" i="7"/>
  <c r="W22" i="7" s="1"/>
  <c r="L22" i="7"/>
  <c r="M22" i="7" s="1"/>
  <c r="J22" i="7"/>
  <c r="K22" i="7" s="1"/>
  <c r="I22" i="7"/>
  <c r="H22" i="7"/>
  <c r="E22" i="7"/>
  <c r="D22" i="7"/>
  <c r="C22" i="7"/>
  <c r="B22" i="7"/>
  <c r="R21" i="7"/>
  <c r="J21" i="7" s="1"/>
  <c r="L21" i="7"/>
  <c r="H21" i="7"/>
  <c r="F21" i="7"/>
  <c r="G21" i="7" s="1"/>
  <c r="I21" i="7" s="1"/>
  <c r="E21" i="7"/>
  <c r="D21" i="7"/>
  <c r="C21" i="7"/>
  <c r="B21" i="7"/>
  <c r="N20" i="7"/>
  <c r="W20" i="7" s="1"/>
  <c r="L20" i="7"/>
  <c r="M20" i="7" s="1"/>
  <c r="K20" i="7"/>
  <c r="J20" i="7"/>
  <c r="I20" i="7"/>
  <c r="H20" i="7"/>
  <c r="E20" i="7"/>
  <c r="D20" i="7"/>
  <c r="C20" i="7"/>
  <c r="B20" i="7"/>
  <c r="M19" i="7"/>
  <c r="L19" i="7"/>
  <c r="J19" i="7"/>
  <c r="K19" i="7" s="1"/>
  <c r="H19" i="7"/>
  <c r="I19" i="7" s="1"/>
  <c r="O19" i="7" s="1"/>
  <c r="E19" i="7"/>
  <c r="D19" i="7"/>
  <c r="C19" i="7"/>
  <c r="B19" i="7"/>
  <c r="W18" i="7"/>
  <c r="N18" i="7"/>
  <c r="M18" i="7"/>
  <c r="L18" i="7"/>
  <c r="K18" i="7"/>
  <c r="J18" i="7"/>
  <c r="I18" i="7"/>
  <c r="O18" i="7" s="1"/>
  <c r="H18" i="7"/>
  <c r="E18" i="7"/>
  <c r="D18" i="7"/>
  <c r="C18" i="7"/>
  <c r="B18" i="7"/>
  <c r="L17" i="7"/>
  <c r="M17" i="7" s="1"/>
  <c r="J17" i="7"/>
  <c r="K17" i="7" s="1"/>
  <c r="H17" i="7"/>
  <c r="I17" i="7" s="1"/>
  <c r="E17" i="7"/>
  <c r="D17" i="7"/>
  <c r="C17" i="7"/>
  <c r="B17" i="7"/>
  <c r="M16" i="7"/>
  <c r="L16" i="7"/>
  <c r="K16" i="7"/>
  <c r="J16" i="7"/>
  <c r="H16" i="7"/>
  <c r="I16" i="7" s="1"/>
  <c r="O16" i="7" s="1"/>
  <c r="E16" i="7"/>
  <c r="D16" i="7"/>
  <c r="C16" i="7"/>
  <c r="B16" i="7"/>
  <c r="L15" i="7"/>
  <c r="M15" i="7" s="1"/>
  <c r="J15" i="7"/>
  <c r="K15" i="7" s="1"/>
  <c r="H15" i="7"/>
  <c r="I15" i="7" s="1"/>
  <c r="O15" i="7" s="1"/>
  <c r="E15" i="7"/>
  <c r="D15" i="7"/>
  <c r="C15" i="7"/>
  <c r="B15" i="7"/>
  <c r="M14" i="7"/>
  <c r="L14" i="7"/>
  <c r="J14" i="7"/>
  <c r="K14" i="7" s="1"/>
  <c r="H14" i="7"/>
  <c r="N14" i="7" s="1"/>
  <c r="W14" i="7" s="1"/>
  <c r="E14" i="7"/>
  <c r="D14" i="7"/>
  <c r="C14" i="7"/>
  <c r="B14" i="7"/>
  <c r="N13" i="7"/>
  <c r="W13" i="7" s="1"/>
  <c r="L13" i="7"/>
  <c r="M13" i="7" s="1"/>
  <c r="J13" i="7"/>
  <c r="K13" i="7" s="1"/>
  <c r="I13" i="7"/>
  <c r="O13" i="7" s="1"/>
  <c r="H13" i="7"/>
  <c r="E13" i="7"/>
  <c r="D13" i="7"/>
  <c r="C13" i="7"/>
  <c r="B13" i="7"/>
  <c r="M12" i="7"/>
  <c r="L12" i="7"/>
  <c r="J12" i="7"/>
  <c r="K12" i="7" s="1"/>
  <c r="H12" i="7"/>
  <c r="N12" i="7" s="1"/>
  <c r="W12" i="7" s="1"/>
  <c r="E12" i="7"/>
  <c r="D12" i="7"/>
  <c r="C12" i="7"/>
  <c r="B12" i="7"/>
  <c r="L11" i="7"/>
  <c r="M11" i="7" s="1"/>
  <c r="K11" i="7"/>
  <c r="J11" i="7"/>
  <c r="I11" i="7"/>
  <c r="O11" i="7" s="1"/>
  <c r="H11" i="7"/>
  <c r="N11" i="7" s="1"/>
  <c r="W11" i="7" s="1"/>
  <c r="E11" i="7"/>
  <c r="D11" i="7"/>
  <c r="C11" i="7"/>
  <c r="B11" i="7"/>
  <c r="L10" i="7"/>
  <c r="M10" i="7" s="1"/>
  <c r="J10" i="7"/>
  <c r="N10" i="7" s="1"/>
  <c r="W10" i="7" s="1"/>
  <c r="I10" i="7"/>
  <c r="H10" i="7"/>
  <c r="E10" i="7"/>
  <c r="D10" i="7"/>
  <c r="C10" i="7"/>
  <c r="B10" i="7"/>
  <c r="M9" i="7"/>
  <c r="L9" i="7"/>
  <c r="K9" i="7"/>
  <c r="J9" i="7"/>
  <c r="N9" i="7" s="1"/>
  <c r="W9" i="7" s="1"/>
  <c r="H9" i="7"/>
  <c r="I9" i="7" s="1"/>
  <c r="O9" i="7" s="1"/>
  <c r="E9" i="7"/>
  <c r="D9" i="7"/>
  <c r="C9" i="7"/>
  <c r="B9" i="7"/>
  <c r="N8" i="7"/>
  <c r="W8" i="7" s="1"/>
  <c r="L8" i="7"/>
  <c r="M8" i="7" s="1"/>
  <c r="K8" i="7"/>
  <c r="O8" i="7" s="1"/>
  <c r="J8" i="7"/>
  <c r="I8" i="7"/>
  <c r="H8" i="7"/>
  <c r="E8" i="7"/>
  <c r="D8" i="7"/>
  <c r="C8" i="7"/>
  <c r="B8" i="7"/>
  <c r="M7" i="7"/>
  <c r="L7" i="7"/>
  <c r="J7" i="7"/>
  <c r="K7" i="7" s="1"/>
  <c r="H7" i="7"/>
  <c r="I7" i="7" s="1"/>
  <c r="O7" i="7" s="1"/>
  <c r="E7" i="7"/>
  <c r="D7" i="7"/>
  <c r="C7" i="7"/>
  <c r="B7" i="7"/>
  <c r="W6" i="7"/>
  <c r="N6" i="7"/>
  <c r="M6" i="7"/>
  <c r="L6" i="7"/>
  <c r="K6" i="7"/>
  <c r="J6" i="7"/>
  <c r="I6" i="7"/>
  <c r="O6" i="7" s="1"/>
  <c r="H6" i="7"/>
  <c r="E6" i="7"/>
  <c r="D6" i="7"/>
  <c r="C6" i="7"/>
  <c r="B6" i="7"/>
  <c r="B4" i="7"/>
  <c r="S3" i="7"/>
  <c r="H14" i="6"/>
  <c r="H13" i="6"/>
  <c r="A1" i="6"/>
  <c r="C9" i="5"/>
  <c r="C8" i="5"/>
  <c r="C7" i="5"/>
  <c r="M20" i="3"/>
  <c r="L21" i="3" s="1"/>
  <c r="A9" i="1"/>
  <c r="N686" i="7" l="1"/>
  <c r="W686" i="7" s="1"/>
  <c r="N684" i="7"/>
  <c r="W684" i="7" s="1"/>
  <c r="I687" i="7"/>
  <c r="O687" i="7" s="1"/>
  <c r="M687" i="7"/>
  <c r="O80" i="7"/>
  <c r="O87" i="7"/>
  <c r="O90" i="7"/>
  <c r="O22" i="7"/>
  <c r="O32" i="7"/>
  <c r="O45" i="7"/>
  <c r="O17" i="7"/>
  <c r="O60" i="7"/>
  <c r="O73" i="7"/>
  <c r="O89" i="7"/>
  <c r="O92" i="7"/>
  <c r="O47" i="7"/>
  <c r="O57" i="7"/>
  <c r="O76" i="7"/>
  <c r="N21" i="7"/>
  <c r="W21" i="7" s="1"/>
  <c r="O24" i="7"/>
  <c r="O31" i="7"/>
  <c r="O34" i="7"/>
  <c r="O41" i="7"/>
  <c r="O66" i="7"/>
  <c r="M21" i="7"/>
  <c r="O50" i="7"/>
  <c r="O54" i="7"/>
  <c r="O62" i="7"/>
  <c r="K21" i="7"/>
  <c r="O21" i="7" s="1"/>
  <c r="N37" i="7"/>
  <c r="W37" i="7" s="1"/>
  <c r="K37" i="7"/>
  <c r="O37" i="7" s="1"/>
  <c r="O88" i="7"/>
  <c r="O26" i="7"/>
  <c r="O46" i="7"/>
  <c r="O53" i="7"/>
  <c r="O75" i="7"/>
  <c r="O78" i="7"/>
  <c r="O20" i="7"/>
  <c r="O36" i="7"/>
  <c r="O43" i="7"/>
  <c r="N69" i="7"/>
  <c r="W69" i="7" s="1"/>
  <c r="K69" i="7"/>
  <c r="O69" i="7" s="1"/>
  <c r="O49" i="7"/>
  <c r="O61" i="7"/>
  <c r="O68" i="7"/>
  <c r="N15" i="7"/>
  <c r="W15" i="7" s="1"/>
  <c r="N24" i="7"/>
  <c r="W24" i="7" s="1"/>
  <c r="N36" i="7"/>
  <c r="W36" i="7" s="1"/>
  <c r="N45" i="7"/>
  <c r="W45" i="7" s="1"/>
  <c r="N57" i="7"/>
  <c r="W57" i="7" s="1"/>
  <c r="N66" i="7"/>
  <c r="W66" i="7" s="1"/>
  <c r="N75" i="7"/>
  <c r="W75" i="7" s="1"/>
  <c r="N87" i="7"/>
  <c r="W87" i="7" s="1"/>
  <c r="O101" i="7"/>
  <c r="O118" i="7"/>
  <c r="O189" i="7"/>
  <c r="N16" i="7"/>
  <c r="W16" i="7" s="1"/>
  <c r="N25" i="7"/>
  <c r="W25" i="7" s="1"/>
  <c r="I30" i="7"/>
  <c r="O30" i="7" s="1"/>
  <c r="N46" i="7"/>
  <c r="W46" i="7" s="1"/>
  <c r="N58" i="7"/>
  <c r="W58" i="7" s="1"/>
  <c r="O169" i="7"/>
  <c r="O201" i="7"/>
  <c r="N17" i="7"/>
  <c r="W17" i="7" s="1"/>
  <c r="N26" i="7"/>
  <c r="W26" i="7" s="1"/>
  <c r="M37" i="7"/>
  <c r="N47" i="7"/>
  <c r="W47" i="7" s="1"/>
  <c r="I52" i="7"/>
  <c r="O52" i="7" s="1"/>
  <c r="N59" i="7"/>
  <c r="W59" i="7" s="1"/>
  <c r="I64" i="7"/>
  <c r="O64" i="7" s="1"/>
  <c r="N68" i="7"/>
  <c r="W68" i="7" s="1"/>
  <c r="N77" i="7"/>
  <c r="W77" i="7" s="1"/>
  <c r="N89" i="7"/>
  <c r="W89" i="7" s="1"/>
  <c r="N96" i="7"/>
  <c r="W96" i="7" s="1"/>
  <c r="N104" i="7"/>
  <c r="W104" i="7" s="1"/>
  <c r="I104" i="7"/>
  <c r="O104" i="7" s="1"/>
  <c r="O166" i="7"/>
  <c r="O191" i="7"/>
  <c r="O100" i="7"/>
  <c r="O156" i="7"/>
  <c r="O241" i="7"/>
  <c r="N7" i="7"/>
  <c r="W7" i="7" s="1"/>
  <c r="K10" i="7"/>
  <c r="O10" i="7" s="1"/>
  <c r="I12" i="7"/>
  <c r="O12" i="7" s="1"/>
  <c r="N19" i="7"/>
  <c r="W19" i="7" s="1"/>
  <c r="N28" i="7"/>
  <c r="W28" i="7" s="1"/>
  <c r="I33" i="7"/>
  <c r="O33" i="7" s="1"/>
  <c r="K40" i="7"/>
  <c r="O40" i="7" s="1"/>
  <c r="I42" i="7"/>
  <c r="O42" i="7" s="1"/>
  <c r="N49" i="7"/>
  <c r="W49" i="7" s="1"/>
  <c r="N61" i="7"/>
  <c r="W61" i="7" s="1"/>
  <c r="K70" i="7"/>
  <c r="O70" i="7" s="1"/>
  <c r="I72" i="7"/>
  <c r="O72" i="7" s="1"/>
  <c r="N79" i="7"/>
  <c r="W79" i="7" s="1"/>
  <c r="K82" i="7"/>
  <c r="O82" i="7" s="1"/>
  <c r="I84" i="7"/>
  <c r="O84" i="7" s="1"/>
  <c r="N91" i="7"/>
  <c r="W91" i="7" s="1"/>
  <c r="O110" i="7"/>
  <c r="O120" i="7"/>
  <c r="M141" i="7"/>
  <c r="K141" i="7"/>
  <c r="I141" i="7"/>
  <c r="O171" i="7"/>
  <c r="O181" i="7"/>
  <c r="O236" i="7"/>
  <c r="I14" i="7"/>
  <c r="O14" i="7" s="1"/>
  <c r="I23" i="7"/>
  <c r="O23" i="7" s="1"/>
  <c r="I35" i="7"/>
  <c r="O35" i="7" s="1"/>
  <c r="I44" i="7"/>
  <c r="O44" i="7" s="1"/>
  <c r="I56" i="7"/>
  <c r="O56" i="7" s="1"/>
  <c r="I74" i="7"/>
  <c r="O74" i="7" s="1"/>
  <c r="I86" i="7"/>
  <c r="O86" i="7" s="1"/>
  <c r="N100" i="7"/>
  <c r="W100" i="7" s="1"/>
  <c r="I200" i="7"/>
  <c r="K55" i="7"/>
  <c r="O55" i="7" s="1"/>
  <c r="K65" i="7"/>
  <c r="O65" i="7" s="1"/>
  <c r="M71" i="7"/>
  <c r="O71" i="7" s="1"/>
  <c r="K85" i="7"/>
  <c r="O85" i="7" s="1"/>
  <c r="O98" i="7"/>
  <c r="N149" i="7"/>
  <c r="W149" i="7" s="1"/>
  <c r="K149" i="7"/>
  <c r="O149" i="7" s="1"/>
  <c r="O161" i="7"/>
  <c r="O183" i="7"/>
  <c r="O190" i="7"/>
  <c r="M200" i="7"/>
  <c r="K200" i="7"/>
  <c r="O204" i="7"/>
  <c r="O212" i="7"/>
  <c r="I97" i="7"/>
  <c r="O97" i="7" s="1"/>
  <c r="N102" i="7"/>
  <c r="W102" i="7" s="1"/>
  <c r="I102" i="7"/>
  <c r="O102" i="7" s="1"/>
  <c r="O147" i="7"/>
  <c r="O180" i="7"/>
  <c r="O199" i="7"/>
  <c r="O216" i="7"/>
  <c r="O228" i="7"/>
  <c r="O231" i="7"/>
  <c r="O234" i="7"/>
  <c r="O245" i="7"/>
  <c r="O132" i="7"/>
  <c r="O154" i="7"/>
  <c r="O182" i="7"/>
  <c r="O185" i="7"/>
  <c r="O207" i="7"/>
  <c r="O219" i="7"/>
  <c r="O249" i="7"/>
  <c r="N106" i="7"/>
  <c r="W106" i="7" s="1"/>
  <c r="N118" i="7"/>
  <c r="W118" i="7" s="1"/>
  <c r="N129" i="7"/>
  <c r="W129" i="7" s="1"/>
  <c r="N138" i="7"/>
  <c r="W138" i="7" s="1"/>
  <c r="N147" i="7"/>
  <c r="W147" i="7" s="1"/>
  <c r="N157" i="7"/>
  <c r="W157" i="7" s="1"/>
  <c r="N169" i="7"/>
  <c r="W169" i="7" s="1"/>
  <c r="N181" i="7"/>
  <c r="W181" i="7" s="1"/>
  <c r="N190" i="7"/>
  <c r="W190" i="7" s="1"/>
  <c r="N200" i="7"/>
  <c r="W200" i="7" s="1"/>
  <c r="N208" i="7"/>
  <c r="W208" i="7" s="1"/>
  <c r="N220" i="7"/>
  <c r="W220" i="7" s="1"/>
  <c r="N232" i="7"/>
  <c r="W232" i="7" s="1"/>
  <c r="N245" i="7"/>
  <c r="W245" i="7" s="1"/>
  <c r="I112" i="7"/>
  <c r="O112" i="7" s="1"/>
  <c r="I124" i="7"/>
  <c r="O124" i="7" s="1"/>
  <c r="I134" i="7"/>
  <c r="O134" i="7" s="1"/>
  <c r="N139" i="7"/>
  <c r="W139" i="7" s="1"/>
  <c r="N158" i="7"/>
  <c r="W158" i="7" s="1"/>
  <c r="N170" i="7"/>
  <c r="W170" i="7" s="1"/>
  <c r="N182" i="7"/>
  <c r="W182" i="7" s="1"/>
  <c r="N191" i="7"/>
  <c r="W191" i="7" s="1"/>
  <c r="M192" i="7"/>
  <c r="O192" i="7" s="1"/>
  <c r="K194" i="7"/>
  <c r="O194" i="7" s="1"/>
  <c r="I196" i="7"/>
  <c r="O196" i="7" s="1"/>
  <c r="N209" i="7"/>
  <c r="W209" i="7" s="1"/>
  <c r="M210" i="7"/>
  <c r="O210" i="7" s="1"/>
  <c r="I214" i="7"/>
  <c r="O214" i="7" s="1"/>
  <c r="N221" i="7"/>
  <c r="W221" i="7" s="1"/>
  <c r="I226" i="7"/>
  <c r="O226" i="7" s="1"/>
  <c r="N233" i="7"/>
  <c r="W233" i="7" s="1"/>
  <c r="I238" i="7"/>
  <c r="O238" i="7" s="1"/>
  <c r="N247" i="7"/>
  <c r="W247" i="7" s="1"/>
  <c r="I254" i="7"/>
  <c r="O254" i="7" s="1"/>
  <c r="O362" i="7"/>
  <c r="O365" i="7"/>
  <c r="N183" i="7"/>
  <c r="W183" i="7" s="1"/>
  <c r="N222" i="7"/>
  <c r="W222" i="7" s="1"/>
  <c r="N234" i="7"/>
  <c r="W234" i="7" s="1"/>
  <c r="N249" i="7"/>
  <c r="W249" i="7" s="1"/>
  <c r="N250" i="7"/>
  <c r="W250" i="7" s="1"/>
  <c r="N253" i="7"/>
  <c r="W253" i="7" s="1"/>
  <c r="O281" i="7"/>
  <c r="N109" i="7"/>
  <c r="W109" i="7" s="1"/>
  <c r="I114" i="7"/>
  <c r="O114" i="7" s="1"/>
  <c r="N121" i="7"/>
  <c r="W121" i="7" s="1"/>
  <c r="I126" i="7"/>
  <c r="O126" i="7" s="1"/>
  <c r="N131" i="7"/>
  <c r="W131" i="7" s="1"/>
  <c r="I136" i="7"/>
  <c r="O136" i="7" s="1"/>
  <c r="I143" i="7"/>
  <c r="O143" i="7" s="1"/>
  <c r="K151" i="7"/>
  <c r="O151" i="7" s="1"/>
  <c r="I153" i="7"/>
  <c r="O153" i="7" s="1"/>
  <c r="N160" i="7"/>
  <c r="W160" i="7" s="1"/>
  <c r="K163" i="7"/>
  <c r="O163" i="7" s="1"/>
  <c r="I165" i="7"/>
  <c r="O165" i="7" s="1"/>
  <c r="N172" i="7"/>
  <c r="W172" i="7" s="1"/>
  <c r="K175" i="7"/>
  <c r="O175" i="7" s="1"/>
  <c r="I177" i="7"/>
  <c r="O177" i="7" s="1"/>
  <c r="N184" i="7"/>
  <c r="W184" i="7" s="1"/>
  <c r="K187" i="7"/>
  <c r="O187" i="7" s="1"/>
  <c r="I198" i="7"/>
  <c r="O198" i="7" s="1"/>
  <c r="O253" i="7"/>
  <c r="O262" i="7"/>
  <c r="O307" i="7"/>
  <c r="O369" i="7"/>
  <c r="I116" i="7"/>
  <c r="O116" i="7" s="1"/>
  <c r="I128" i="7"/>
  <c r="O128" i="7" s="1"/>
  <c r="I137" i="7"/>
  <c r="O137" i="7" s="1"/>
  <c r="I145" i="7"/>
  <c r="O145" i="7" s="1"/>
  <c r="I155" i="7"/>
  <c r="O155" i="7" s="1"/>
  <c r="I167" i="7"/>
  <c r="O167" i="7" s="1"/>
  <c r="I179" i="7"/>
  <c r="O179" i="7" s="1"/>
  <c r="I206" i="7"/>
  <c r="O206" i="7" s="1"/>
  <c r="I218" i="7"/>
  <c r="O218" i="7" s="1"/>
  <c r="I230" i="7"/>
  <c r="O230" i="7" s="1"/>
  <c r="I242" i="7"/>
  <c r="O242" i="7" s="1"/>
  <c r="N252" i="7"/>
  <c r="W252" i="7" s="1"/>
  <c r="O329" i="7"/>
  <c r="O341" i="7"/>
  <c r="O353" i="7"/>
  <c r="O252" i="7"/>
  <c r="N256" i="7"/>
  <c r="W256" i="7" s="1"/>
  <c r="I256" i="7"/>
  <c r="O256" i="7" s="1"/>
  <c r="O295" i="7"/>
  <c r="I244" i="7"/>
  <c r="O244" i="7" s="1"/>
  <c r="K272" i="7"/>
  <c r="I272" i="7"/>
  <c r="I251" i="7"/>
  <c r="O251" i="7" s="1"/>
  <c r="O283" i="7"/>
  <c r="O333" i="7"/>
  <c r="O345" i="7"/>
  <c r="O357" i="7"/>
  <c r="I255" i="7"/>
  <c r="O255" i="7" s="1"/>
  <c r="O309" i="7"/>
  <c r="O360" i="7"/>
  <c r="O374" i="7"/>
  <c r="O377" i="7"/>
  <c r="O389" i="7"/>
  <c r="O297" i="7"/>
  <c r="N402" i="7"/>
  <c r="W402" i="7" s="1"/>
  <c r="O478" i="7"/>
  <c r="O497" i="7"/>
  <c r="O501" i="7"/>
  <c r="O518" i="7"/>
  <c r="O525" i="7"/>
  <c r="I266" i="7"/>
  <c r="O266" i="7" s="1"/>
  <c r="I275" i="7"/>
  <c r="O275" i="7" s="1"/>
  <c r="N282" i="7"/>
  <c r="W282" i="7" s="1"/>
  <c r="I287" i="7"/>
  <c r="O287" i="7" s="1"/>
  <c r="N294" i="7"/>
  <c r="W294" i="7" s="1"/>
  <c r="I299" i="7"/>
  <c r="O299" i="7" s="1"/>
  <c r="N306" i="7"/>
  <c r="W306" i="7" s="1"/>
  <c r="I311" i="7"/>
  <c r="O311" i="7" s="1"/>
  <c r="I323" i="7"/>
  <c r="O323" i="7" s="1"/>
  <c r="I335" i="7"/>
  <c r="O335" i="7" s="1"/>
  <c r="I347" i="7"/>
  <c r="O347" i="7" s="1"/>
  <c r="I359" i="7"/>
  <c r="O359" i="7" s="1"/>
  <c r="I371" i="7"/>
  <c r="O371" i="7" s="1"/>
  <c r="I383" i="7"/>
  <c r="O383" i="7" s="1"/>
  <c r="I395" i="7"/>
  <c r="O395" i="7" s="1"/>
  <c r="O414" i="7"/>
  <c r="O447" i="7"/>
  <c r="O466" i="7"/>
  <c r="O418" i="7"/>
  <c r="N263" i="7"/>
  <c r="W263" i="7" s="1"/>
  <c r="I268" i="7"/>
  <c r="O268" i="7" s="1"/>
  <c r="I277" i="7"/>
  <c r="O277" i="7" s="1"/>
  <c r="N284" i="7"/>
  <c r="W284" i="7" s="1"/>
  <c r="I289" i="7"/>
  <c r="O289" i="7" s="1"/>
  <c r="N296" i="7"/>
  <c r="W296" i="7" s="1"/>
  <c r="I301" i="7"/>
  <c r="O301" i="7" s="1"/>
  <c r="N308" i="7"/>
  <c r="W308" i="7" s="1"/>
  <c r="I313" i="7"/>
  <c r="O313" i="7" s="1"/>
  <c r="N320" i="7"/>
  <c r="W320" i="7" s="1"/>
  <c r="I325" i="7"/>
  <c r="O325" i="7" s="1"/>
  <c r="I337" i="7"/>
  <c r="O337" i="7" s="1"/>
  <c r="I349" i="7"/>
  <c r="O349" i="7" s="1"/>
  <c r="I361" i="7"/>
  <c r="O361" i="7" s="1"/>
  <c r="I373" i="7"/>
  <c r="O373" i="7" s="1"/>
  <c r="I385" i="7"/>
  <c r="O385" i="7" s="1"/>
  <c r="I397" i="7"/>
  <c r="O397" i="7" s="1"/>
  <c r="N410" i="7"/>
  <c r="W410" i="7" s="1"/>
  <c r="I410" i="7"/>
  <c r="O410" i="7" s="1"/>
  <c r="O510" i="7"/>
  <c r="N285" i="7"/>
  <c r="W285" i="7" s="1"/>
  <c r="N297" i="7"/>
  <c r="W297" i="7" s="1"/>
  <c r="N309" i="7"/>
  <c r="W309" i="7" s="1"/>
  <c r="N321" i="7"/>
  <c r="W321" i="7" s="1"/>
  <c r="N333" i="7"/>
  <c r="W333" i="7" s="1"/>
  <c r="N345" i="7"/>
  <c r="W345" i="7" s="1"/>
  <c r="N357" i="7"/>
  <c r="W357" i="7" s="1"/>
  <c r="N369" i="7"/>
  <c r="W369" i="7" s="1"/>
  <c r="N381" i="7"/>
  <c r="W381" i="7" s="1"/>
  <c r="N393" i="7"/>
  <c r="W393" i="7" s="1"/>
  <c r="I406" i="7"/>
  <c r="O406" i="7" s="1"/>
  <c r="I417" i="7"/>
  <c r="O417" i="7" s="1"/>
  <c r="N417" i="7"/>
  <c r="W417" i="7" s="1"/>
  <c r="O435" i="7"/>
  <c r="I258" i="7"/>
  <c r="O258" i="7" s="1"/>
  <c r="I270" i="7"/>
  <c r="O270" i="7" s="1"/>
  <c r="I279" i="7"/>
  <c r="O279" i="7" s="1"/>
  <c r="I291" i="7"/>
  <c r="O291" i="7" s="1"/>
  <c r="I303" i="7"/>
  <c r="O303" i="7" s="1"/>
  <c r="I315" i="7"/>
  <c r="O315" i="7" s="1"/>
  <c r="I327" i="7"/>
  <c r="O327" i="7" s="1"/>
  <c r="I339" i="7"/>
  <c r="O339" i="7" s="1"/>
  <c r="I351" i="7"/>
  <c r="O351" i="7" s="1"/>
  <c r="I363" i="7"/>
  <c r="O363" i="7" s="1"/>
  <c r="I375" i="7"/>
  <c r="O375" i="7" s="1"/>
  <c r="I387" i="7"/>
  <c r="O387" i="7" s="1"/>
  <c r="K398" i="7"/>
  <c r="O398" i="7" s="1"/>
  <c r="I400" i="7"/>
  <c r="O400" i="7" s="1"/>
  <c r="N405" i="7"/>
  <c r="W405" i="7" s="1"/>
  <c r="O454" i="7"/>
  <c r="O480" i="7"/>
  <c r="O536" i="7"/>
  <c r="I364" i="7"/>
  <c r="O364" i="7" s="1"/>
  <c r="I376" i="7"/>
  <c r="O376" i="7" s="1"/>
  <c r="O405" i="7"/>
  <c r="O442" i="7"/>
  <c r="O468" i="7"/>
  <c r="N496" i="7"/>
  <c r="W496" i="7" s="1"/>
  <c r="O506" i="7"/>
  <c r="O513" i="7"/>
  <c r="O413" i="7"/>
  <c r="O464" i="7"/>
  <c r="O483" i="7"/>
  <c r="O404" i="7"/>
  <c r="N413" i="7"/>
  <c r="W413" i="7" s="1"/>
  <c r="M413" i="7"/>
  <c r="O423" i="7"/>
  <c r="O471" i="7"/>
  <c r="I408" i="7"/>
  <c r="O408" i="7" s="1"/>
  <c r="N408" i="7"/>
  <c r="W408" i="7" s="1"/>
  <c r="O498" i="7"/>
  <c r="O522" i="7"/>
  <c r="M259" i="7"/>
  <c r="O259" i="7" s="1"/>
  <c r="M271" i="7"/>
  <c r="O271" i="7" s="1"/>
  <c r="O430" i="7"/>
  <c r="O456" i="7"/>
  <c r="O535" i="7"/>
  <c r="N415" i="7"/>
  <c r="W415" i="7" s="1"/>
  <c r="O459" i="7"/>
  <c r="O511" i="7"/>
  <c r="O538" i="7"/>
  <c r="I422" i="7"/>
  <c r="O422" i="7" s="1"/>
  <c r="N429" i="7"/>
  <c r="W429" i="7" s="1"/>
  <c r="I434" i="7"/>
  <c r="O434" i="7" s="1"/>
  <c r="N441" i="7"/>
  <c r="W441" i="7" s="1"/>
  <c r="I446" i="7"/>
  <c r="O446" i="7" s="1"/>
  <c r="N453" i="7"/>
  <c r="W453" i="7" s="1"/>
  <c r="I458" i="7"/>
  <c r="O458" i="7" s="1"/>
  <c r="N465" i="7"/>
  <c r="W465" i="7" s="1"/>
  <c r="I470" i="7"/>
  <c r="O470" i="7" s="1"/>
  <c r="N477" i="7"/>
  <c r="W477" i="7" s="1"/>
  <c r="I482" i="7"/>
  <c r="O482" i="7" s="1"/>
  <c r="N489" i="7"/>
  <c r="W489" i="7" s="1"/>
  <c r="I494" i="7"/>
  <c r="O494" i="7" s="1"/>
  <c r="I500" i="7"/>
  <c r="O500" i="7" s="1"/>
  <c r="N507" i="7"/>
  <c r="W507" i="7" s="1"/>
  <c r="I512" i="7"/>
  <c r="O512" i="7" s="1"/>
  <c r="N519" i="7"/>
  <c r="W519" i="7" s="1"/>
  <c r="I524" i="7"/>
  <c r="O524" i="7" s="1"/>
  <c r="N531" i="7"/>
  <c r="W531" i="7" s="1"/>
  <c r="I537" i="7"/>
  <c r="O537" i="7" s="1"/>
  <c r="N547" i="7"/>
  <c r="W547" i="7" s="1"/>
  <c r="O564" i="7"/>
  <c r="O569" i="7"/>
  <c r="I620" i="7"/>
  <c r="O620" i="7" s="1"/>
  <c r="N620" i="7"/>
  <c r="W620" i="7" s="1"/>
  <c r="G677" i="7"/>
  <c r="K677" i="7" s="1"/>
  <c r="N497" i="7"/>
  <c r="W497" i="7" s="1"/>
  <c r="N508" i="7"/>
  <c r="W508" i="7" s="1"/>
  <c r="N520" i="7"/>
  <c r="W520" i="7" s="1"/>
  <c r="N532" i="7"/>
  <c r="W532" i="7" s="1"/>
  <c r="N542" i="7"/>
  <c r="W542" i="7" s="1"/>
  <c r="O572" i="7"/>
  <c r="O586" i="7"/>
  <c r="N602" i="7"/>
  <c r="W602" i="7" s="1"/>
  <c r="M602" i="7"/>
  <c r="I616" i="7"/>
  <c r="O616" i="7" s="1"/>
  <c r="N616" i="7"/>
  <c r="W616" i="7" s="1"/>
  <c r="I638" i="7"/>
  <c r="O638" i="7" s="1"/>
  <c r="N638" i="7"/>
  <c r="W638" i="7" s="1"/>
  <c r="O641" i="7"/>
  <c r="O649" i="7"/>
  <c r="N681" i="7"/>
  <c r="W681" i="7" s="1"/>
  <c r="O691" i="7"/>
  <c r="I412" i="7"/>
  <c r="O412" i="7" s="1"/>
  <c r="I424" i="7"/>
  <c r="O424" i="7" s="1"/>
  <c r="I436" i="7"/>
  <c r="O436" i="7" s="1"/>
  <c r="I448" i="7"/>
  <c r="O448" i="7" s="1"/>
  <c r="I460" i="7"/>
  <c r="O460" i="7" s="1"/>
  <c r="I472" i="7"/>
  <c r="O472" i="7" s="1"/>
  <c r="I484" i="7"/>
  <c r="O484" i="7" s="1"/>
  <c r="G496" i="7"/>
  <c r="M496" i="7" s="1"/>
  <c r="I502" i="7"/>
  <c r="O502" i="7" s="1"/>
  <c r="I514" i="7"/>
  <c r="O514" i="7" s="1"/>
  <c r="I526" i="7"/>
  <c r="O526" i="7" s="1"/>
  <c r="N535" i="7"/>
  <c r="W535" i="7" s="1"/>
  <c r="K537" i="7"/>
  <c r="I539" i="7"/>
  <c r="O539" i="7" s="1"/>
  <c r="O542" i="7"/>
  <c r="N552" i="7"/>
  <c r="W552" i="7" s="1"/>
  <c r="O624" i="7"/>
  <c r="I630" i="7"/>
  <c r="O630" i="7" s="1"/>
  <c r="N630" i="7"/>
  <c r="W630" i="7" s="1"/>
  <c r="N698" i="7"/>
  <c r="W698" i="7" s="1"/>
  <c r="N420" i="7"/>
  <c r="W420" i="7" s="1"/>
  <c r="N432" i="7"/>
  <c r="W432" i="7" s="1"/>
  <c r="N444" i="7"/>
  <c r="W444" i="7" s="1"/>
  <c r="N456" i="7"/>
  <c r="W456" i="7" s="1"/>
  <c r="N468" i="7"/>
  <c r="W468" i="7" s="1"/>
  <c r="N480" i="7"/>
  <c r="W480" i="7" s="1"/>
  <c r="N492" i="7"/>
  <c r="W492" i="7" s="1"/>
  <c r="N498" i="7"/>
  <c r="W498" i="7" s="1"/>
  <c r="I503" i="7"/>
  <c r="O503" i="7" s="1"/>
  <c r="N510" i="7"/>
  <c r="W510" i="7" s="1"/>
  <c r="I515" i="7"/>
  <c r="O515" i="7" s="1"/>
  <c r="N522" i="7"/>
  <c r="W522" i="7" s="1"/>
  <c r="I527" i="7"/>
  <c r="O527" i="7" s="1"/>
  <c r="N536" i="7"/>
  <c r="W536" i="7" s="1"/>
  <c r="I540" i="7"/>
  <c r="O540" i="7" s="1"/>
  <c r="I541" i="7"/>
  <c r="O541" i="7" s="1"/>
  <c r="O604" i="7"/>
  <c r="N646" i="7"/>
  <c r="W646" i="7" s="1"/>
  <c r="M646" i="7"/>
  <c r="O646" i="7" s="1"/>
  <c r="I550" i="7"/>
  <c r="O550" i="7" s="1"/>
  <c r="N550" i="7"/>
  <c r="W550" i="7" s="1"/>
  <c r="O560" i="7"/>
  <c r="N571" i="7"/>
  <c r="W571" i="7" s="1"/>
  <c r="N590" i="7"/>
  <c r="W590" i="7" s="1"/>
  <c r="M590" i="7"/>
  <c r="O590" i="7" s="1"/>
  <c r="N619" i="7"/>
  <c r="W619" i="7" s="1"/>
  <c r="M619" i="7"/>
  <c r="O619" i="7" s="1"/>
  <c r="N648" i="7"/>
  <c r="W648" i="7" s="1"/>
  <c r="O651" i="7"/>
  <c r="I415" i="7"/>
  <c r="O415" i="7" s="1"/>
  <c r="I427" i="7"/>
  <c r="O427" i="7" s="1"/>
  <c r="I439" i="7"/>
  <c r="O439" i="7" s="1"/>
  <c r="I451" i="7"/>
  <c r="O451" i="7" s="1"/>
  <c r="I463" i="7"/>
  <c r="O463" i="7" s="1"/>
  <c r="I475" i="7"/>
  <c r="O475" i="7" s="1"/>
  <c r="I487" i="7"/>
  <c r="O487" i="7" s="1"/>
  <c r="I505" i="7"/>
  <c r="O505" i="7" s="1"/>
  <c r="I517" i="7"/>
  <c r="O517" i="7" s="1"/>
  <c r="I529" i="7"/>
  <c r="O529" i="7" s="1"/>
  <c r="I546" i="7"/>
  <c r="I555" i="7"/>
  <c r="O555" i="7" s="1"/>
  <c r="N555" i="7"/>
  <c r="W555" i="7" s="1"/>
  <c r="O571" i="7"/>
  <c r="I585" i="7"/>
  <c r="O585" i="7" s="1"/>
  <c r="N585" i="7"/>
  <c r="W585" i="7" s="1"/>
  <c r="O595" i="7"/>
  <c r="O648" i="7"/>
  <c r="M558" i="7"/>
  <c r="I558" i="7"/>
  <c r="O558" i="7" s="1"/>
  <c r="I606" i="7"/>
  <c r="O606" i="7" s="1"/>
  <c r="N606" i="7"/>
  <c r="W606" i="7" s="1"/>
  <c r="M425" i="7"/>
  <c r="O425" i="7" s="1"/>
  <c r="M437" i="7"/>
  <c r="O437" i="7" s="1"/>
  <c r="M449" i="7"/>
  <c r="O449" i="7" s="1"/>
  <c r="M461" i="7"/>
  <c r="O461" i="7" s="1"/>
  <c r="M473" i="7"/>
  <c r="O473" i="7" s="1"/>
  <c r="M485" i="7"/>
  <c r="O485" i="7" s="1"/>
  <c r="N545" i="7"/>
  <c r="W545" i="7" s="1"/>
  <c r="N546" i="7"/>
  <c r="W546" i="7" s="1"/>
  <c r="N549" i="7"/>
  <c r="W549" i="7" s="1"/>
  <c r="O609" i="7"/>
  <c r="N618" i="7"/>
  <c r="W618" i="7" s="1"/>
  <c r="O629" i="7"/>
  <c r="I699" i="7"/>
  <c r="N544" i="7"/>
  <c r="W544" i="7" s="1"/>
  <c r="I545" i="7"/>
  <c r="O545" i="7" s="1"/>
  <c r="O548" i="7"/>
  <c r="I549" i="7"/>
  <c r="N554" i="7"/>
  <c r="W554" i="7" s="1"/>
  <c r="K558" i="7"/>
  <c r="I573" i="7"/>
  <c r="O573" i="7" s="1"/>
  <c r="N573" i="7"/>
  <c r="W573" i="7" s="1"/>
  <c r="N581" i="7"/>
  <c r="W581" i="7" s="1"/>
  <c r="O617" i="7"/>
  <c r="O626" i="7"/>
  <c r="I650" i="7"/>
  <c r="O650" i="7" s="1"/>
  <c r="N650" i="7"/>
  <c r="W650" i="7" s="1"/>
  <c r="O653" i="7"/>
  <c r="O678" i="7"/>
  <c r="O689" i="7"/>
  <c r="N534" i="7"/>
  <c r="W534" i="7" s="1"/>
  <c r="K549" i="7"/>
  <c r="O553" i="7"/>
  <c r="M559" i="7"/>
  <c r="I594" i="7"/>
  <c r="O594" i="7" s="1"/>
  <c r="N594" i="7"/>
  <c r="W594" i="7" s="1"/>
  <c r="M416" i="7"/>
  <c r="O416" i="7" s="1"/>
  <c r="M428" i="7"/>
  <c r="O428" i="7" s="1"/>
  <c r="M440" i="7"/>
  <c r="O440" i="7" s="1"/>
  <c r="M452" i="7"/>
  <c r="O452" i="7" s="1"/>
  <c r="I534" i="7"/>
  <c r="O534" i="7" s="1"/>
  <c r="K548" i="7"/>
  <c r="M549" i="7"/>
  <c r="O584" i="7"/>
  <c r="O597" i="7"/>
  <c r="O602" i="7"/>
  <c r="N614" i="7"/>
  <c r="W614" i="7" s="1"/>
  <c r="M614" i="7"/>
  <c r="O614" i="7" s="1"/>
  <c r="N626" i="7"/>
  <c r="W626" i="7" s="1"/>
  <c r="M626" i="7"/>
  <c r="N685" i="7"/>
  <c r="W685" i="7" s="1"/>
  <c r="M685" i="7"/>
  <c r="O685" i="7" s="1"/>
  <c r="I688" i="7"/>
  <c r="O688" i="7" s="1"/>
  <c r="N688" i="7"/>
  <c r="W688" i="7" s="1"/>
  <c r="M699" i="7"/>
  <c r="N543" i="7"/>
  <c r="W543" i="7" s="1"/>
  <c r="K546" i="7"/>
  <c r="I561" i="7"/>
  <c r="O561" i="7" s="1"/>
  <c r="N561" i="7"/>
  <c r="W561" i="7" s="1"/>
  <c r="N569" i="7"/>
  <c r="W569" i="7" s="1"/>
  <c r="O605" i="7"/>
  <c r="O631" i="7"/>
  <c r="K684" i="7"/>
  <c r="I693" i="7"/>
  <c r="O693" i="7" s="1"/>
  <c r="N556" i="7"/>
  <c r="W556" i="7" s="1"/>
  <c r="N562" i="7"/>
  <c r="W562" i="7" s="1"/>
  <c r="N574" i="7"/>
  <c r="W574" i="7" s="1"/>
  <c r="N586" i="7"/>
  <c r="W586" i="7" s="1"/>
  <c r="N595" i="7"/>
  <c r="W595" i="7" s="1"/>
  <c r="N607" i="7"/>
  <c r="W607" i="7" s="1"/>
  <c r="N617" i="7"/>
  <c r="W617" i="7" s="1"/>
  <c r="N639" i="7"/>
  <c r="W639" i="7" s="1"/>
  <c r="N651" i="7"/>
  <c r="W651" i="7" s="1"/>
  <c r="N557" i="7"/>
  <c r="W557" i="7" s="1"/>
  <c r="G559" i="7"/>
  <c r="K559" i="7" s="1"/>
  <c r="N563" i="7"/>
  <c r="W563" i="7" s="1"/>
  <c r="K566" i="7"/>
  <c r="O566" i="7" s="1"/>
  <c r="I568" i="7"/>
  <c r="O568" i="7" s="1"/>
  <c r="N575" i="7"/>
  <c r="W575" i="7" s="1"/>
  <c r="K578" i="7"/>
  <c r="O578" i="7" s="1"/>
  <c r="I580" i="7"/>
  <c r="O580" i="7" s="1"/>
  <c r="N587" i="7"/>
  <c r="W587" i="7" s="1"/>
  <c r="K588" i="7"/>
  <c r="O588" i="7" s="1"/>
  <c r="I589" i="7"/>
  <c r="O589" i="7" s="1"/>
  <c r="N596" i="7"/>
  <c r="W596" i="7" s="1"/>
  <c r="K599" i="7"/>
  <c r="O599" i="7" s="1"/>
  <c r="I601" i="7"/>
  <c r="O601" i="7" s="1"/>
  <c r="N608" i="7"/>
  <c r="W608" i="7" s="1"/>
  <c r="K611" i="7"/>
  <c r="O611" i="7" s="1"/>
  <c r="I613" i="7"/>
  <c r="O613" i="7" s="1"/>
  <c r="N621" i="7"/>
  <c r="W621" i="7" s="1"/>
  <c r="I625" i="7"/>
  <c r="O625" i="7" s="1"/>
  <c r="N631" i="7"/>
  <c r="W631" i="7" s="1"/>
  <c r="K633" i="7"/>
  <c r="O633" i="7" s="1"/>
  <c r="N640" i="7"/>
  <c r="W640" i="7" s="1"/>
  <c r="K643" i="7"/>
  <c r="O643" i="7" s="1"/>
  <c r="I645" i="7"/>
  <c r="O645" i="7" s="1"/>
  <c r="N652" i="7"/>
  <c r="W652" i="7" s="1"/>
  <c r="K655" i="7"/>
  <c r="O655" i="7" s="1"/>
  <c r="G680" i="7"/>
  <c r="K680" i="7" s="1"/>
  <c r="I684" i="7"/>
  <c r="I695" i="7"/>
  <c r="O695" i="7" s="1"/>
  <c r="N564" i="7"/>
  <c r="W564" i="7" s="1"/>
  <c r="N576" i="7"/>
  <c r="W576" i="7" s="1"/>
  <c r="N597" i="7"/>
  <c r="W597" i="7" s="1"/>
  <c r="N609" i="7"/>
  <c r="W609" i="7" s="1"/>
  <c r="N622" i="7"/>
  <c r="W622" i="7" s="1"/>
  <c r="N641" i="7"/>
  <c r="W641" i="7" s="1"/>
  <c r="N653" i="7"/>
  <c r="W653" i="7" s="1"/>
  <c r="N678" i="7"/>
  <c r="W678" i="7" s="1"/>
  <c r="N691" i="7"/>
  <c r="W691" i="7" s="1"/>
  <c r="I570" i="7"/>
  <c r="O570" i="7" s="1"/>
  <c r="I582" i="7"/>
  <c r="O582" i="7" s="1"/>
  <c r="I591" i="7"/>
  <c r="O591" i="7" s="1"/>
  <c r="I603" i="7"/>
  <c r="O603" i="7" s="1"/>
  <c r="I615" i="7"/>
  <c r="O615" i="7" s="1"/>
  <c r="I627" i="7"/>
  <c r="O627" i="7" s="1"/>
  <c r="K634" i="7"/>
  <c r="O634" i="7" s="1"/>
  <c r="I635" i="7"/>
  <c r="O635" i="7" s="1"/>
  <c r="I647" i="7"/>
  <c r="O647" i="7" s="1"/>
  <c r="G676" i="7"/>
  <c r="I676" i="7" s="1"/>
  <c r="I686" i="7"/>
  <c r="O686" i="7" s="1"/>
  <c r="I697" i="7"/>
  <c r="O697" i="7" s="1"/>
  <c r="I628" i="7"/>
  <c r="O628" i="7" s="1"/>
  <c r="G681" i="7"/>
  <c r="K681" i="7" s="1"/>
  <c r="K696" i="7"/>
  <c r="O696" i="7" s="1"/>
  <c r="I698" i="7"/>
  <c r="O698" i="7" s="1"/>
  <c r="H12" i="8"/>
  <c r="H19" i="8" s="1"/>
  <c r="F14" i="8"/>
  <c r="H14" i="8" s="1"/>
  <c r="G618" i="7"/>
  <c r="I618" i="7" s="1"/>
  <c r="O684" i="7" l="1"/>
  <c r="M657" i="7"/>
  <c r="I707" i="7"/>
  <c r="H9" i="6"/>
  <c r="I681" i="7"/>
  <c r="O272" i="7"/>
  <c r="M618" i="7"/>
  <c r="M676" i="7"/>
  <c r="I559" i="7"/>
  <c r="O559" i="7" s="1"/>
  <c r="K618" i="7"/>
  <c r="O618" i="7" s="1"/>
  <c r="O200" i="7"/>
  <c r="O546" i="7"/>
  <c r="I496" i="7"/>
  <c r="K496" i="7"/>
  <c r="M680" i="7"/>
  <c r="O141" i="7"/>
  <c r="K676" i="7"/>
  <c r="K675" i="7" s="1"/>
  <c r="M681" i="7"/>
  <c r="I657" i="7"/>
  <c r="O549" i="7"/>
  <c r="M677" i="7"/>
  <c r="K657" i="7"/>
  <c r="I680" i="7"/>
  <c r="O680" i="7" s="1"/>
  <c r="I677" i="7"/>
  <c r="O677" i="7" s="1"/>
  <c r="O699" i="7"/>
  <c r="Q662" i="7" l="1"/>
  <c r="M662" i="7"/>
  <c r="O662" i="7" s="1"/>
  <c r="Q661" i="7"/>
  <c r="Q664" i="7"/>
  <c r="M664" i="7"/>
  <c r="O664" i="7" s="1"/>
  <c r="K658" i="7"/>
  <c r="O658" i="7" s="1"/>
  <c r="M661" i="7"/>
  <c r="M675" i="7"/>
  <c r="M666" i="7"/>
  <c r="O666" i="7" s="1"/>
  <c r="AC665" i="7"/>
  <c r="M668" i="7"/>
  <c r="O668" i="7" s="1"/>
  <c r="Z664" i="7"/>
  <c r="AA666" i="7"/>
  <c r="I674" i="7"/>
  <c r="Z666" i="7"/>
  <c r="Y666" i="7"/>
  <c r="Q666" i="7"/>
  <c r="Y664" i="7"/>
  <c r="O681" i="7"/>
  <c r="I708" i="7"/>
  <c r="O707" i="7"/>
  <c r="O676" i="7"/>
  <c r="I675" i="7"/>
  <c r="O675" i="7" s="1"/>
  <c r="O496" i="7"/>
  <c r="O657" i="7" s="1"/>
  <c r="O661" i="7" l="1"/>
  <c r="M663" i="7"/>
  <c r="O663" i="7" s="1"/>
  <c r="I701" i="7"/>
  <c r="K674" i="7"/>
  <c r="K701" i="7" s="1"/>
  <c r="K703" i="7" s="1"/>
  <c r="M665" i="7"/>
  <c r="O665" i="7" s="1"/>
  <c r="M667" i="7"/>
  <c r="O667" i="7" s="1"/>
  <c r="M669" i="7"/>
  <c r="O669" i="7" s="1"/>
  <c r="M671" i="7"/>
  <c r="O671" i="7" s="1"/>
  <c r="M659" i="7"/>
  <c r="M660" i="7"/>
  <c r="O660" i="7" s="1"/>
  <c r="M670" i="7"/>
  <c r="O670" i="7" s="1"/>
  <c r="O659" i="7" l="1"/>
  <c r="M674" i="7"/>
  <c r="O674" i="7" s="1"/>
  <c r="I703" i="7"/>
  <c r="M682" i="7" l="1"/>
  <c r="O682" i="7" s="1"/>
  <c r="M683" i="7" s="1"/>
  <c r="O683" i="7" s="1"/>
  <c r="M701" i="7" l="1"/>
  <c r="O701" i="7" l="1"/>
  <c r="M702" i="7" s="1"/>
  <c r="O702" i="7" s="1"/>
  <c r="M703" i="7" l="1"/>
  <c r="O703" i="7" s="1"/>
  <c r="O704" i="7" s="1"/>
  <c r="O705" i="7" l="1"/>
  <c r="O706" i="7" s="1"/>
  <c r="O708" i="7"/>
  <c r="C3" i="7"/>
  <c r="H8" i="6"/>
  <c r="H7" i="6" s="1"/>
  <c r="E3" i="7"/>
  <c r="V3" i="7" s="1"/>
  <c r="V4" i="7" s="1"/>
</calcChain>
</file>

<file path=xl/sharedStrings.xml><?xml version="1.0" encoding="utf-8"?>
<sst xmlns="http://schemas.openxmlformats.org/spreadsheetml/2006/main" count="603" uniqueCount="478">
  <si>
    <t>2026년도</t>
    <phoneticPr fontId="4" type="noConversion"/>
  </si>
  <si>
    <t>공사코드 : KR-CMD-26-053</t>
    <phoneticPr fontId="7" type="noConversion"/>
  </si>
  <si>
    <t>공   사   설   계   서</t>
    <phoneticPr fontId="7" type="noConversion"/>
  </si>
  <si>
    <t>예산관리센터)</t>
    <phoneticPr fontId="7" type="noConversion"/>
  </si>
  <si>
    <t>[대구-수탁(시설)-일반개량FC]</t>
    <phoneticPr fontId="7" type="noConversion"/>
  </si>
  <si>
    <t>사업코드)</t>
    <phoneticPr fontId="7" type="noConversion"/>
  </si>
  <si>
    <t>C42015</t>
    <phoneticPr fontId="7" type="noConversion"/>
  </si>
  <si>
    <t>[시설개량/시설/선로시설개량/분기기개량]</t>
    <phoneticPr fontId="7" type="noConversion"/>
  </si>
  <si>
    <t>구매요청번호)</t>
    <phoneticPr fontId="7" type="noConversion"/>
  </si>
  <si>
    <t>목             차</t>
    <phoneticPr fontId="7" type="noConversion"/>
  </si>
  <si>
    <t>1. 설 계 설 명 서</t>
    <phoneticPr fontId="7" type="noConversion"/>
  </si>
  <si>
    <t>2. 공 사 시 방 서</t>
    <phoneticPr fontId="7" type="noConversion"/>
  </si>
  <si>
    <t>3. 예 정 공 정 표</t>
    <phoneticPr fontId="7" type="noConversion"/>
  </si>
  <si>
    <t xml:space="preserve"> </t>
    <phoneticPr fontId="7" type="noConversion"/>
  </si>
  <si>
    <t>4. 설계예산 내역서</t>
    <phoneticPr fontId="7" type="noConversion"/>
  </si>
  <si>
    <t>5. 공정별 예산조서</t>
    <phoneticPr fontId="7" type="noConversion"/>
  </si>
  <si>
    <t>6. 지급자재조서</t>
    <phoneticPr fontId="7" type="noConversion"/>
  </si>
  <si>
    <t>7. 철거발생품예정조서</t>
    <phoneticPr fontId="7" type="noConversion"/>
  </si>
  <si>
    <t>8. 철도공사 제공기계기구 예정조서</t>
    <phoneticPr fontId="7" type="noConversion"/>
  </si>
  <si>
    <t>9. 철도공사 직원급내역서</t>
    <phoneticPr fontId="7" type="noConversion"/>
  </si>
  <si>
    <t>10. 예계개소별명세서</t>
    <phoneticPr fontId="7" type="noConversion"/>
  </si>
  <si>
    <t>1. 설  계  설  명  서</t>
    <phoneticPr fontId="19" type="noConversion"/>
  </si>
  <si>
    <t xml:space="preserve"> </t>
    <phoneticPr fontId="19" type="noConversion"/>
  </si>
  <si>
    <t xml:space="preserve"> 가. 공   사   명 : 경부고속선 대구역구내 N21B호 외 9개소 분기기개량 기타공사</t>
    <phoneticPr fontId="19" type="noConversion"/>
  </si>
  <si>
    <t xml:space="preserve"> 나. 위         치 : 경부고속선 대구역구내, 동대구역구내</t>
    <phoneticPr fontId="19" type="noConversion"/>
  </si>
  <si>
    <t xml:space="preserve"> </t>
    <phoneticPr fontId="19" type="noConversion"/>
  </si>
  <si>
    <t xml:space="preserve"> 다. 목         적  : 동대구역 67, 76호 및 대구역  N21B~23A호, N51B~53A호 개량(60KR → 60E1가동 크로싱) 공사 시행으로 궤도강성을 증가시켜 </t>
    <phoneticPr fontId="19" type="noConversion"/>
  </si>
  <si>
    <t xml:space="preserve">                                 열차 안전운행 확보 및 승차감을 향상</t>
    <phoneticPr fontId="4" type="noConversion"/>
  </si>
  <si>
    <t xml:space="preserve"> 라. 공사 개요 : 대구구내 분기기 철거 8틀(60KR 12# PCT 노스가동 4틀, 60KR 15# PCT 노스가동 4틀), 궤광철거(60KR PCT) 0.245km, 테르미트용접 188개소</t>
    <phoneticPr fontId="19" type="noConversion"/>
  </si>
  <si>
    <t xml:space="preserve">                       대구구내 분기기 설치 8틀(60E1 12# PCT 노스가동 4틀, 60E1 15# PCT 노스가동 4틀), 궤광조립(광폭형 PCT) 0.245km, 레일교환(E1) 0.640km</t>
    <phoneticPr fontId="19" type="noConversion"/>
  </si>
  <si>
    <t xml:space="preserve">                              동대구구내 분기기 철거 2틀, 설치 2틀(60KR-&gt;60E1 15# PCT 노스가동 2틀), 궤광철거 후 조립(60KR PCT-&gt;광폭형 PCT) 0.080km,</t>
    <phoneticPr fontId="19" type="noConversion"/>
  </si>
  <si>
    <t xml:space="preserve">                       레일교환(60KR-&gt;60E1) 0.160km</t>
    <phoneticPr fontId="19" type="noConversion"/>
  </si>
  <si>
    <t xml:space="preserve"> 마. 공사 종류 : 전문공사(철도궤도공사업)</t>
    <phoneticPr fontId="19" type="noConversion"/>
  </si>
  <si>
    <t xml:space="preserve"> 바. 시행 방법 : 본 공사 시방서에 의거 시행</t>
    <phoneticPr fontId="7" type="noConversion"/>
  </si>
  <si>
    <t xml:space="preserve"> 아. 공사 기간 : 착공일로부터 90일간</t>
    <phoneticPr fontId="7" type="noConversion"/>
  </si>
  <si>
    <t>2. 공    사    시    방    서</t>
  </si>
  <si>
    <t>제1장 일반시방서</t>
  </si>
  <si>
    <t xml:space="preserve">본 공사는 철도건설규칙(국토교통부령 제01480호, 2025.04.11.), 선로유지관리기준(시설기술단 내규, 2011.08.11 제정) 제4편 보선작업기준 및 제5편 레일용접관리기준,  </t>
    <phoneticPr fontId="7" type="noConversion"/>
  </si>
  <si>
    <t>선로유지관리지침(개정 2024.03.27), 운전취급규정(개정 2022.12.20., 제2022-73호), 신호제어설비 유지보수 세칙(개정 2024.05.07., 제2024-33호), 열차운행선로 지장작업</t>
    <phoneticPr fontId="7" type="noConversion"/>
  </si>
  <si>
    <t xml:space="preserve">업무세칙(개정 2025.04.14., 제2025-24호), 철도안전관리 시행세칙(2024.08.29., 제2024-65호), 철도궤도공사표준시방서(개정 2016.02.01.), </t>
    <phoneticPr fontId="7" type="noConversion"/>
  </si>
  <si>
    <t>공사 및 용역관리규정(개정 2024.07.31., 제2024-62호), 철도안전법에 의한 철도시설 기술기준 적용 및 분기기정규도, 선로작업부도 등 관계규정 및 지침, 세칙</t>
    <phoneticPr fontId="7" type="noConversion"/>
  </si>
  <si>
    <t xml:space="preserve">(각각 첨부생략)에 의하여 시행하여야 한다. </t>
    <phoneticPr fontId="7" type="noConversion"/>
  </si>
  <si>
    <t>※ 본 공사 시행중 각종 관련법규, 지침, 규정 등이 개정될 시에는 변경된 법규, 지침, 규정 등으로 적용한다.</t>
  </si>
  <si>
    <t>※ 열차안전운행 확보를 위한 안전강화 추가 시지[수송조정처-2384(2016.05.05)호] 적용</t>
  </si>
  <si>
    <t>※ 표준안전시방서[안전처-3380(2015.07.15)호] 적용.</t>
  </si>
  <si>
    <t>※ 발광형 안전조끼 착용 철저 지시[궤도기술처-2708(2017.07.10)호] 적용.</t>
  </si>
  <si>
    <t>※ 철도 안전사고 재발방지 종합대책 알림[궤도기술처-801(2018.03.26)호] 적용.</t>
    <phoneticPr fontId="7" type="noConversion"/>
  </si>
  <si>
    <t>제2장 철도궤도공사 표준시방서[별첨]</t>
  </si>
  <si>
    <t xml:space="preserve"> </t>
  </si>
  <si>
    <t>선로관리처-623(2016.02.02)호</t>
  </si>
  <si>
    <t>3. 예  정  공  정  표</t>
    <phoneticPr fontId="19" type="noConversion"/>
  </si>
  <si>
    <t>공 사 종 류</t>
    <phoneticPr fontId="19" type="noConversion"/>
  </si>
  <si>
    <t>단위</t>
    <phoneticPr fontId="19" type="noConversion"/>
  </si>
  <si>
    <t>수량</t>
    <phoneticPr fontId="19" type="noConversion"/>
  </si>
  <si>
    <t>공사기간(90일간)</t>
    <phoneticPr fontId="19" type="noConversion"/>
  </si>
  <si>
    <t>기사</t>
    <phoneticPr fontId="19" type="noConversion"/>
  </si>
  <si>
    <t>준비작업</t>
    <phoneticPr fontId="19" type="noConversion"/>
  </si>
  <si>
    <t>식</t>
    <phoneticPr fontId="19" type="noConversion"/>
  </si>
  <si>
    <t>분기기철거</t>
    <phoneticPr fontId="19" type="noConversion"/>
  </si>
  <si>
    <t>틀</t>
    <phoneticPr fontId="19" type="noConversion"/>
  </si>
  <si>
    <t>분기기부설</t>
    <phoneticPr fontId="19" type="noConversion"/>
  </si>
  <si>
    <t>틀</t>
    <phoneticPr fontId="19" type="noConversion"/>
  </si>
  <si>
    <t>궤광철거</t>
    <phoneticPr fontId="19" type="noConversion"/>
  </si>
  <si>
    <t>km</t>
    <phoneticPr fontId="19" type="noConversion"/>
  </si>
  <si>
    <t>궤광조립</t>
    <phoneticPr fontId="19" type="noConversion"/>
  </si>
  <si>
    <t>km</t>
    <phoneticPr fontId="19" type="noConversion"/>
  </si>
  <si>
    <t>테르미트용접</t>
    <phoneticPr fontId="19" type="noConversion"/>
  </si>
  <si>
    <t>개소</t>
    <phoneticPr fontId="19" type="noConversion"/>
  </si>
  <si>
    <t>발생품회수 및 뒷정리</t>
    <phoneticPr fontId="19" type="noConversion"/>
  </si>
  <si>
    <t>식</t>
    <phoneticPr fontId="19" type="noConversion"/>
  </si>
  <si>
    <t>준공검사</t>
    <phoneticPr fontId="7" type="noConversion"/>
  </si>
  <si>
    <t>식</t>
    <phoneticPr fontId="7" type="noConversion"/>
  </si>
  <si>
    <t>4. 설  계  예  산  내  역  서</t>
    <phoneticPr fontId="19" type="noConversion"/>
  </si>
  <si>
    <t xml:space="preserve">        총    공     사     비  </t>
    <phoneticPr fontId="19" type="noConversion"/>
  </si>
  <si>
    <t>도  급  공  사  비</t>
    <phoneticPr fontId="19" type="noConversion"/>
  </si>
  <si>
    <t>지 급 자 재 비 (당기조달품)</t>
    <phoneticPr fontId="19" type="noConversion"/>
  </si>
  <si>
    <t>지 급 자 재 비 (전년도 조달품)</t>
    <phoneticPr fontId="19" type="noConversion"/>
  </si>
  <si>
    <t>지 급 자 재 비 (불용품)</t>
    <phoneticPr fontId="19" type="noConversion"/>
  </si>
  <si>
    <t>지 급 자 재 비 (레미콘,충용품)</t>
    <phoneticPr fontId="19" type="noConversion"/>
  </si>
  <si>
    <t>철도공사제공 기계기구 사용료</t>
    <phoneticPr fontId="19" type="noConversion"/>
  </si>
  <si>
    <t>철 도 공 사  직 원 급</t>
    <phoneticPr fontId="19" type="noConversion"/>
  </si>
  <si>
    <t>철도공사직원급 일반관리비</t>
    <phoneticPr fontId="19" type="noConversion"/>
  </si>
  <si>
    <t>재  료  일  반  관  리  비</t>
    <phoneticPr fontId="19" type="noConversion"/>
  </si>
  <si>
    <t xml:space="preserve"> </t>
    <phoneticPr fontId="19" type="noConversion"/>
  </si>
  <si>
    <t xml:space="preserve">운     송     비  </t>
    <phoneticPr fontId="19" type="noConversion"/>
  </si>
  <si>
    <t>계   약   수   수   료</t>
    <phoneticPr fontId="19" type="noConversion"/>
  </si>
  <si>
    <t>도 급 내 역 서</t>
    <phoneticPr fontId="4" type="noConversion"/>
  </si>
  <si>
    <t>공 사 명</t>
    <phoneticPr fontId="4" type="noConversion"/>
  </si>
  <si>
    <t>경부고속선 대구역구내 N21B호 외 9개소 분기기개량 기타공사</t>
    <phoneticPr fontId="4" type="noConversion"/>
  </si>
  <si>
    <t>설계금액</t>
    <phoneticPr fontId="4" type="noConversion"/>
  </si>
  <si>
    <t>도급금액</t>
    <phoneticPr fontId="4" type="noConversion"/>
  </si>
  <si>
    <t>낙찰율</t>
    <phoneticPr fontId="4" type="noConversion"/>
  </si>
  <si>
    <t>적용울</t>
    <phoneticPr fontId="4" type="noConversion"/>
  </si>
  <si>
    <t>공사금액</t>
    <phoneticPr fontId="4" type="noConversion"/>
  </si>
  <si>
    <t>공종</t>
    <phoneticPr fontId="4" type="noConversion"/>
  </si>
  <si>
    <t>규격</t>
    <phoneticPr fontId="4" type="noConversion"/>
  </si>
  <si>
    <t>세부규격</t>
    <phoneticPr fontId="4" type="noConversion"/>
  </si>
  <si>
    <t>단위</t>
    <phoneticPr fontId="4" type="noConversion"/>
  </si>
  <si>
    <t>수량</t>
    <phoneticPr fontId="4" type="noConversion"/>
  </si>
  <si>
    <t>재료비</t>
    <phoneticPr fontId="4" type="noConversion"/>
  </si>
  <si>
    <t>노무비</t>
    <phoneticPr fontId="4" type="noConversion"/>
  </si>
  <si>
    <t>경비</t>
    <phoneticPr fontId="4" type="noConversion"/>
  </si>
  <si>
    <t>합계</t>
    <phoneticPr fontId="4" type="noConversion"/>
  </si>
  <si>
    <t>비고</t>
    <phoneticPr fontId="4" type="noConversion"/>
  </si>
  <si>
    <t>재료비</t>
    <phoneticPr fontId="4" type="noConversion"/>
  </si>
  <si>
    <t>경비</t>
    <phoneticPr fontId="4" type="noConversion"/>
  </si>
  <si>
    <t>정수</t>
    <phoneticPr fontId="4" type="noConversion"/>
  </si>
  <si>
    <t>소수</t>
    <phoneticPr fontId="4" type="noConversion"/>
  </si>
  <si>
    <t>단가</t>
    <phoneticPr fontId="4" type="noConversion"/>
  </si>
  <si>
    <t>금액</t>
    <phoneticPr fontId="4" type="noConversion"/>
  </si>
  <si>
    <t>금액</t>
    <phoneticPr fontId="4" type="noConversion"/>
  </si>
  <si>
    <t>단가</t>
    <phoneticPr fontId="4" type="noConversion"/>
  </si>
  <si>
    <t>단가</t>
    <phoneticPr fontId="4" type="noConversion"/>
  </si>
  <si>
    <t>2025년 단가</t>
    <phoneticPr fontId="4" type="noConversion"/>
  </si>
  <si>
    <t>단가비교</t>
    <phoneticPr fontId="4" type="noConversion"/>
  </si>
  <si>
    <t>변동사항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</si>
  <si>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</si>
  <si>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</si>
  <si>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</si>
  <si>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</si>
  <si>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</si>
  <si>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</si>
  <si>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</si>
  <si>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</si>
  <si>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</si>
  <si>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</si>
  <si>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</si>
  <si>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</si>
  <si>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</si>
  <si>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</si>
  <si>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</si>
  <si>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</si>
  <si>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</si>
  <si>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</si>
  <si>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</si>
  <si>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</si>
  <si>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</si>
  <si>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</si>
  <si>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</si>
  <si>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</si>
  <si>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</si>
  <si>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</si>
  <si>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</si>
  <si>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</si>
  <si>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</si>
  <si>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</si>
  <si>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</si>
  <si>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</si>
  <si>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</si>
  <si>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</si>
  <si>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</si>
  <si>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</si>
  <si>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</si>
  <si>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</si>
  <si>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</si>
  <si>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</si>
  <si>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</si>
  <si>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</si>
  <si>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</si>
  <si>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</si>
  <si>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</si>
  <si>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</si>
  <si>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</si>
  <si>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</si>
  <si>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</si>
  <si>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</si>
  <si>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</si>
  <si>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</si>
  <si>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</si>
  <si>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</si>
  <si>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</si>
  <si>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</si>
  <si>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</si>
  <si>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</si>
  <si>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</si>
  <si>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</si>
  <si>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</si>
  <si>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</si>
  <si>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</si>
  <si>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</si>
  <si>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</si>
  <si>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</si>
  <si>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수정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</si>
  <si>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</si>
  <si>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</si>
  <si>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</si>
  <si>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</si>
  <si>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</si>
  <si>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</si>
  <si>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</si>
  <si>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</si>
  <si>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</si>
  <si>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</si>
  <si>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</si>
  <si>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</si>
  <si>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</si>
  <si>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</si>
  <si>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신설</t>
    <phoneticPr fontId="4" type="noConversion"/>
  </si>
  <si>
    <t>수정</t>
    <phoneticPr fontId="4" type="noConversion"/>
  </si>
  <si>
    <t>수정</t>
    <phoneticPr fontId="4" type="noConversion"/>
  </si>
  <si>
    <t>실투입 정산</t>
    <phoneticPr fontId="4" type="noConversion"/>
  </si>
  <si>
    <t>실투입 정산</t>
    <phoneticPr fontId="4" type="noConversion"/>
  </si>
  <si>
    <t>신설</t>
    <phoneticPr fontId="4" type="noConversion"/>
  </si>
  <si>
    <t>가. 직접공사비</t>
    <phoneticPr fontId="4" type="noConversion"/>
  </si>
  <si>
    <t>(당초)</t>
    <phoneticPr fontId="4" type="noConversion"/>
  </si>
  <si>
    <t>(변경)</t>
    <phoneticPr fontId="4" type="noConversion"/>
  </si>
  <si>
    <t>나. 간접노무비</t>
    <phoneticPr fontId="4" type="noConversion"/>
  </si>
  <si>
    <t>직접노무비 의</t>
    <phoneticPr fontId="4" type="noConversion"/>
  </si>
  <si>
    <t>%</t>
    <phoneticPr fontId="4" type="noConversion"/>
  </si>
  <si>
    <t>50억 미만, 6개월이하, 토목 : 18.9%</t>
    <phoneticPr fontId="4" type="noConversion"/>
  </si>
  <si>
    <t>10억 미만, 6개월 이하, 토목 : 19.1%</t>
    <phoneticPr fontId="4" type="noConversion"/>
  </si>
  <si>
    <t>다. 산재보험료</t>
    <phoneticPr fontId="4" type="noConversion"/>
  </si>
  <si>
    <t>노무비(직접+간접) 의</t>
    <phoneticPr fontId="4" type="noConversion"/>
  </si>
  <si>
    <t>라. 고용보험료</t>
    <phoneticPr fontId="4" type="noConversion"/>
  </si>
  <si>
    <t>노무비(직접+간접) 의</t>
    <phoneticPr fontId="4" type="noConversion"/>
  </si>
  <si>
    <t>낙찰율적용시 율</t>
    <phoneticPr fontId="4" type="noConversion"/>
  </si>
  <si>
    <t>기존설계율</t>
    <phoneticPr fontId="4" type="noConversion"/>
  </si>
  <si>
    <t>설계금액(A값)</t>
    <phoneticPr fontId="4" type="noConversion"/>
  </si>
  <si>
    <t>7등급 미만 : 1.01%</t>
    <phoneticPr fontId="4" type="noConversion"/>
  </si>
  <si>
    <t>마. 건강보험료</t>
    <phoneticPr fontId="4" type="noConversion"/>
  </si>
  <si>
    <t>직접노무비 의</t>
    <phoneticPr fontId="4" type="noConversion"/>
  </si>
  <si>
    <t>%</t>
    <phoneticPr fontId="4" type="noConversion"/>
  </si>
  <si>
    <t>바. 연금보험료</t>
    <phoneticPr fontId="4" type="noConversion"/>
  </si>
  <si>
    <t>사. 노인장기요양보험료</t>
    <phoneticPr fontId="4" type="noConversion"/>
  </si>
  <si>
    <t>건강보험료 의</t>
    <phoneticPr fontId="4" type="noConversion"/>
  </si>
  <si>
    <t>%</t>
    <phoneticPr fontId="4" type="noConversion"/>
  </si>
  <si>
    <t>아. 퇴직공제부금비</t>
    <phoneticPr fontId="4" type="noConversion"/>
  </si>
  <si>
    <t>직접노무비 의</t>
    <phoneticPr fontId="4" type="noConversion"/>
  </si>
  <si>
    <t>자. 건설기계대여금 지급보증액 발급비용</t>
    <phoneticPr fontId="4" type="noConversion"/>
  </si>
  <si>
    <t>직접공사비(재료비+노무비+경비) 의</t>
    <phoneticPr fontId="4" type="noConversion"/>
  </si>
  <si>
    <t>%</t>
    <phoneticPr fontId="4" type="noConversion"/>
  </si>
  <si>
    <t>철도궤도공사 : 0.16%</t>
    <phoneticPr fontId="4" type="noConversion"/>
  </si>
  <si>
    <t>도급자관급 포함 : 5억 ~ 50억 미만, 일반건설(갑) (2.53%+3,300천원) × 1.2 = 3.036% + 3,960,000원</t>
    <phoneticPr fontId="4" type="noConversion"/>
  </si>
  <si>
    <t>(재+직노+도급자관급)x요율+기초액</t>
  </si>
  <si>
    <t>((재+직노)x요율+기초액)x1.2</t>
  </si>
  <si>
    <t>차. 산업안전보건관리비</t>
    <phoneticPr fontId="4" type="noConversion"/>
  </si>
  <si>
    <t>(재료비+직접노무비) 의 비율 + 3,300,000원</t>
    <phoneticPr fontId="4" type="noConversion"/>
  </si>
  <si>
    <t>%</t>
    <phoneticPr fontId="4" type="noConversion"/>
  </si>
  <si>
    <t>1,2번중 작은값</t>
    <phoneticPr fontId="4" type="noConversion"/>
  </si>
  <si>
    <t>카. 환경보전비</t>
    <phoneticPr fontId="4" type="noConversion"/>
  </si>
  <si>
    <t>직접공사비(재료비+노무비+경비) 의</t>
    <phoneticPr fontId="4" type="noConversion"/>
  </si>
  <si>
    <t>%</t>
    <phoneticPr fontId="4" type="noConversion"/>
  </si>
  <si>
    <t>철도 : 1.5%</t>
  </si>
  <si>
    <t>타. 기타법정경비</t>
    <phoneticPr fontId="4" type="noConversion"/>
  </si>
  <si>
    <t>재료비+직접노무비 의</t>
    <phoneticPr fontId="4" type="noConversion"/>
  </si>
  <si>
    <t>중대시민재해 예방 비용</t>
    <phoneticPr fontId="4" type="noConversion"/>
  </si>
  <si>
    <t>중대시민재해 예방 비용 : 0.25%, 도급자 관급 미포함</t>
    <phoneticPr fontId="4" type="noConversion"/>
  </si>
  <si>
    <t>파. 기타경비</t>
    <phoneticPr fontId="4" type="noConversion"/>
  </si>
  <si>
    <t>(재료비+노무비) 의</t>
    <phoneticPr fontId="4" type="noConversion"/>
  </si>
  <si>
    <t>%</t>
    <phoneticPr fontId="4" type="noConversion"/>
  </si>
  <si>
    <t>50억 미만, 7~12개월, 토목 : 5.8%</t>
    <phoneticPr fontId="4" type="noConversion"/>
  </si>
  <si>
    <t>10억 미만, 7~12개월, 토목 : 5.5%</t>
    <phoneticPr fontId="4" type="noConversion"/>
  </si>
  <si>
    <t>하. 석면분담금</t>
    <phoneticPr fontId="4" type="noConversion"/>
  </si>
  <si>
    <t>(노무비) 의</t>
    <phoneticPr fontId="4" type="noConversion"/>
  </si>
  <si>
    <t>%</t>
  </si>
  <si>
    <t>거. 임금채권부담금</t>
    <phoneticPr fontId="4" type="noConversion"/>
  </si>
  <si>
    <t>(노무비) 의</t>
    <phoneticPr fontId="4" type="noConversion"/>
  </si>
  <si>
    <t>1. 순공사비</t>
    <phoneticPr fontId="4" type="noConversion"/>
  </si>
  <si>
    <t>2. 운행선 안전관리자 등</t>
    <phoneticPr fontId="4" type="noConversion"/>
  </si>
  <si>
    <t>실투입 정산</t>
    <phoneticPr fontId="4" type="noConversion"/>
  </si>
  <si>
    <t>변동없음</t>
    <phoneticPr fontId="4" type="noConversion"/>
  </si>
  <si>
    <t>실투입 정산</t>
    <phoneticPr fontId="4" type="noConversion"/>
  </si>
  <si>
    <t>변동없음</t>
    <phoneticPr fontId="4" type="noConversion"/>
  </si>
  <si>
    <t>변동없음</t>
    <phoneticPr fontId="4" type="noConversion"/>
  </si>
  <si>
    <t>실투입 정산</t>
    <phoneticPr fontId="4" type="noConversion"/>
  </si>
  <si>
    <t>변동없음</t>
    <phoneticPr fontId="4" type="noConversion"/>
  </si>
  <si>
    <t>실투입 정산</t>
    <phoneticPr fontId="4" type="noConversion"/>
  </si>
  <si>
    <t>1일 투입인공으로 변경</t>
    <phoneticPr fontId="4" type="noConversion"/>
  </si>
  <si>
    <t>실투입 정산</t>
    <phoneticPr fontId="4" type="noConversion"/>
  </si>
  <si>
    <t>1일 투입인공으로 변경</t>
    <phoneticPr fontId="4" type="noConversion"/>
  </si>
  <si>
    <t>3. 일반관리비</t>
    <phoneticPr fontId="4" type="noConversion"/>
  </si>
  <si>
    <t>순공사비 의</t>
    <phoneticPr fontId="4" type="noConversion"/>
  </si>
  <si>
    <t>%</t>
    <phoneticPr fontId="4" type="noConversion"/>
  </si>
  <si>
    <t>5억~30억미만, 전문공사 : 6.5%</t>
    <phoneticPr fontId="4" type="noConversion"/>
  </si>
  <si>
    <t>4. 이윤</t>
    <phoneticPr fontId="4" type="noConversion"/>
  </si>
  <si>
    <t>노무비+경비+일반관리비 의</t>
    <phoneticPr fontId="4" type="noConversion"/>
  </si>
  <si>
    <t>%</t>
    <phoneticPr fontId="4" type="noConversion"/>
  </si>
  <si>
    <t>50억 미만 : 15%</t>
    <phoneticPr fontId="4" type="noConversion"/>
  </si>
  <si>
    <t>신설</t>
    <phoneticPr fontId="4" type="noConversion"/>
  </si>
  <si>
    <t>8. GKOVI 임대</t>
    <phoneticPr fontId="4" type="noConversion"/>
  </si>
  <si>
    <t>1개월</t>
    <phoneticPr fontId="4" type="noConversion"/>
  </si>
  <si>
    <t>개월</t>
    <phoneticPr fontId="4" type="noConversion"/>
  </si>
  <si>
    <t>9. 공급가액</t>
    <phoneticPr fontId="4" type="noConversion"/>
  </si>
  <si>
    <t>순공사비+운행선안전관리자+일반관리비+이윤</t>
    <phoneticPr fontId="4" type="noConversion"/>
  </si>
  <si>
    <t>10. 부가가치세</t>
    <phoneticPr fontId="4" type="noConversion"/>
  </si>
  <si>
    <t>공급가액 의</t>
    <phoneticPr fontId="4" type="noConversion"/>
  </si>
  <si>
    <t>%</t>
    <phoneticPr fontId="4" type="noConversion"/>
  </si>
  <si>
    <t>11. 도급금액</t>
    <phoneticPr fontId="4" type="noConversion"/>
  </si>
  <si>
    <t>공급가액+부가가치세</t>
    <phoneticPr fontId="4" type="noConversion"/>
  </si>
  <si>
    <t>≒</t>
    <phoneticPr fontId="4" type="noConversion"/>
  </si>
  <si>
    <t>표준단위 절사</t>
    <phoneticPr fontId="4" type="noConversion"/>
  </si>
  <si>
    <t>12. 지급자재비</t>
    <phoneticPr fontId="4" type="noConversion"/>
  </si>
  <si>
    <t>식</t>
    <phoneticPr fontId="4" type="noConversion"/>
  </si>
  <si>
    <t>13. 총공사비</t>
    <phoneticPr fontId="4" type="noConversion"/>
  </si>
  <si>
    <t>식</t>
    <phoneticPr fontId="4" type="noConversion"/>
  </si>
  <si>
    <t>6. 지 급 자 재 조 서</t>
    <phoneticPr fontId="7" type="noConversion"/>
  </si>
  <si>
    <t>자재번호</t>
    <phoneticPr fontId="7" type="noConversion"/>
  </si>
  <si>
    <t>품      명</t>
  </si>
  <si>
    <t>규            격</t>
  </si>
  <si>
    <t>단위</t>
  </si>
  <si>
    <t>구분</t>
    <phoneticPr fontId="7" type="noConversion"/>
  </si>
  <si>
    <t>수량</t>
  </si>
  <si>
    <t>단  가</t>
  </si>
  <si>
    <t>금    액</t>
  </si>
  <si>
    <t>인 도 지</t>
    <phoneticPr fontId="7" type="noConversion"/>
  </si>
  <si>
    <t>기       사</t>
  </si>
  <si>
    <t>철도용분기기</t>
    <phoneticPr fontId="7" type="noConversion"/>
  </si>
  <si>
    <t>철도용분기기:노스가동분기기 60E1 #15 좌(침목포함) KRSA-T-2009-1001-R5</t>
    <phoneticPr fontId="4" type="noConversion"/>
  </si>
  <si>
    <t>SET</t>
    <phoneticPr fontId="7" type="noConversion"/>
  </si>
  <si>
    <t>건넘선용</t>
    <phoneticPr fontId="4" type="noConversion"/>
  </si>
  <si>
    <t>레일</t>
    <phoneticPr fontId="4" type="noConversion"/>
  </si>
  <si>
    <t>대구북쪽</t>
    <phoneticPr fontId="4" type="noConversion"/>
  </si>
  <si>
    <t>대구남쪽</t>
    <phoneticPr fontId="4" type="noConversion"/>
  </si>
  <si>
    <t>동대구역 남쪽</t>
    <phoneticPr fontId="4" type="noConversion"/>
  </si>
  <si>
    <t>중계</t>
    <phoneticPr fontId="4" type="noConversion"/>
  </si>
  <si>
    <t>대구북쪽</t>
    <phoneticPr fontId="4" type="noConversion"/>
  </si>
  <si>
    <t>대구남쪽</t>
    <phoneticPr fontId="4" type="noConversion"/>
  </si>
  <si>
    <t>공사용</t>
    <phoneticPr fontId="4" type="noConversion"/>
  </si>
  <si>
    <t>철도용분기기:노스가동분기기 60E1 #12 우(침목포함) KRSA-T-2009-1001-R5</t>
    <phoneticPr fontId="4" type="noConversion"/>
  </si>
  <si>
    <t>철도용분기기:노스가동분기기 60E1 #15 우(침목포함) KRSA-T-2009-1001-R5</t>
    <phoneticPr fontId="4" type="noConversion"/>
  </si>
  <si>
    <t>절연
(중계절연)</t>
    <phoneticPr fontId="4" type="noConversion"/>
  </si>
  <si>
    <t>동대구역 남쪽</t>
    <phoneticPr fontId="4" type="noConversion"/>
  </si>
  <si>
    <t>철도용레일</t>
  </si>
  <si>
    <t xml:space="preserve">철도용레일:레일 KS R 9106 UIC60㎏ 25.0m </t>
    <phoneticPr fontId="4" type="noConversion"/>
  </si>
  <si>
    <t>EA</t>
    <phoneticPr fontId="7" type="noConversion"/>
  </si>
  <si>
    <t>철도용레일:60E1-KR60 중계레일 KRCS A041 12.0M</t>
    <phoneticPr fontId="4" type="noConversion"/>
  </si>
  <si>
    <t>침목</t>
    <phoneticPr fontId="4" type="noConversion"/>
  </si>
  <si>
    <t>철도용레일:절연레일 KRS TR 0004 12.0M UIC 60㎏ 접착식 -07R</t>
    <phoneticPr fontId="4" type="noConversion"/>
  </si>
  <si>
    <t>10m짜리 필요</t>
    <phoneticPr fontId="4" type="noConversion"/>
  </si>
  <si>
    <t>철도용레일:중계절연레일 KRCS A031 01 UIC60-50kgN-60kgK 12.00m</t>
    <phoneticPr fontId="4" type="noConversion"/>
  </si>
  <si>
    <t>60E1-60kg
10.0m</t>
    <phoneticPr fontId="4" type="noConversion"/>
  </si>
  <si>
    <t>접착</t>
    <phoneticPr fontId="4" type="noConversion"/>
  </si>
  <si>
    <t>60E1</t>
    <phoneticPr fontId="4" type="noConversion"/>
  </si>
  <si>
    <t>10m</t>
    <phoneticPr fontId="4" type="noConversion"/>
  </si>
  <si>
    <t>60E1-60kg
13.0m</t>
    <phoneticPr fontId="4" type="noConversion"/>
  </si>
  <si>
    <t>E1-KR</t>
    <phoneticPr fontId="4" type="noConversion"/>
  </si>
  <si>
    <t>12m</t>
    <phoneticPr fontId="4" type="noConversion"/>
  </si>
  <si>
    <t>철로용침목</t>
    <phoneticPr fontId="4" type="noConversion"/>
  </si>
  <si>
    <t>철로용침목:콘크리트침목(광폭형) E클립용 60kg 60E1 KRS TR 0008 2600MM 제작도면에 따름MM 360(최대폭)MM</t>
    <phoneticPr fontId="4" type="noConversion"/>
  </si>
  <si>
    <t>중계절연</t>
    <phoneticPr fontId="4" type="noConversion"/>
  </si>
  <si>
    <t>13m</t>
    <phoneticPr fontId="4" type="noConversion"/>
  </si>
  <si>
    <t xml:space="preserve">철도용코일스프링클립 </t>
  </si>
  <si>
    <t>철도용코일스프링클립:코일스프링클립 KRS TR 0014 09 50-60KG PC침목용</t>
    <phoneticPr fontId="4" type="noConversion"/>
  </si>
  <si>
    <t>일반</t>
    <phoneticPr fontId="4" type="noConversion"/>
  </si>
  <si>
    <t>E1</t>
    <phoneticPr fontId="4" type="noConversion"/>
  </si>
  <si>
    <t>25m</t>
    <phoneticPr fontId="4" type="noConversion"/>
  </si>
  <si>
    <t>철도용타이패드</t>
  </si>
  <si>
    <t>철도용타이패드:레일패드 KRS TR 0014 PC침목용 190MM 10.25MM 144MM 60E1 레일체결장치</t>
    <phoneticPr fontId="4" type="noConversion"/>
  </si>
  <si>
    <t>광폭</t>
    <phoneticPr fontId="4" type="noConversion"/>
  </si>
  <si>
    <t>철도용콘크리트침목체결구</t>
  </si>
  <si>
    <t>철도용콘크리트침목체결구:절연블럭 KRS TR 0014 60kg 8MM e클립용</t>
    <phoneticPr fontId="4" type="noConversion"/>
  </si>
  <si>
    <t>철도용이음매판</t>
  </si>
  <si>
    <t>철도용이음매판:이음매판 KRCS A001 레일용 60㎏</t>
    <phoneticPr fontId="4" type="noConversion"/>
  </si>
  <si>
    <t>SET</t>
    <phoneticPr fontId="7" type="noConversion"/>
  </si>
  <si>
    <t>용접후 철거</t>
    <phoneticPr fontId="4" type="noConversion"/>
  </si>
  <si>
    <t xml:space="preserve">대구북쪽 용접수량 90개소, 이음매판 수량 90개소 *2=180개, 180 *1/2 =90개 적용 </t>
    <phoneticPr fontId="4" type="noConversion"/>
  </si>
  <si>
    <t>사각머리볼트</t>
  </si>
  <si>
    <t>사각머리볼트:사각볼트 KRCS A004 03 납짝형 14㎜ 60kg 이음매판용 볼트너트 130㎜ 20㎜ 45㎜</t>
    <phoneticPr fontId="4" type="noConversion"/>
  </si>
  <si>
    <t>EA</t>
  </si>
  <si>
    <t>〃</t>
    <phoneticPr fontId="4" type="noConversion"/>
  </si>
  <si>
    <t>스프링와셔</t>
  </si>
  <si>
    <t>스프링와셔:스프링와샤 KRCS A003 04 135㎜ 20㎜ 45mm 1종</t>
    <phoneticPr fontId="4" type="noConversion"/>
  </si>
  <si>
    <t>합  계</t>
    <phoneticPr fontId="7" type="noConversion"/>
  </si>
  <si>
    <t>7. 철 거 발 생 품 예 정 조 서</t>
    <phoneticPr fontId="7" type="noConversion"/>
  </si>
  <si>
    <t>품        명</t>
  </si>
  <si>
    <t>규       격</t>
  </si>
  <si>
    <t>발   생   내   역</t>
  </si>
  <si>
    <t>기  사</t>
    <phoneticPr fontId="7" type="noConversion"/>
  </si>
  <si>
    <t>사용가능</t>
    <phoneticPr fontId="19" type="noConversion"/>
  </si>
  <si>
    <t>사용가능
(충용)</t>
    <phoneticPr fontId="7" type="noConversion"/>
  </si>
  <si>
    <t>사용가능
(공단이관)</t>
    <phoneticPr fontId="19" type="noConversion"/>
  </si>
  <si>
    <t>사용불가
(공단이관)</t>
    <phoneticPr fontId="19" type="noConversion"/>
  </si>
  <si>
    <t>사용불가
(매각)</t>
    <phoneticPr fontId="7" type="noConversion"/>
  </si>
  <si>
    <t>사용불가
(감손)</t>
    <phoneticPr fontId="19" type="noConversion"/>
  </si>
  <si>
    <t>헌분기기</t>
    <phoneticPr fontId="7" type="noConversion"/>
  </si>
  <si>
    <t>60kg #12 가동 PC침목용</t>
    <phoneticPr fontId="7" type="noConversion"/>
  </si>
  <si>
    <t>침목 포함</t>
    <phoneticPr fontId="7" type="noConversion"/>
  </si>
  <si>
    <t>60kg #15 가동 PC침목용</t>
    <phoneticPr fontId="7" type="noConversion"/>
  </si>
  <si>
    <t>헌레일</t>
    <phoneticPr fontId="7" type="noConversion"/>
  </si>
  <si>
    <t>철도용레일:헌 레일(60kg 헌레일) 불용품 각종</t>
  </si>
  <si>
    <t>m</t>
    <phoneticPr fontId="7" type="noConversion"/>
  </si>
  <si>
    <t>헌침목</t>
    <phoneticPr fontId="7" type="noConversion"/>
  </si>
  <si>
    <t>철로용침목:헌 콘크리트침목(PC침목) 불용품 각종</t>
  </si>
  <si>
    <t>개</t>
    <phoneticPr fontId="7" type="noConversion"/>
  </si>
  <si>
    <t>분기침목포함</t>
    <phoneticPr fontId="4" type="noConversion"/>
  </si>
  <si>
    <t>8. 철도공사 제공기계기구 예정조서</t>
    <phoneticPr fontId="7" type="noConversion"/>
  </si>
  <si>
    <t>품   명</t>
    <phoneticPr fontId="7" type="noConversion"/>
  </si>
  <si>
    <t>규    격</t>
    <phoneticPr fontId="7" type="noConversion"/>
  </si>
  <si>
    <t>단위</t>
    <phoneticPr fontId="7" type="noConversion"/>
  </si>
  <si>
    <t>수량</t>
    <phoneticPr fontId="7" type="noConversion"/>
  </si>
  <si>
    <t>단  가</t>
    <phoneticPr fontId="7" type="noConversion"/>
  </si>
  <si>
    <t>금    액</t>
    <phoneticPr fontId="7" type="noConversion"/>
  </si>
  <si>
    <t>인  도  지</t>
    <phoneticPr fontId="7" type="noConversion"/>
  </si>
  <si>
    <t>기     사</t>
    <phoneticPr fontId="7" type="noConversion"/>
  </si>
  <si>
    <t>일</t>
    <phoneticPr fontId="4" type="noConversion"/>
  </si>
  <si>
    <t>시간</t>
    <phoneticPr fontId="4" type="noConversion"/>
  </si>
  <si>
    <t>10틀</t>
    <phoneticPr fontId="4" type="noConversion"/>
  </si>
  <si>
    <t>스위치타이탬퍼</t>
    <phoneticPr fontId="7" type="noConversion"/>
  </si>
  <si>
    <t>STT1901</t>
    <phoneticPr fontId="7" type="noConversion"/>
  </si>
  <si>
    <t>시간</t>
    <phoneticPr fontId="7" type="noConversion"/>
  </si>
  <si>
    <t>대구본부</t>
    <phoneticPr fontId="7" type="noConversion"/>
  </si>
  <si>
    <t>2026년 2분기 기준</t>
    <phoneticPr fontId="4" type="noConversion"/>
  </si>
  <si>
    <t>1틀당</t>
    <phoneticPr fontId="4" type="noConversion"/>
  </si>
  <si>
    <t>밸러스트레귤레이터</t>
  </si>
  <si>
    <t>RE0301</t>
    <phoneticPr fontId="7" type="noConversion"/>
  </si>
  <si>
    <t>멀티플타이탬퍼</t>
  </si>
  <si>
    <t>MTT2203</t>
    <phoneticPr fontId="4" type="noConversion"/>
  </si>
  <si>
    <t>시간</t>
    <phoneticPr fontId="7" type="noConversion"/>
  </si>
  <si>
    <t>모타카</t>
    <phoneticPr fontId="7" type="noConversion"/>
  </si>
  <si>
    <t>MC2103</t>
    <phoneticPr fontId="7" type="noConversion"/>
  </si>
  <si>
    <t>트롤리</t>
    <phoneticPr fontId="7" type="noConversion"/>
  </si>
  <si>
    <t>각종</t>
    <phoneticPr fontId="7" type="noConversion"/>
  </si>
  <si>
    <t>/</t>
    <phoneticPr fontId="7" type="noConversion"/>
  </si>
  <si>
    <t>합  계</t>
    <phoneticPr fontId="7" type="noConversion"/>
  </si>
  <si>
    <t>9. 철도공사 직원급내역서</t>
    <phoneticPr fontId="19" type="noConversion"/>
  </si>
  <si>
    <t>공사 종류</t>
    <phoneticPr fontId="19" type="noConversion"/>
  </si>
  <si>
    <t>규  격</t>
    <phoneticPr fontId="19" type="noConversion"/>
  </si>
  <si>
    <t>단위</t>
    <phoneticPr fontId="19" type="noConversion"/>
  </si>
  <si>
    <t>수  량</t>
    <phoneticPr fontId="19" type="noConversion"/>
  </si>
  <si>
    <t>단 가</t>
    <phoneticPr fontId="19" type="noConversion"/>
  </si>
  <si>
    <t>금 액</t>
    <phoneticPr fontId="19" type="noConversion"/>
  </si>
  <si>
    <t>비 고</t>
    <phoneticPr fontId="19" type="noConversion"/>
  </si>
  <si>
    <t>1. 감독여비(1,2급)</t>
    <phoneticPr fontId="19" type="noConversion"/>
  </si>
  <si>
    <t>감독, 점검, 재료확인</t>
    <phoneticPr fontId="19" type="noConversion"/>
  </si>
  <si>
    <t>일</t>
    <phoneticPr fontId="19" type="noConversion"/>
  </si>
  <si>
    <t>2. 감독여비(3급 이하)</t>
    <phoneticPr fontId="19" type="noConversion"/>
  </si>
  <si>
    <t>3. 준공검사</t>
    <phoneticPr fontId="19" type="noConversion"/>
  </si>
  <si>
    <t>준공검사</t>
    <phoneticPr fontId="19" type="noConversion"/>
  </si>
  <si>
    <t>4. 합동점검</t>
    <phoneticPr fontId="19" type="noConversion"/>
  </si>
  <si>
    <t>외부특수차 점검</t>
    <phoneticPr fontId="19" type="noConversion"/>
  </si>
  <si>
    <t>계</t>
    <phoneticPr fontId="19" type="noConversion"/>
  </si>
  <si>
    <t>10. 예 계 개 소 별 명 세</t>
    <phoneticPr fontId="7" type="noConversion"/>
  </si>
  <si>
    <t>공사명 : 경부고속선 대구역구내 N21B호 외 9개소 분기기개량 기타공사</t>
    <phoneticPr fontId="4" type="noConversion"/>
  </si>
  <si>
    <t>선별</t>
    <phoneticPr fontId="7" type="noConversion"/>
  </si>
  <si>
    <t>역구간</t>
    <phoneticPr fontId="7" type="noConversion"/>
  </si>
  <si>
    <t>상하</t>
    <phoneticPr fontId="7" type="noConversion"/>
  </si>
  <si>
    <t>위치</t>
    <phoneticPr fontId="7" type="noConversion"/>
  </si>
  <si>
    <t>분기기</t>
    <phoneticPr fontId="7" type="noConversion"/>
  </si>
  <si>
    <t>도상자갈</t>
    <phoneticPr fontId="7" type="noConversion"/>
  </si>
  <si>
    <t>궤광철거
[60kg, 기계화,
PCT, 야간 4시간]</t>
    <phoneticPr fontId="7" type="noConversion"/>
  </si>
  <si>
    <t>궤광조립
[60kg, 기계화,
PCT, 야간 4시간]</t>
    <phoneticPr fontId="7" type="noConversion"/>
  </si>
  <si>
    <t>레일교환</t>
    <phoneticPr fontId="7" type="noConversion"/>
  </si>
  <si>
    <t>침목교환</t>
    <phoneticPr fontId="7" type="noConversion"/>
  </si>
  <si>
    <t>테르밋트용접</t>
    <phoneticPr fontId="7" type="noConversion"/>
  </si>
  <si>
    <t>비 고</t>
    <phoneticPr fontId="7" type="noConversion"/>
  </si>
  <si>
    <t>부터</t>
    <phoneticPr fontId="7" type="noConversion"/>
  </si>
  <si>
    <t>까지</t>
    <phoneticPr fontId="7" type="noConversion"/>
  </si>
  <si>
    <t>철거</t>
    <phoneticPr fontId="7" type="noConversion"/>
  </si>
  <si>
    <t>부설</t>
    <phoneticPr fontId="7" type="noConversion"/>
  </si>
  <si>
    <t>철거</t>
    <phoneticPr fontId="4" type="noConversion"/>
  </si>
  <si>
    <t>살포</t>
    <phoneticPr fontId="4" type="noConversion"/>
  </si>
  <si>
    <t>고르기</t>
    <phoneticPr fontId="4" type="noConversion"/>
  </si>
  <si>
    <t>기계화시공
 야간 4시간</t>
    <phoneticPr fontId="7" type="noConversion"/>
  </si>
  <si>
    <t>기계화시공
(PCT→PCT)
야간 4시간</t>
    <phoneticPr fontId="7" type="noConversion"/>
  </si>
  <si>
    <t>기계화시공
(WT→PCT)
야간 사용중지4시간</t>
    <phoneticPr fontId="7" type="noConversion"/>
  </si>
  <si>
    <t>50kg 야간
사용중지 4시간</t>
    <phoneticPr fontId="7" type="noConversion"/>
  </si>
  <si>
    <t>야간 4시간</t>
    <phoneticPr fontId="7" type="noConversion"/>
  </si>
  <si>
    <t>60kg 12# PCT 가동</t>
    <phoneticPr fontId="7" type="noConversion"/>
  </si>
  <si>
    <t>60kg 15# PCT 가동</t>
    <phoneticPr fontId="7" type="noConversion"/>
  </si>
  <si>
    <t>야간, 4시간</t>
    <phoneticPr fontId="4" type="noConversion"/>
  </si>
  <si>
    <t>자갈화차,
야간 3~4시간</t>
    <phoneticPr fontId="4" type="noConversion"/>
  </si>
  <si>
    <t>기계화, 야간</t>
    <phoneticPr fontId="4" type="noConversion"/>
  </si>
  <si>
    <t>일반</t>
    <phoneticPr fontId="7" type="noConversion"/>
  </si>
  <si>
    <t>경두</t>
    <phoneticPr fontId="7" type="noConversion"/>
  </si>
  <si>
    <t>경두, 60kg</t>
    <phoneticPr fontId="7" type="noConversion"/>
  </si>
  <si>
    <t>일반,
60E1</t>
    <phoneticPr fontId="7" type="noConversion"/>
  </si>
  <si>
    <t>경두,
60E1</t>
    <phoneticPr fontId="7" type="noConversion"/>
  </si>
  <si>
    <t>경부선</t>
    <phoneticPr fontId="7" type="noConversion"/>
  </si>
  <si>
    <t>대구구내</t>
    <phoneticPr fontId="7" type="noConversion"/>
  </si>
  <si>
    <t>구내</t>
    <phoneticPr fontId="4" type="noConversion"/>
  </si>
  <si>
    <t>P21AB
P23AB</t>
    <phoneticPr fontId="7" type="noConversion"/>
  </si>
  <si>
    <t>대구구내</t>
    <phoneticPr fontId="7" type="noConversion"/>
  </si>
  <si>
    <t>구내</t>
    <phoneticPr fontId="4" type="noConversion"/>
  </si>
  <si>
    <t>P51AB
P53AB</t>
    <phoneticPr fontId="7" type="noConversion"/>
  </si>
  <si>
    <t>동대구구내</t>
    <phoneticPr fontId="4" type="noConversion"/>
  </si>
  <si>
    <t>P67
P76</t>
    <phoneticPr fontId="4" type="noConversion"/>
  </si>
  <si>
    <t>합    계</t>
    <phoneticPr fontId="7" type="noConversion"/>
  </si>
  <si>
    <t xml:space="preserve"> 사. 계  약   자 : 건설산업기본법에 의한「철도ㆍ궤도공사업」또는 「종합건설업(토목공사업 또는 토목건축공사업)」등록업체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</si>
</sst>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.00_);[Red]\(#,##0.00\)"/>
    <numFmt numFmtId="178" formatCode="0.000_ "/>
    <numFmt numFmtId="179" formatCode="&quot;₩&quot;#,##0_);[Red]\(&quot;₩&quot;#,##0\)"/>
    <numFmt numFmtId="180" formatCode="0.00000%"/>
    <numFmt numFmtId="181" formatCode="_-* #,##0.0_-;\-* #,##0.0_-;_-* &quot;-&quot;_-;_-@_-"/>
    <numFmt numFmtId="182" formatCode="_-* #,##0.000_-;\-* #,##0.000_-;_-* &quot;-&quot;_-;_-@_-"/>
    <numFmt numFmtId="183" formatCode="_-* #,##0.00_-;\-* #,##0.00_-;_-* &quot;-&quot;_-;_-@_-"/>
    <numFmt numFmtId="184" formatCode="_-* #,##0.0000_-;\-* #,##0.0000_-;_-* &quot;-&quot;_-;_-@_-"/>
    <numFmt numFmtId="185" formatCode="0.000%"/>
    <numFmt numFmtId="186" formatCode="0.0%"/>
    <numFmt numFmtId="187" formatCode="###&quot;원 절사&quot;"/>
    <numFmt numFmtId="188" formatCode="#,##0_ "/>
    <numFmt numFmtId="189" formatCode="0_);[Red]\(0\)"/>
    <numFmt numFmtId="190" formatCode="0.000"/>
    <numFmt numFmtId="191" formatCode="#,##0.000_);[Red]\(#,##0.000\)"/>
  </numFmts>
  <fonts count="6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8"/>
      <name val="돋움"/>
      <family val="3"/>
      <charset val="129"/>
    </font>
    <font>
      <b/>
      <u/>
      <sz val="20"/>
      <name val="HY헤드라인M"/>
      <family val="1"/>
      <charset val="129"/>
    </font>
    <font>
      <sz val="8"/>
      <name val="굴림"/>
      <family val="3"/>
      <charset val="129"/>
    </font>
    <font>
      <u/>
      <sz val="20"/>
      <name val="굴림"/>
      <family val="3"/>
      <charset val="129"/>
    </font>
    <font>
      <b/>
      <u/>
      <sz val="32"/>
      <name val="HY헤드라인M"/>
      <family val="1"/>
      <charset val="129"/>
    </font>
    <font>
      <sz val="12"/>
      <name val="HY헤드라인M"/>
      <family val="1"/>
      <charset val="129"/>
    </font>
    <font>
      <sz val="12"/>
      <name val="굴림"/>
      <family val="3"/>
      <charset val="129"/>
    </font>
    <font>
      <sz val="12"/>
      <color rgb="FFFF0000"/>
      <name val="HY헤드라인M"/>
      <family val="1"/>
      <charset val="129"/>
    </font>
    <font>
      <sz val="18"/>
      <name val="굴림"/>
      <family val="3"/>
      <charset val="129"/>
    </font>
    <font>
      <b/>
      <sz val="20"/>
      <name val="HY헤드라인M"/>
      <family val="1"/>
      <charset val="129"/>
    </font>
    <font>
      <sz val="14"/>
      <name val="굴림"/>
      <family val="3"/>
      <charset val="129"/>
    </font>
    <font>
      <u/>
      <sz val="20"/>
      <name val="HY헤드라인M"/>
      <family val="1"/>
      <charset val="129"/>
    </font>
    <font>
      <sz val="16"/>
      <name val="돋움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6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  <font>
      <u/>
      <sz val="18"/>
      <name val="HY헤드라인M"/>
      <family val="1"/>
      <charset val="129"/>
    </font>
    <font>
      <b/>
      <u/>
      <sz val="2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u/>
      <sz val="18"/>
      <color theme="1"/>
      <name val="HY헤드라인M"/>
      <family val="1"/>
      <charset val="129"/>
    </font>
    <font>
      <b/>
      <sz val="18"/>
      <color theme="1"/>
      <name val="HY헤드라인M"/>
      <family val="1"/>
      <charset val="129"/>
    </font>
    <font>
      <sz val="20"/>
      <name val="굴림"/>
      <family val="3"/>
      <charset val="129"/>
    </font>
    <font>
      <i/>
      <sz val="20"/>
      <name val="굴림"/>
      <family val="3"/>
      <charset val="129"/>
    </font>
    <font>
      <b/>
      <sz val="9"/>
      <name val="굴림"/>
      <family val="3"/>
      <charset val="129"/>
    </font>
    <font>
      <i/>
      <sz val="10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i/>
      <sz val="9"/>
      <color rgb="FFFF0000"/>
      <name val="굴림"/>
      <family val="3"/>
      <charset val="129"/>
    </font>
    <font>
      <i/>
      <sz val="10"/>
      <color theme="1" tint="0.499984740745262"/>
      <name val="굴림"/>
      <family val="3"/>
      <charset val="129"/>
    </font>
    <font>
      <b/>
      <sz val="8"/>
      <name val="굴림"/>
      <family val="3"/>
      <charset val="129"/>
    </font>
    <font>
      <i/>
      <sz val="11"/>
      <name val="굴림"/>
      <family val="3"/>
      <charset val="129"/>
    </font>
    <font>
      <u/>
      <sz val="20"/>
      <color theme="1"/>
      <name val="HY헤드라인M"/>
      <family val="1"/>
      <charset val="129"/>
    </font>
    <font>
      <sz val="9"/>
      <name val="굴림"/>
      <family val="3"/>
      <charset val="129"/>
    </font>
    <font>
      <sz val="11"/>
      <color theme="1"/>
      <name val="굴림"/>
      <family val="3"/>
      <charset val="129"/>
    </font>
    <font>
      <b/>
      <sz val="8"/>
      <color indexed="8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3" fillId="0" borderId="0"/>
    <xf numFmtId="0" fontId="2" fillId="0" borderId="0"/>
  </cellStyleXfs>
  <cellXfs count="592">
    <xf numFmtId="0" fontId="0" fillId="0" borderId="0" xfId="0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11" fillId="0" borderId="4" xfId="2" applyFont="1" applyBorder="1" applyAlignment="1">
      <alignment horizontal="centerContinuous" vertical="center"/>
    </xf>
    <xf numFmtId="0" fontId="6" fillId="0" borderId="0" xfId="2" applyFont="1" applyBorder="1" applyAlignment="1">
      <alignment horizontal="centerContinuous" vertical="center"/>
    </xf>
    <xf numFmtId="0" fontId="3" fillId="0" borderId="0" xfId="2" applyFont="1" applyBorder="1" applyAlignment="1">
      <alignment horizontal="centerContinuous" vertical="center"/>
    </xf>
    <xf numFmtId="0" fontId="12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6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0" borderId="7" xfId="2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/>
    <xf numFmtId="0" fontId="3" fillId="0" borderId="2" xfId="2" applyFont="1" applyBorder="1"/>
    <xf numFmtId="49" fontId="3" fillId="0" borderId="2" xfId="2" applyNumberFormat="1" applyFont="1" applyBorder="1" applyAlignment="1">
      <alignment horizontal="left"/>
    </xf>
    <xf numFmtId="0" fontId="3" fillId="0" borderId="3" xfId="2" applyFont="1" applyBorder="1"/>
    <xf numFmtId="0" fontId="3" fillId="0" borderId="0" xfId="2" applyFont="1"/>
    <xf numFmtId="0" fontId="3" fillId="0" borderId="4" xfId="2" applyFont="1" applyBorder="1"/>
    <xf numFmtId="0" fontId="3" fillId="0" borderId="0" xfId="2" applyFont="1" applyBorder="1"/>
    <xf numFmtId="49" fontId="3" fillId="0" borderId="0" xfId="2" applyNumberFormat="1" applyFont="1" applyBorder="1" applyAlignment="1">
      <alignment horizontal="left"/>
    </xf>
    <xf numFmtId="0" fontId="3" fillId="0" borderId="5" xfId="2" applyFont="1" applyBorder="1"/>
    <xf numFmtId="49" fontId="16" fillId="0" borderId="4" xfId="2" applyNumberFormat="1" applyFont="1" applyBorder="1" applyAlignment="1">
      <alignment horizontal="centerContinuous"/>
    </xf>
    <xf numFmtId="49" fontId="6" fillId="0" borderId="0" xfId="2" applyNumberFormat="1" applyFont="1" applyBorder="1" applyAlignment="1">
      <alignment horizontal="centerContinuous"/>
    </xf>
    <xf numFmtId="49" fontId="6" fillId="0" borderId="5" xfId="2" applyNumberFormat="1" applyFont="1" applyBorder="1" applyAlignment="1">
      <alignment horizontal="centerContinuous"/>
    </xf>
    <xf numFmtId="0" fontId="12" fillId="0" borderId="4" xfId="2" applyFont="1" applyBorder="1"/>
    <xf numFmtId="0" fontId="12" fillId="0" borderId="0" xfId="2" applyFont="1" applyBorder="1"/>
    <xf numFmtId="49" fontId="12" fillId="0" borderId="0" xfId="2" applyNumberFormat="1" applyFont="1" applyBorder="1" applyAlignment="1">
      <alignment horizontal="left"/>
    </xf>
    <xf numFmtId="0" fontId="12" fillId="0" borderId="5" xfId="2" applyFont="1" applyBorder="1"/>
    <xf numFmtId="0" fontId="13" fillId="0" borderId="0" xfId="2" applyFont="1"/>
    <xf numFmtId="0" fontId="5" fillId="0" borderId="0" xfId="2" applyFont="1" applyBorder="1"/>
    <xf numFmtId="0" fontId="13" fillId="0" borderId="4" xfId="2" applyFont="1" applyBorder="1"/>
    <xf numFmtId="0" fontId="13" fillId="0" borderId="0" xfId="2" applyFont="1" applyBorder="1"/>
    <xf numFmtId="0" fontId="17" fillId="0" borderId="0" xfId="2" applyFont="1" applyBorder="1"/>
    <xf numFmtId="49" fontId="13" fillId="0" borderId="0" xfId="2" applyNumberFormat="1" applyFont="1" applyBorder="1" applyAlignment="1">
      <alignment horizontal="left"/>
    </xf>
    <xf numFmtId="0" fontId="13" fillId="0" borderId="5" xfId="2" applyFont="1" applyBorder="1"/>
    <xf numFmtId="0" fontId="13" fillId="0" borderId="6" xfId="2" applyFont="1" applyBorder="1"/>
    <xf numFmtId="0" fontId="13" fillId="0" borderId="7" xfId="2" applyFont="1" applyBorder="1"/>
    <xf numFmtId="49" fontId="13" fillId="0" borderId="7" xfId="2" applyNumberFormat="1" applyFont="1" applyBorder="1" applyAlignment="1">
      <alignment horizontal="left"/>
    </xf>
    <xf numFmtId="0" fontId="13" fillId="0" borderId="8" xfId="2" applyFont="1" applyBorder="1"/>
    <xf numFmtId="49" fontId="13" fillId="0" borderId="0" xfId="2" applyNumberFormat="1" applyFont="1" applyAlignment="1">
      <alignment horizontal="left"/>
    </xf>
    <xf numFmtId="49" fontId="3" fillId="0" borderId="0" xfId="2" applyNumberFormat="1" applyFont="1" applyAlignment="1">
      <alignment horizontal="left"/>
    </xf>
    <xf numFmtId="0" fontId="20" fillId="0" borderId="0" xfId="2" applyFont="1"/>
    <xf numFmtId="0" fontId="20" fillId="0" borderId="4" xfId="2" applyFont="1" applyBorder="1" applyAlignment="1">
      <alignment horizontal="left" vertical="center" indent="2"/>
    </xf>
    <xf numFmtId="0" fontId="20" fillId="0" borderId="0" xfId="2" applyFont="1" applyBorder="1" applyAlignment="1">
      <alignment horizontal="left" vertical="center" indent="2"/>
    </xf>
    <xf numFmtId="0" fontId="20" fillId="0" borderId="5" xfId="2" applyFont="1" applyBorder="1" applyAlignment="1">
      <alignment horizontal="left" vertical="center" indent="2"/>
    </xf>
    <xf numFmtId="0" fontId="20" fillId="0" borderId="0" xfId="2" applyFont="1" applyBorder="1" applyAlignment="1">
      <alignment vertical="center"/>
    </xf>
    <xf numFmtId="0" fontId="21" fillId="0" borderId="0" xfId="2" applyFont="1"/>
    <xf numFmtId="0" fontId="20" fillId="0" borderId="4" xfId="2" applyFont="1" applyBorder="1" applyAlignment="1">
      <alignment horizontal="left" vertical="center" wrapText="1" indent="2"/>
    </xf>
    <xf numFmtId="0" fontId="20" fillId="0" borderId="0" xfId="2" applyFont="1" applyBorder="1" applyAlignment="1">
      <alignment horizontal="left" vertical="center" wrapText="1" indent="2"/>
    </xf>
    <xf numFmtId="0" fontId="20" fillId="0" borderId="5" xfId="2" applyFont="1" applyBorder="1" applyAlignment="1">
      <alignment horizontal="left" vertical="center" wrapText="1" indent="2"/>
    </xf>
    <xf numFmtId="14" fontId="20" fillId="0" borderId="0" xfId="2" applyNumberFormat="1" applyFont="1"/>
    <xf numFmtId="0" fontId="20" fillId="0" borderId="6" xfId="2" applyFont="1" applyBorder="1" applyAlignment="1">
      <alignment horizontal="left" vertical="center" indent="2"/>
    </xf>
    <xf numFmtId="0" fontId="20" fillId="0" borderId="7" xfId="2" applyFont="1" applyBorder="1" applyAlignment="1">
      <alignment horizontal="left" vertical="center" indent="2"/>
    </xf>
    <xf numFmtId="0" fontId="20" fillId="0" borderId="8" xfId="2" applyFont="1" applyBorder="1" applyAlignment="1">
      <alignment horizontal="left" vertical="center" indent="2"/>
    </xf>
    <xf numFmtId="0" fontId="20" fillId="0" borderId="0" xfId="2" applyFont="1" applyAlignment="1">
      <alignment vertical="center"/>
    </xf>
    <xf numFmtId="49" fontId="20" fillId="0" borderId="15" xfId="2" applyNumberFormat="1" applyFont="1" applyBorder="1" applyAlignment="1">
      <alignment vertical="center"/>
    </xf>
    <xf numFmtId="0" fontId="20" fillId="0" borderId="16" xfId="2" applyFont="1" applyBorder="1" applyAlignment="1">
      <alignment vertical="center"/>
    </xf>
    <xf numFmtId="0" fontId="20" fillId="0" borderId="17" xfId="2" applyFont="1" applyBorder="1" applyAlignment="1">
      <alignment vertical="center"/>
    </xf>
    <xf numFmtId="49" fontId="20" fillId="0" borderId="4" xfId="2" applyNumberFormat="1" applyFont="1" applyBorder="1" applyAlignment="1">
      <alignment horizontal="center" vertical="center"/>
    </xf>
    <xf numFmtId="0" fontId="20" fillId="0" borderId="5" xfId="2" applyFont="1" applyBorder="1" applyAlignment="1">
      <alignment vertical="center"/>
    </xf>
    <xf numFmtId="0" fontId="20" fillId="0" borderId="0" xfId="2" applyFont="1" applyBorder="1" applyAlignment="1">
      <alignment horizontal="left" vertical="center"/>
    </xf>
    <xf numFmtId="0" fontId="20" fillId="0" borderId="5" xfId="2" applyFont="1" applyBorder="1" applyAlignment="1">
      <alignment horizontal="left" vertical="center"/>
    </xf>
    <xf numFmtId="0" fontId="20" fillId="0" borderId="0" xfId="2" applyFont="1" applyBorder="1"/>
    <xf numFmtId="0" fontId="20" fillId="0" borderId="5" xfId="2" applyFont="1" applyBorder="1"/>
    <xf numFmtId="0" fontId="24" fillId="0" borderId="0" xfId="2" applyFont="1" applyAlignment="1">
      <alignment vertical="center"/>
    </xf>
    <xf numFmtId="49" fontId="24" fillId="0" borderId="4" xfId="2" applyNumberFormat="1" applyFont="1" applyBorder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Border="1"/>
    <xf numFmtId="0" fontId="24" fillId="0" borderId="5" xfId="2" applyFont="1" applyBorder="1"/>
    <xf numFmtId="49" fontId="20" fillId="0" borderId="6" xfId="2" applyNumberFormat="1" applyFont="1" applyBorder="1" applyAlignment="1">
      <alignment horizontal="center" vertical="center"/>
    </xf>
    <xf numFmtId="0" fontId="20" fillId="0" borderId="7" xfId="2" applyFont="1" applyBorder="1" applyAlignment="1">
      <alignment horizontal="left" vertical="center"/>
    </xf>
    <xf numFmtId="0" fontId="20" fillId="0" borderId="7" xfId="2" applyFont="1" applyBorder="1"/>
    <xf numFmtId="0" fontId="20" fillId="0" borderId="8" xfId="2" applyFont="1" applyBorder="1"/>
    <xf numFmtId="49" fontId="20" fillId="0" borderId="0" xfId="2" applyNumberFormat="1" applyFont="1" applyAlignment="1">
      <alignment vertical="center"/>
    </xf>
    <xf numFmtId="0" fontId="13" fillId="0" borderId="0" xfId="2" applyFont="1" applyAlignment="1">
      <alignment horizontal="center" vertical="center"/>
    </xf>
    <xf numFmtId="0" fontId="24" fillId="0" borderId="30" xfId="2" applyFont="1" applyBorder="1" applyAlignment="1">
      <alignment horizontal="center" vertical="center" shrinkToFit="1"/>
    </xf>
    <xf numFmtId="0" fontId="24" fillId="0" borderId="31" xfId="2" applyFont="1" applyBorder="1" applyAlignment="1">
      <alignment horizontal="center" vertical="center"/>
    </xf>
    <xf numFmtId="176" fontId="24" fillId="0" borderId="31" xfId="2" applyNumberFormat="1" applyFont="1" applyBorder="1" applyAlignment="1">
      <alignment horizontal="right" vertical="center"/>
    </xf>
    <xf numFmtId="0" fontId="22" fillId="0" borderId="31" xfId="2" applyFont="1" applyBorder="1" applyAlignment="1">
      <alignment vertical="center"/>
    </xf>
    <xf numFmtId="0" fontId="20" fillId="0" borderId="32" xfId="2" applyFont="1" applyBorder="1" applyAlignment="1">
      <alignment vertical="center"/>
    </xf>
    <xf numFmtId="0" fontId="24" fillId="0" borderId="33" xfId="2" applyFont="1" applyBorder="1" applyAlignment="1">
      <alignment horizontal="center" vertical="center" wrapText="1" shrinkToFit="1"/>
    </xf>
    <xf numFmtId="0" fontId="24" fillId="0" borderId="34" xfId="2" applyFont="1" applyBorder="1" applyAlignment="1">
      <alignment horizontal="center" vertical="center"/>
    </xf>
    <xf numFmtId="176" fontId="26" fillId="0" borderId="34" xfId="3" applyNumberFormat="1" applyFont="1" applyBorder="1" applyAlignment="1">
      <alignment horizontal="right" vertical="center"/>
    </xf>
    <xf numFmtId="0" fontId="22" fillId="0" borderId="34" xfId="2" applyFont="1" applyBorder="1" applyAlignment="1">
      <alignment vertical="center"/>
    </xf>
    <xf numFmtId="0" fontId="13" fillId="0" borderId="34" xfId="2" applyFont="1" applyBorder="1" applyAlignment="1">
      <alignment vertical="center"/>
    </xf>
    <xf numFmtId="0" fontId="20" fillId="0" borderId="35" xfId="2" applyFont="1" applyBorder="1" applyAlignment="1">
      <alignment vertical="center"/>
    </xf>
    <xf numFmtId="177" fontId="24" fillId="0" borderId="34" xfId="3" applyNumberFormat="1" applyFont="1" applyFill="1" applyBorder="1" applyAlignment="1">
      <alignment horizontal="right" vertical="center"/>
    </xf>
    <xf numFmtId="0" fontId="24" fillId="0" borderId="33" xfId="2" applyFont="1" applyBorder="1" applyAlignment="1">
      <alignment horizontal="center" vertical="center" shrinkToFit="1"/>
    </xf>
    <xf numFmtId="176" fontId="24" fillId="0" borderId="34" xfId="3" applyNumberFormat="1" applyFont="1" applyFill="1" applyBorder="1" applyAlignment="1">
      <alignment horizontal="right" vertical="center"/>
    </xf>
    <xf numFmtId="176" fontId="24" fillId="0" borderId="34" xfId="3" applyNumberFormat="1" applyFont="1" applyBorder="1" applyAlignment="1">
      <alignment horizontal="right" vertical="center"/>
    </xf>
    <xf numFmtId="0" fontId="24" fillId="0" borderId="36" xfId="2" applyFont="1" applyBorder="1" applyAlignment="1">
      <alignment horizontal="center" vertical="center" shrinkToFit="1"/>
    </xf>
    <xf numFmtId="0" fontId="24" fillId="0" borderId="37" xfId="2" applyFont="1" applyBorder="1" applyAlignment="1">
      <alignment horizontal="center" vertical="center"/>
    </xf>
    <xf numFmtId="176" fontId="24" fillId="0" borderId="37" xfId="3" applyNumberFormat="1" applyFont="1" applyBorder="1" applyAlignment="1">
      <alignment horizontal="right" vertical="center"/>
    </xf>
    <xf numFmtId="0" fontId="22" fillId="0" borderId="37" xfId="2" applyFont="1" applyBorder="1" applyAlignment="1">
      <alignment vertical="center"/>
    </xf>
    <xf numFmtId="0" fontId="20" fillId="0" borderId="38" xfId="2" applyFont="1" applyBorder="1" applyAlignment="1">
      <alignment vertical="center"/>
    </xf>
    <xf numFmtId="0" fontId="27" fillId="0" borderId="0" xfId="2" applyFont="1"/>
    <xf numFmtId="178" fontId="13" fillId="0" borderId="0" xfId="2" applyNumberFormat="1" applyFont="1"/>
    <xf numFmtId="0" fontId="28" fillId="0" borderId="0" xfId="2" applyFont="1"/>
    <xf numFmtId="178" fontId="3" fillId="0" borderId="0" xfId="2" applyNumberFormat="1" applyFont="1"/>
    <xf numFmtId="0" fontId="29" fillId="0" borderId="4" xfId="2" applyFont="1" applyBorder="1" applyAlignment="1">
      <alignment horizontal="center" vertical="center"/>
    </xf>
    <xf numFmtId="0" fontId="29" fillId="0" borderId="0" xfId="2" applyFont="1" applyBorder="1" applyAlignment="1">
      <alignment horizontal="center" vertical="center"/>
    </xf>
    <xf numFmtId="0" fontId="29" fillId="0" borderId="5" xfId="2" applyFont="1" applyBorder="1" applyAlignment="1">
      <alignment horizontal="center" vertical="center"/>
    </xf>
    <xf numFmtId="0" fontId="6" fillId="0" borderId="4" xfId="2" applyFont="1" applyBorder="1"/>
    <xf numFmtId="0" fontId="6" fillId="0" borderId="0" xfId="2" applyFont="1" applyBorder="1"/>
    <xf numFmtId="0" fontId="6" fillId="0" borderId="5" xfId="2" applyFont="1" applyBorder="1"/>
    <xf numFmtId="0" fontId="18" fillId="0" borderId="4" xfId="2" applyFont="1" applyBorder="1" applyAlignment="1">
      <alignment horizontal="centerContinuous"/>
    </xf>
    <xf numFmtId="0" fontId="6" fillId="0" borderId="0" xfId="2" applyFont="1" applyBorder="1" applyAlignment="1">
      <alignment horizontal="centerContinuous"/>
    </xf>
    <xf numFmtId="0" fontId="6" fillId="0" borderId="5" xfId="2" applyFont="1" applyBorder="1" applyAlignment="1">
      <alignment horizontal="centerContinuous"/>
    </xf>
    <xf numFmtId="0" fontId="13" fillId="0" borderId="4" xfId="2" applyFont="1" applyBorder="1" applyAlignment="1">
      <alignment vertical="center"/>
    </xf>
    <xf numFmtId="0" fontId="13" fillId="2" borderId="43" xfId="2" applyFont="1" applyFill="1" applyBorder="1" applyAlignment="1">
      <alignment vertical="center"/>
    </xf>
    <xf numFmtId="0" fontId="13" fillId="0" borderId="44" xfId="2" applyFont="1" applyBorder="1" applyAlignment="1">
      <alignment vertical="center"/>
    </xf>
    <xf numFmtId="0" fontId="27" fillId="0" borderId="45" xfId="2" applyFont="1" applyBorder="1" applyAlignment="1">
      <alignment horizontal="center" vertical="center"/>
    </xf>
    <xf numFmtId="0" fontId="13" fillId="0" borderId="46" xfId="2" applyFont="1" applyBorder="1" applyAlignment="1">
      <alignment vertical="center"/>
    </xf>
    <xf numFmtId="0" fontId="13" fillId="0" borderId="45" xfId="2" applyFont="1" applyBorder="1" applyAlignment="1">
      <alignment horizontal="center" vertical="center"/>
    </xf>
    <xf numFmtId="0" fontId="13" fillId="0" borderId="24" xfId="2" applyFont="1" applyBorder="1" applyAlignment="1">
      <alignment horizontal="left" vertical="center" indent="4"/>
    </xf>
    <xf numFmtId="0" fontId="13" fillId="0" borderId="25" xfId="2" applyFont="1" applyBorder="1" applyAlignment="1">
      <alignment horizontal="left" vertical="center" indent="4"/>
    </xf>
    <xf numFmtId="0" fontId="13" fillId="0" borderId="47" xfId="2" applyFont="1" applyBorder="1" applyAlignment="1">
      <alignment horizontal="left" vertical="center" indent="4"/>
    </xf>
    <xf numFmtId="0" fontId="13" fillId="0" borderId="48" xfId="2" applyFont="1" applyBorder="1" applyAlignment="1">
      <alignment horizontal="left" vertical="center" indent="4"/>
    </xf>
    <xf numFmtId="0" fontId="13" fillId="0" borderId="49" xfId="2" applyFont="1" applyBorder="1" applyAlignment="1">
      <alignment horizontal="left" vertical="center" indent="4"/>
    </xf>
    <xf numFmtId="0" fontId="13" fillId="0" borderId="50" xfId="2" applyFont="1" applyBorder="1" applyAlignment="1">
      <alignment horizontal="left" vertical="center" indent="4"/>
    </xf>
    <xf numFmtId="0" fontId="13" fillId="0" borderId="51" xfId="2" applyFont="1" applyBorder="1" applyAlignment="1">
      <alignment horizontal="left" vertical="center" indent="4"/>
    </xf>
    <xf numFmtId="0" fontId="13" fillId="0" borderId="52" xfId="2" applyFont="1" applyBorder="1" applyAlignment="1">
      <alignment horizontal="left" vertical="center" indent="4"/>
    </xf>
    <xf numFmtId="0" fontId="13" fillId="0" borderId="53" xfId="2" applyFont="1" applyBorder="1" applyAlignment="1">
      <alignment horizontal="center" vertical="center"/>
    </xf>
    <xf numFmtId="0" fontId="13" fillId="0" borderId="56" xfId="2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17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shrinkToFi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41" fontId="35" fillId="0" borderId="0" xfId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shrinkToFit="1"/>
    </xf>
    <xf numFmtId="0" fontId="32" fillId="0" borderId="62" xfId="0" applyFont="1" applyBorder="1" applyAlignment="1">
      <alignment horizontal="left" vertical="center" indent="1"/>
    </xf>
    <xf numFmtId="0" fontId="32" fillId="0" borderId="63" xfId="0" applyFont="1" applyBorder="1">
      <alignment vertical="center"/>
    </xf>
    <xf numFmtId="176" fontId="32" fillId="0" borderId="0" xfId="0" applyNumberFormat="1" applyFont="1">
      <alignment vertical="center"/>
    </xf>
    <xf numFmtId="180" fontId="32" fillId="0" borderId="0" xfId="0" applyNumberFormat="1" applyFont="1" applyAlignment="1">
      <alignment horizontal="right" vertical="center"/>
    </xf>
    <xf numFmtId="180" fontId="34" fillId="0" borderId="0" xfId="0" applyNumberFormat="1" applyFont="1" applyAlignment="1">
      <alignment horizontal="right" vertical="center"/>
    </xf>
    <xf numFmtId="179" fontId="35" fillId="0" borderId="0" xfId="1" applyNumberFormat="1" applyFont="1" applyAlignment="1">
      <alignment horizontal="right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1" xfId="0" applyFont="1" applyFill="1" applyBorder="1" applyAlignment="1">
      <alignment horizontal="center" vertical="center"/>
    </xf>
    <xf numFmtId="41" fontId="31" fillId="0" borderId="0" xfId="0" applyNumberFormat="1" applyFont="1" applyAlignment="1">
      <alignment horizontal="center" vertical="center"/>
    </xf>
    <xf numFmtId="0" fontId="36" fillId="3" borderId="55" xfId="0" applyFont="1" applyFill="1" applyBorder="1" applyAlignment="1">
      <alignment horizontal="center" vertical="center"/>
    </xf>
    <xf numFmtId="41" fontId="31" fillId="0" borderId="61" xfId="1" applyFont="1" applyFill="1" applyBorder="1" applyAlignment="1">
      <alignment horizontal="center" vertical="center"/>
    </xf>
    <xf numFmtId="41" fontId="31" fillId="0" borderId="61" xfId="1" applyFont="1" applyFill="1" applyBorder="1" applyAlignment="1">
      <alignment horizontal="center" vertical="center" shrinkToFit="1"/>
    </xf>
    <xf numFmtId="0" fontId="31" fillId="0" borderId="68" xfId="0" applyFont="1" applyBorder="1" applyAlignment="1">
      <alignment horizontal="center" vertical="center"/>
    </xf>
    <xf numFmtId="0" fontId="31" fillId="0" borderId="69" xfId="0" applyFont="1" applyBorder="1">
      <alignment vertical="center"/>
    </xf>
    <xf numFmtId="0" fontId="31" fillId="0" borderId="69" xfId="0" applyFont="1" applyBorder="1" applyAlignment="1">
      <alignment vertical="center" shrinkToFit="1"/>
    </xf>
    <xf numFmtId="0" fontId="31" fillId="0" borderId="69" xfId="0" applyFont="1" applyBorder="1" applyAlignment="1">
      <alignment horizontal="center" vertical="center"/>
    </xf>
    <xf numFmtId="41" fontId="31" fillId="0" borderId="69" xfId="1" applyFont="1" applyFill="1" applyBorder="1">
      <alignment vertical="center"/>
    </xf>
    <xf numFmtId="41" fontId="31" fillId="0" borderId="50" xfId="1" applyFont="1" applyFill="1" applyBorder="1">
      <alignment vertical="center"/>
    </xf>
    <xf numFmtId="0" fontId="31" fillId="0" borderId="70" xfId="0" applyFont="1" applyBorder="1" applyAlignment="1">
      <alignment horizontal="center" vertical="center"/>
    </xf>
    <xf numFmtId="41" fontId="31" fillId="0" borderId="60" xfId="0" applyNumberFormat="1" applyFont="1" applyBorder="1" applyAlignment="1">
      <alignment horizontal="center" vertical="center"/>
    </xf>
    <xf numFmtId="41" fontId="31" fillId="0" borderId="61" xfId="0" applyNumberFormat="1" applyFont="1" applyBorder="1" applyAlignment="1">
      <alignment horizontal="center" vertical="center"/>
    </xf>
    <xf numFmtId="41" fontId="31" fillId="0" borderId="61" xfId="1" applyFont="1" applyFill="1" applyBorder="1">
      <alignment vertical="center"/>
    </xf>
    <xf numFmtId="41" fontId="31" fillId="0" borderId="61" xfId="1" applyFont="1" applyFill="1" applyBorder="1" applyAlignment="1">
      <alignment horizontal="left" vertical="center" shrinkToFit="1"/>
    </xf>
    <xf numFmtId="0" fontId="37" fillId="0" borderId="0" xfId="0" applyFont="1">
      <alignment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>
      <alignment vertical="center"/>
    </xf>
    <xf numFmtId="0" fontId="31" fillId="0" borderId="34" xfId="0" applyFont="1" applyBorder="1" applyAlignment="1">
      <alignment vertical="center" shrinkToFit="1"/>
    </xf>
    <xf numFmtId="0" fontId="31" fillId="0" borderId="34" xfId="0" applyFont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31" fillId="0" borderId="34" xfId="0" applyFont="1" applyFill="1" applyBorder="1">
      <alignment vertical="center"/>
    </xf>
    <xf numFmtId="41" fontId="31" fillId="0" borderId="34" xfId="1" applyFont="1" applyFill="1" applyBorder="1">
      <alignment vertical="center"/>
    </xf>
    <xf numFmtId="41" fontId="31" fillId="0" borderId="48" xfId="1" applyFont="1" applyFill="1" applyBorder="1">
      <alignment vertical="center"/>
    </xf>
    <xf numFmtId="0" fontId="31" fillId="0" borderId="35" xfId="0" applyFont="1" applyBorder="1" applyAlignment="1">
      <alignment horizontal="center" vertical="center"/>
    </xf>
    <xf numFmtId="0" fontId="31" fillId="0" borderId="34" xfId="0" applyFont="1" applyFill="1" applyBorder="1" applyAlignment="1">
      <alignment vertical="center" shrinkToFit="1"/>
    </xf>
    <xf numFmtId="0" fontId="31" fillId="0" borderId="34" xfId="0" applyFont="1" applyFill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/>
    </xf>
    <xf numFmtId="0" fontId="38" fillId="0" borderId="34" xfId="0" applyFont="1" applyFill="1" applyBorder="1">
      <alignment vertical="center"/>
    </xf>
    <xf numFmtId="0" fontId="38" fillId="0" borderId="34" xfId="0" applyFont="1" applyFill="1" applyBorder="1" applyAlignment="1">
      <alignment vertical="center" shrinkToFit="1"/>
    </xf>
    <xf numFmtId="0" fontId="38" fillId="0" borderId="34" xfId="0" applyFont="1" applyFill="1" applyBorder="1" applyAlignment="1">
      <alignment horizontal="center" vertical="center"/>
    </xf>
    <xf numFmtId="41" fontId="38" fillId="0" borderId="69" xfId="1" applyFont="1" applyFill="1" applyBorder="1">
      <alignment vertical="center"/>
    </xf>
    <xf numFmtId="41" fontId="38" fillId="0" borderId="50" xfId="1" applyFont="1" applyFill="1" applyBorder="1">
      <alignment vertical="center"/>
    </xf>
    <xf numFmtId="0" fontId="38" fillId="0" borderId="35" xfId="0" applyFont="1" applyBorder="1" applyAlignment="1">
      <alignment horizontal="center" vertical="center"/>
    </xf>
    <xf numFmtId="41" fontId="38" fillId="0" borderId="60" xfId="0" applyNumberFormat="1" applyFont="1" applyBorder="1" applyAlignment="1">
      <alignment horizontal="center" vertical="center"/>
    </xf>
    <xf numFmtId="41" fontId="38" fillId="0" borderId="61" xfId="0" applyNumberFormat="1" applyFont="1" applyBorder="1" applyAlignment="1">
      <alignment horizontal="center" vertical="center"/>
    </xf>
    <xf numFmtId="0" fontId="38" fillId="0" borderId="0" xfId="0" applyFont="1">
      <alignment vertical="center"/>
    </xf>
    <xf numFmtId="41" fontId="38" fillId="0" borderId="61" xfId="1" applyFont="1" applyFill="1" applyBorder="1" applyAlignment="1">
      <alignment horizontal="left" vertical="center" shrinkToFit="1"/>
    </xf>
    <xf numFmtId="0" fontId="38" fillId="0" borderId="34" xfId="0" applyFont="1" applyBorder="1">
      <alignment vertical="center"/>
    </xf>
    <xf numFmtId="0" fontId="38" fillId="0" borderId="34" xfId="0" applyFont="1" applyBorder="1" applyAlignment="1">
      <alignment vertical="center" shrinkToFit="1"/>
    </xf>
    <xf numFmtId="0" fontId="38" fillId="0" borderId="34" xfId="0" applyFont="1" applyBorder="1" applyAlignment="1">
      <alignment horizontal="center" vertical="center"/>
    </xf>
    <xf numFmtId="0" fontId="31" fillId="0" borderId="37" xfId="0" applyFont="1" applyBorder="1">
      <alignment vertical="center"/>
    </xf>
    <xf numFmtId="0" fontId="31" fillId="0" borderId="71" xfId="0" applyFont="1" applyBorder="1">
      <alignment vertical="center"/>
    </xf>
    <xf numFmtId="182" fontId="31" fillId="0" borderId="34" xfId="1" applyNumberFormat="1" applyFont="1" applyFill="1" applyBorder="1">
      <alignment vertical="center"/>
    </xf>
    <xf numFmtId="0" fontId="38" fillId="0" borderId="70" xfId="0" applyFont="1" applyBorder="1" applyAlignment="1">
      <alignment horizontal="center" vertical="center"/>
    </xf>
    <xf numFmtId="182" fontId="31" fillId="0" borderId="69" xfId="1" applyNumberFormat="1" applyFont="1" applyFill="1" applyBorder="1">
      <alignment vertical="center"/>
    </xf>
    <xf numFmtId="41" fontId="31" fillId="0" borderId="61" xfId="1" applyFont="1" applyFill="1" applyBorder="1" applyAlignment="1">
      <alignment horizontal="right" vertical="center"/>
    </xf>
    <xf numFmtId="0" fontId="31" fillId="0" borderId="35" xfId="0" applyFont="1" applyFill="1" applyBorder="1" applyAlignment="1">
      <alignment horizontal="center" vertical="center"/>
    </xf>
    <xf numFmtId="0" fontId="31" fillId="0" borderId="70" xfId="0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41" fontId="31" fillId="0" borderId="0" xfId="1" applyFont="1" applyFill="1" applyBorder="1" applyAlignment="1">
      <alignment horizontal="right" vertical="center"/>
    </xf>
    <xf numFmtId="41" fontId="31" fillId="0" borderId="0" xfId="1" applyFont="1" applyFill="1" applyBorder="1">
      <alignment vertical="center"/>
    </xf>
    <xf numFmtId="41" fontId="31" fillId="0" borderId="0" xfId="1" applyFont="1" applyFill="1" applyBorder="1" applyAlignment="1">
      <alignment horizontal="left" vertical="center" shrinkToFit="1"/>
    </xf>
    <xf numFmtId="0" fontId="31" fillId="0" borderId="33" xfId="0" applyFont="1" applyFill="1" applyBorder="1">
      <alignment vertical="center"/>
    </xf>
    <xf numFmtId="0" fontId="31" fillId="0" borderId="34" xfId="0" applyFont="1" applyBorder="1" applyAlignment="1">
      <alignment horizontal="left" vertical="center" indent="1"/>
    </xf>
    <xf numFmtId="41" fontId="31" fillId="0" borderId="34" xfId="0" applyNumberFormat="1" applyFont="1" applyBorder="1">
      <alignment vertical="center"/>
    </xf>
    <xf numFmtId="0" fontId="39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31" fillId="0" borderId="34" xfId="0" applyFont="1" applyFill="1" applyBorder="1" applyAlignment="1">
      <alignment horizontal="left" vertical="center" indent="1"/>
    </xf>
    <xf numFmtId="181" fontId="31" fillId="0" borderId="34" xfId="1" applyNumberFormat="1" applyFont="1" applyFill="1" applyBorder="1">
      <alignment vertical="center"/>
    </xf>
    <xf numFmtId="0" fontId="31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83" fontId="31" fillId="0" borderId="34" xfId="1" applyNumberFormat="1" applyFont="1" applyFill="1" applyBorder="1">
      <alignment vertical="center"/>
    </xf>
    <xf numFmtId="10" fontId="31" fillId="0" borderId="0" xfId="0" applyNumberFormat="1" applyFont="1" applyAlignment="1">
      <alignment horizontal="left" vertical="center"/>
    </xf>
    <xf numFmtId="0" fontId="38" fillId="0" borderId="61" xfId="0" applyFont="1" applyBorder="1" applyAlignment="1">
      <alignment horizontal="center" vertical="center"/>
    </xf>
    <xf numFmtId="184" fontId="31" fillId="0" borderId="60" xfId="0" applyNumberFormat="1" applyFont="1" applyFill="1" applyBorder="1" applyAlignment="1">
      <alignment horizontal="center" vertical="center"/>
    </xf>
    <xf numFmtId="182" fontId="31" fillId="0" borderId="72" xfId="0" applyNumberFormat="1" applyFont="1" applyFill="1" applyBorder="1" applyAlignment="1">
      <alignment horizontal="center" vertical="center"/>
    </xf>
    <xf numFmtId="41" fontId="37" fillId="0" borderId="61" xfId="0" applyNumberFormat="1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185" fontId="31" fillId="0" borderId="0" xfId="0" applyNumberFormat="1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shrinkToFit="1"/>
    </xf>
    <xf numFmtId="0" fontId="31" fillId="0" borderId="0" xfId="0" applyFont="1" applyFill="1">
      <alignment vertical="center"/>
    </xf>
    <xf numFmtId="183" fontId="31" fillId="0" borderId="72" xfId="0" applyNumberFormat="1" applyFont="1" applyFill="1" applyBorder="1" applyAlignment="1">
      <alignment horizontal="center" vertical="center"/>
    </xf>
    <xf numFmtId="10" fontId="31" fillId="0" borderId="0" xfId="0" applyNumberFormat="1" applyFont="1" applyFill="1" applyAlignment="1">
      <alignment horizontal="left" vertical="center"/>
    </xf>
    <xf numFmtId="181" fontId="31" fillId="0" borderId="72" xfId="0" applyNumberFormat="1" applyFont="1" applyFill="1" applyBorder="1" applyAlignment="1">
      <alignment horizontal="center" vertical="center"/>
    </xf>
    <xf numFmtId="186" fontId="31" fillId="0" borderId="0" xfId="0" applyNumberFormat="1" applyFont="1" applyFill="1" applyAlignment="1">
      <alignment horizontal="left" vertical="center"/>
    </xf>
    <xf numFmtId="41" fontId="37" fillId="0" borderId="0" xfId="1" applyFont="1" applyFill="1">
      <alignment vertical="center"/>
    </xf>
    <xf numFmtId="0" fontId="31" fillId="0" borderId="60" xfId="0" applyFont="1" applyFill="1" applyBorder="1" applyAlignment="1">
      <alignment horizontal="center" vertical="center"/>
    </xf>
    <xf numFmtId="0" fontId="31" fillId="0" borderId="72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 vertical="center"/>
    </xf>
    <xf numFmtId="0" fontId="40" fillId="0" borderId="0" xfId="0" applyFont="1" applyAlignment="1">
      <alignment horizontal="center" vertical="center" shrinkToFit="1"/>
    </xf>
    <xf numFmtId="0" fontId="41" fillId="4" borderId="0" xfId="0" applyFont="1" applyFill="1">
      <alignment vertical="center"/>
    </xf>
    <xf numFmtId="0" fontId="41" fillId="0" borderId="33" xfId="0" applyFont="1" applyFill="1" applyBorder="1">
      <alignment vertical="center"/>
    </xf>
    <xf numFmtId="0" fontId="41" fillId="0" borderId="34" xfId="0" applyFont="1" applyFill="1" applyBorder="1" applyAlignment="1">
      <alignment horizontal="left" vertical="center" indent="1"/>
    </xf>
    <xf numFmtId="0" fontId="41" fillId="0" borderId="34" xfId="0" applyFont="1" applyFill="1" applyBorder="1">
      <alignment vertical="center"/>
    </xf>
    <xf numFmtId="0" fontId="41" fillId="0" borderId="34" xfId="0" applyFont="1" applyFill="1" applyBorder="1" applyAlignment="1">
      <alignment horizontal="center" vertical="center"/>
    </xf>
    <xf numFmtId="41" fontId="41" fillId="0" borderId="34" xfId="1" applyFont="1" applyFill="1" applyBorder="1">
      <alignment vertical="center"/>
    </xf>
    <xf numFmtId="0" fontId="41" fillId="0" borderId="35" xfId="0" applyFont="1" applyFill="1" applyBorder="1" applyAlignment="1">
      <alignment horizontal="center" vertical="center"/>
    </xf>
    <xf numFmtId="184" fontId="41" fillId="0" borderId="60" xfId="0" applyNumberFormat="1" applyFont="1" applyFill="1" applyBorder="1" applyAlignment="1">
      <alignment horizontal="center" vertical="center"/>
    </xf>
    <xf numFmtId="182" fontId="41" fillId="0" borderId="72" xfId="0" applyNumberFormat="1" applyFont="1" applyFill="1" applyBorder="1" applyAlignment="1">
      <alignment horizontal="center" vertical="center"/>
    </xf>
    <xf numFmtId="41" fontId="41" fillId="0" borderId="61" xfId="0" applyNumberFormat="1" applyFont="1" applyFill="1" applyBorder="1" applyAlignment="1">
      <alignment horizontal="center" vertical="center"/>
    </xf>
    <xf numFmtId="0" fontId="41" fillId="0" borderId="61" xfId="0" applyFont="1" applyFill="1" applyBorder="1" applyAlignment="1">
      <alignment horizontal="center" vertical="center"/>
    </xf>
    <xf numFmtId="0" fontId="37" fillId="4" borderId="0" xfId="0" applyFont="1" applyFill="1" applyAlignment="1">
      <alignment horizontal="left" vertical="center"/>
    </xf>
    <xf numFmtId="0" fontId="37" fillId="4" borderId="0" xfId="0" applyFont="1" applyFill="1" applyAlignment="1">
      <alignment horizontal="center" vertical="center"/>
    </xf>
    <xf numFmtId="0" fontId="37" fillId="4" borderId="0" xfId="0" applyFont="1" applyFill="1" applyAlignment="1">
      <alignment horizontal="left" vertical="center" shrinkToFit="1"/>
    </xf>
    <xf numFmtId="41" fontId="41" fillId="0" borderId="0" xfId="1" applyFont="1" applyFill="1">
      <alignment vertical="center"/>
    </xf>
    <xf numFmtId="43" fontId="41" fillId="0" borderId="0" xfId="0" applyNumberFormat="1" applyFont="1" applyFill="1">
      <alignment vertical="center"/>
    </xf>
    <xf numFmtId="0" fontId="41" fillId="0" borderId="0" xfId="0" applyFont="1" applyFill="1">
      <alignment vertical="center"/>
    </xf>
    <xf numFmtId="0" fontId="42" fillId="0" borderId="0" xfId="0" applyFont="1" applyFill="1">
      <alignment vertical="center"/>
    </xf>
    <xf numFmtId="0" fontId="31" fillId="0" borderId="72" xfId="0" applyFont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 shrinkToFit="1"/>
    </xf>
    <xf numFmtId="0" fontId="31" fillId="0" borderId="60" xfId="0" applyFont="1" applyBorder="1" applyAlignment="1">
      <alignment horizontal="center" vertical="center" shrinkToFit="1"/>
    </xf>
    <xf numFmtId="0" fontId="31" fillId="0" borderId="72" xfId="0" applyFont="1" applyBorder="1" applyAlignment="1">
      <alignment horizontal="center" vertical="center" shrinkToFit="1"/>
    </xf>
    <xf numFmtId="0" fontId="31" fillId="0" borderId="61" xfId="0" applyFont="1" applyBorder="1" applyAlignment="1">
      <alignment horizontal="center" vertical="center" shrinkToFit="1"/>
    </xf>
    <xf numFmtId="185" fontId="31" fillId="0" borderId="0" xfId="0" applyNumberFormat="1" applyFont="1" applyAlignment="1">
      <alignment horizontal="left" vertical="center"/>
    </xf>
    <xf numFmtId="182" fontId="31" fillId="0" borderId="34" xfId="0" applyNumberFormat="1" applyFont="1" applyFill="1" applyBorder="1">
      <alignment vertical="center"/>
    </xf>
    <xf numFmtId="0" fontId="36" fillId="0" borderId="33" xfId="0" applyFont="1" applyFill="1" applyBorder="1">
      <alignment vertical="center"/>
    </xf>
    <xf numFmtId="0" fontId="36" fillId="0" borderId="34" xfId="0" applyFont="1" applyFill="1" applyBorder="1">
      <alignment vertical="center"/>
    </xf>
    <xf numFmtId="0" fontId="36" fillId="0" borderId="34" xfId="0" applyFont="1" applyFill="1" applyBorder="1" applyAlignment="1">
      <alignment horizontal="center" vertical="center"/>
    </xf>
    <xf numFmtId="182" fontId="36" fillId="0" borderId="34" xfId="0" applyNumberFormat="1" applyFont="1" applyFill="1" applyBorder="1">
      <alignment vertical="center"/>
    </xf>
    <xf numFmtId="41" fontId="36" fillId="0" borderId="34" xfId="1" applyFont="1" applyFill="1" applyBorder="1">
      <alignment vertical="center"/>
    </xf>
    <xf numFmtId="0" fontId="36" fillId="0" borderId="35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left" vertical="center" shrinkToFit="1"/>
    </xf>
    <xf numFmtId="181" fontId="36" fillId="0" borderId="34" xfId="1" applyNumberFormat="1" applyFont="1" applyFill="1" applyBorder="1">
      <alignment vertical="center"/>
    </xf>
    <xf numFmtId="0" fontId="36" fillId="0" borderId="33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43" fillId="0" borderId="0" xfId="0" applyFont="1">
      <alignment vertical="center"/>
    </xf>
    <xf numFmtId="0" fontId="36" fillId="0" borderId="34" xfId="0" applyFont="1" applyBorder="1">
      <alignment vertical="center"/>
    </xf>
    <xf numFmtId="0" fontId="36" fillId="0" borderId="34" xfId="0" applyFont="1" applyBorder="1" applyAlignment="1">
      <alignment horizontal="center" vertical="center"/>
    </xf>
    <xf numFmtId="181" fontId="36" fillId="0" borderId="69" xfId="1" applyNumberFormat="1" applyFont="1" applyFill="1" applyBorder="1">
      <alignment vertical="center"/>
    </xf>
    <xf numFmtId="41" fontId="36" fillId="0" borderId="69" xfId="1" applyFont="1" applyFill="1" applyBorder="1">
      <alignment vertical="center"/>
    </xf>
    <xf numFmtId="41" fontId="36" fillId="0" borderId="50" xfId="1" applyFont="1" applyFill="1" applyBorder="1">
      <alignment vertical="center"/>
    </xf>
    <xf numFmtId="187" fontId="36" fillId="0" borderId="35" xfId="0" applyNumberFormat="1" applyFont="1" applyBorder="1" applyAlignment="1">
      <alignment horizontal="center" vertical="center"/>
    </xf>
    <xf numFmtId="187" fontId="36" fillId="0" borderId="60" xfId="0" applyNumberFormat="1" applyFont="1" applyBorder="1" applyAlignment="1">
      <alignment horizontal="center" vertical="center"/>
    </xf>
    <xf numFmtId="187" fontId="36" fillId="0" borderId="61" xfId="0" applyNumberFormat="1" applyFont="1" applyBorder="1" applyAlignment="1">
      <alignment horizontal="center" vertical="center"/>
    </xf>
    <xf numFmtId="41" fontId="36" fillId="0" borderId="61" xfId="0" applyNumberFormat="1" applyFont="1" applyBorder="1" applyAlignment="1">
      <alignment horizontal="center" vertical="center"/>
    </xf>
    <xf numFmtId="0" fontId="44" fillId="0" borderId="33" xfId="0" applyFont="1" applyFill="1" applyBorder="1" applyAlignment="1">
      <alignment horizontal="center" vertical="center"/>
    </xf>
    <xf numFmtId="0" fontId="44" fillId="0" borderId="34" xfId="0" applyFont="1" applyBorder="1">
      <alignment vertical="center"/>
    </xf>
    <xf numFmtId="0" fontId="44" fillId="0" borderId="34" xfId="0" applyFont="1" applyBorder="1" applyAlignment="1">
      <alignment horizontal="center" vertical="center"/>
    </xf>
    <xf numFmtId="41" fontId="44" fillId="0" borderId="69" xfId="1" applyFont="1" applyFill="1" applyBorder="1">
      <alignment vertical="center"/>
    </xf>
    <xf numFmtId="41" fontId="44" fillId="0" borderId="50" xfId="1" applyFont="1" applyFill="1" applyBorder="1">
      <alignment vertical="center"/>
    </xf>
    <xf numFmtId="0" fontId="38" fillId="0" borderId="60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41" fontId="31" fillId="0" borderId="0" xfId="1" applyFont="1" applyFill="1" applyBorder="1" applyAlignment="1">
      <alignment horizontal="center" vertical="center"/>
    </xf>
    <xf numFmtId="0" fontId="36" fillId="0" borderId="33" xfId="0" applyFont="1" applyBorder="1">
      <alignment vertical="center"/>
    </xf>
    <xf numFmtId="182" fontId="36" fillId="0" borderId="34" xfId="0" applyNumberFormat="1" applyFont="1" applyBorder="1">
      <alignment vertical="center"/>
    </xf>
    <xf numFmtId="0" fontId="31" fillId="0" borderId="33" xfId="0" applyFont="1" applyBorder="1">
      <alignment vertical="center"/>
    </xf>
    <xf numFmtId="0" fontId="36" fillId="0" borderId="34" xfId="0" applyFont="1" applyBorder="1" applyAlignment="1">
      <alignment horizontal="right" vertical="center"/>
    </xf>
    <xf numFmtId="41" fontId="36" fillId="0" borderId="34" xfId="0" applyNumberFormat="1" applyFont="1" applyFill="1" applyBorder="1">
      <alignment vertical="center"/>
    </xf>
    <xf numFmtId="187" fontId="31" fillId="0" borderId="35" xfId="0" applyNumberFormat="1" applyFont="1" applyBorder="1" applyAlignment="1">
      <alignment horizontal="center" vertical="center"/>
    </xf>
    <xf numFmtId="187" fontId="31" fillId="0" borderId="60" xfId="0" applyNumberFormat="1" applyFont="1" applyBorder="1" applyAlignment="1">
      <alignment horizontal="center" vertical="center"/>
    </xf>
    <xf numFmtId="187" fontId="31" fillId="0" borderId="61" xfId="0" applyNumberFormat="1" applyFont="1" applyBorder="1" applyAlignment="1">
      <alignment horizontal="center" vertical="center"/>
    </xf>
    <xf numFmtId="41" fontId="31" fillId="0" borderId="0" xfId="0" applyNumberFormat="1" applyFont="1">
      <alignment vertical="center"/>
    </xf>
    <xf numFmtId="43" fontId="31" fillId="0" borderId="0" xfId="0" applyNumberFormat="1" applyFont="1">
      <alignment vertical="center"/>
    </xf>
    <xf numFmtId="41" fontId="36" fillId="0" borderId="34" xfId="1" applyFont="1" applyBorder="1">
      <alignment vertical="center"/>
    </xf>
    <xf numFmtId="0" fontId="36" fillId="0" borderId="37" xfId="0" applyFont="1" applyBorder="1">
      <alignment vertical="center"/>
    </xf>
    <xf numFmtId="0" fontId="31" fillId="0" borderId="37" xfId="0" applyFont="1" applyBorder="1" applyAlignment="1">
      <alignment horizontal="center" vertical="center"/>
    </xf>
    <xf numFmtId="41" fontId="36" fillId="0" borderId="37" xfId="0" applyNumberFormat="1" applyFont="1" applyBorder="1">
      <alignment vertical="center"/>
    </xf>
    <xf numFmtId="0" fontId="47" fillId="5" borderId="0" xfId="4" applyFont="1" applyFill="1" applyAlignment="1">
      <alignment vertical="center"/>
    </xf>
    <xf numFmtId="0" fontId="48" fillId="5" borderId="0" xfId="4" applyFont="1" applyFill="1" applyAlignment="1">
      <alignment horizontal="left" vertical="center"/>
    </xf>
    <xf numFmtId="0" fontId="49" fillId="2" borderId="33" xfId="4" applyFont="1" applyFill="1" applyBorder="1" applyAlignment="1">
      <alignment horizontal="center" vertical="center"/>
    </xf>
    <xf numFmtId="0" fontId="49" fillId="2" borderId="34" xfId="4" applyFont="1" applyFill="1" applyBorder="1" applyAlignment="1">
      <alignment horizontal="center" vertical="center" shrinkToFit="1"/>
    </xf>
    <xf numFmtId="0" fontId="49" fillId="2" borderId="34" xfId="4" applyFont="1" applyFill="1" applyBorder="1" applyAlignment="1">
      <alignment horizontal="center" vertical="center"/>
    </xf>
    <xf numFmtId="0" fontId="49" fillId="2" borderId="35" xfId="4" applyFont="1" applyFill="1" applyBorder="1" applyAlignment="1">
      <alignment horizontal="center" vertical="center"/>
    </xf>
    <xf numFmtId="0" fontId="20" fillId="5" borderId="0" xfId="4" applyFont="1" applyFill="1" applyAlignment="1">
      <alignment horizontal="center" vertical="center"/>
    </xf>
    <xf numFmtId="0" fontId="50" fillId="5" borderId="0" xfId="4" applyFont="1" applyFill="1" applyAlignment="1">
      <alignment horizontal="left" vertical="center"/>
    </xf>
    <xf numFmtId="0" fontId="51" fillId="0" borderId="33" xfId="4" applyFont="1" applyFill="1" applyBorder="1" applyAlignment="1">
      <alignment horizontal="center" vertical="center" shrinkToFit="1"/>
    </xf>
    <xf numFmtId="0" fontId="51" fillId="0" borderId="34" xfId="4" applyFont="1" applyBorder="1" applyAlignment="1">
      <alignment horizontal="center" vertical="center" shrinkToFit="1"/>
    </xf>
    <xf numFmtId="0" fontId="52" fillId="0" borderId="34" xfId="4" applyFont="1" applyBorder="1" applyAlignment="1">
      <alignment horizontal="left" vertical="center" wrapText="1" indent="1" shrinkToFit="1"/>
    </xf>
    <xf numFmtId="0" fontId="51" fillId="0" borderId="34" xfId="4" applyFont="1" applyBorder="1" applyAlignment="1">
      <alignment horizontal="center" vertical="center"/>
    </xf>
    <xf numFmtId="41" fontId="51" fillId="0" borderId="34" xfId="4" applyNumberFormat="1" applyFont="1" applyBorder="1" applyAlignment="1">
      <alignment horizontal="center" vertical="center"/>
    </xf>
    <xf numFmtId="188" fontId="51" fillId="0" borderId="34" xfId="4" applyNumberFormat="1" applyFont="1" applyBorder="1" applyAlignment="1">
      <alignment horizontal="right" vertical="center"/>
    </xf>
    <xf numFmtId="3" fontId="51" fillId="5" borderId="34" xfId="4" applyNumberFormat="1" applyFont="1" applyFill="1" applyBorder="1" applyAlignment="1">
      <alignment horizontal="center" vertical="center"/>
    </xf>
    <xf numFmtId="0" fontId="51" fillId="0" borderId="35" xfId="4" applyFont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50" fillId="0" borderId="75" xfId="4" applyFont="1" applyBorder="1" applyAlignment="1">
      <alignment horizontal="left" vertical="center"/>
    </xf>
    <xf numFmtId="0" fontId="22" fillId="0" borderId="76" xfId="4" applyFont="1" applyBorder="1" applyAlignment="1">
      <alignment horizontal="center" vertical="center"/>
    </xf>
    <xf numFmtId="0" fontId="22" fillId="0" borderId="75" xfId="4" applyFont="1" applyBorder="1" applyAlignment="1">
      <alignment horizontal="center" vertical="center"/>
    </xf>
    <xf numFmtId="0" fontId="51" fillId="0" borderId="48" xfId="4" applyFont="1" applyBorder="1" applyAlignment="1">
      <alignment horizontal="center" vertical="center" shrinkToFit="1"/>
    </xf>
    <xf numFmtId="0" fontId="52" fillId="0" borderId="34" xfId="4" applyFont="1" applyFill="1" applyBorder="1" applyAlignment="1">
      <alignment horizontal="left" vertical="center" wrapText="1" indent="1" shrinkToFit="1"/>
    </xf>
    <xf numFmtId="0" fontId="51" fillId="0" borderId="34" xfId="4" applyFont="1" applyBorder="1" applyAlignment="1">
      <alignment horizontal="center" vertical="center" wrapText="1"/>
    </xf>
    <xf numFmtId="41" fontId="51" fillId="0" borderId="34" xfId="4" applyNumberFormat="1" applyFont="1" applyFill="1" applyBorder="1" applyAlignment="1">
      <alignment horizontal="center" vertical="center"/>
    </xf>
    <xf numFmtId="0" fontId="51" fillId="0" borderId="48" xfId="4" applyFont="1" applyFill="1" applyBorder="1" applyAlignment="1">
      <alignment horizontal="center" vertical="center" shrinkToFit="1"/>
    </xf>
    <xf numFmtId="0" fontId="51" fillId="0" borderId="34" xfId="4" applyFont="1" applyFill="1" applyBorder="1" applyAlignment="1">
      <alignment horizontal="center" vertical="center" wrapText="1"/>
    </xf>
    <xf numFmtId="0" fontId="51" fillId="0" borderId="34" xfId="4" applyFont="1" applyFill="1" applyBorder="1" applyAlignment="1">
      <alignment horizontal="center" vertical="center"/>
    </xf>
    <xf numFmtId="0" fontId="52" fillId="0" borderId="35" xfId="4" applyFont="1" applyBorder="1" applyAlignment="1">
      <alignment horizontal="center" vertical="center"/>
    </xf>
    <xf numFmtId="188" fontId="51" fillId="0" borderId="34" xfId="4" applyNumberFormat="1" applyFont="1" applyFill="1" applyBorder="1" applyAlignment="1">
      <alignment horizontal="right" vertical="center"/>
    </xf>
    <xf numFmtId="3" fontId="51" fillId="0" borderId="34" xfId="4" applyNumberFormat="1" applyFont="1" applyFill="1" applyBorder="1" applyAlignment="1">
      <alignment horizontal="center" vertical="center"/>
    </xf>
    <xf numFmtId="0" fontId="51" fillId="0" borderId="35" xfId="4" applyFont="1" applyBorder="1" applyAlignment="1">
      <alignment horizontal="center" vertical="center" wrapText="1"/>
    </xf>
    <xf numFmtId="11" fontId="22" fillId="0" borderId="0" xfId="4" quotePrefix="1" applyNumberFormat="1" applyFont="1" applyAlignment="1">
      <alignment horizontal="center" vertical="center"/>
    </xf>
    <xf numFmtId="0" fontId="51" fillId="0" borderId="48" xfId="4" applyFont="1" applyBorder="1" applyAlignment="1">
      <alignment horizontal="center" vertical="center" wrapText="1"/>
    </xf>
    <xf numFmtId="0" fontId="53" fillId="0" borderId="0" xfId="4" applyFont="1" applyAlignment="1">
      <alignment horizontal="left" vertical="center"/>
    </xf>
    <xf numFmtId="0" fontId="54" fillId="0" borderId="0" xfId="4" applyFont="1" applyAlignment="1">
      <alignment horizontal="left" vertical="center"/>
    </xf>
    <xf numFmtId="0" fontId="9" fillId="0" borderId="34" xfId="4" applyFont="1" applyBorder="1" applyAlignment="1">
      <alignment horizontal="left" vertical="center" wrapText="1" indent="1" shrinkToFit="1"/>
    </xf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49" fillId="5" borderId="36" xfId="4" applyFont="1" applyFill="1" applyBorder="1" applyAlignment="1">
      <alignment horizontal="center" vertical="center"/>
    </xf>
    <xf numFmtId="0" fontId="49" fillId="5" borderId="37" xfId="4" applyFont="1" applyFill="1" applyBorder="1" applyAlignment="1">
      <alignment horizontal="center" vertical="center" shrinkToFit="1"/>
    </xf>
    <xf numFmtId="0" fontId="55" fillId="5" borderId="37" xfId="4" applyFont="1" applyFill="1" applyBorder="1" applyAlignment="1">
      <alignment horizontal="center" vertical="center" wrapText="1"/>
    </xf>
    <xf numFmtId="0" fontId="49" fillId="5" borderId="37" xfId="4" applyFont="1" applyFill="1" applyBorder="1" applyAlignment="1">
      <alignment horizontal="center" vertical="center"/>
    </xf>
    <xf numFmtId="176" fontId="49" fillId="5" borderId="37" xfId="4" applyNumberFormat="1" applyFont="1" applyFill="1" applyBorder="1" applyAlignment="1">
      <alignment horizontal="right" vertical="center"/>
    </xf>
    <xf numFmtId="3" fontId="49" fillId="5" borderId="37" xfId="4" applyNumberFormat="1" applyFont="1" applyFill="1" applyBorder="1" applyAlignment="1">
      <alignment horizontal="center" vertical="center"/>
    </xf>
    <xf numFmtId="0" fontId="49" fillId="5" borderId="38" xfId="4" applyFont="1" applyFill="1" applyBorder="1" applyAlignment="1">
      <alignment horizontal="center" vertical="center"/>
    </xf>
    <xf numFmtId="0" fontId="3" fillId="5" borderId="0" xfId="4" applyFill="1" applyAlignment="1">
      <alignment vertical="center"/>
    </xf>
    <xf numFmtId="0" fontId="3" fillId="5" borderId="0" xfId="4" applyFill="1" applyAlignment="1">
      <alignment vertical="center" shrinkToFit="1"/>
    </xf>
    <xf numFmtId="0" fontId="56" fillId="5" borderId="0" xfId="4" applyFont="1" applyFill="1" applyAlignment="1">
      <alignment horizontal="left" vertical="center"/>
    </xf>
    <xf numFmtId="0" fontId="58" fillId="2" borderId="34" xfId="5" applyFont="1" applyFill="1" applyBorder="1" applyAlignment="1">
      <alignment horizontal="center" vertical="center"/>
    </xf>
    <xf numFmtId="0" fontId="58" fillId="2" borderId="34" xfId="5" applyFont="1" applyFill="1" applyBorder="1" applyAlignment="1">
      <alignment horizontal="center" vertical="center" wrapText="1"/>
    </xf>
    <xf numFmtId="0" fontId="58" fillId="0" borderId="33" xfId="4" applyFont="1" applyBorder="1" applyAlignment="1">
      <alignment horizontal="center" vertical="center"/>
    </xf>
    <xf numFmtId="0" fontId="58" fillId="0" borderId="34" xfId="4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176" fontId="58" fillId="0" borderId="34" xfId="2" applyNumberFormat="1" applyFont="1" applyBorder="1" applyAlignment="1">
      <alignment horizontal="right" vertical="center"/>
    </xf>
    <xf numFmtId="0" fontId="58" fillId="0" borderId="35" xfId="4" applyFont="1" applyBorder="1" applyAlignment="1">
      <alignment horizontal="center" vertical="center"/>
    </xf>
    <xf numFmtId="0" fontId="3" fillId="0" borderId="0" xfId="4" applyAlignment="1">
      <alignment vertical="center"/>
    </xf>
    <xf numFmtId="0" fontId="3" fillId="0" borderId="0" xfId="4" applyAlignment="1">
      <alignment horizontal="center" vertical="center"/>
    </xf>
    <xf numFmtId="177" fontId="58" fillId="0" borderId="34" xfId="2" applyNumberFormat="1" applyFont="1" applyBorder="1" applyAlignment="1">
      <alignment horizontal="right" vertical="center"/>
    </xf>
    <xf numFmtId="0" fontId="9" fillId="0" borderId="34" xfId="4" applyFont="1" applyBorder="1" applyAlignment="1">
      <alignment horizontal="center" vertical="center"/>
    </xf>
    <xf numFmtId="0" fontId="58" fillId="0" borderId="36" xfId="4" applyFont="1" applyBorder="1" applyAlignment="1">
      <alignment horizontal="center" vertical="center"/>
    </xf>
    <xf numFmtId="0" fontId="58" fillId="0" borderId="37" xfId="4" applyFont="1" applyBorder="1" applyAlignment="1">
      <alignment horizontal="center" vertical="center"/>
    </xf>
    <xf numFmtId="0" fontId="9" fillId="0" borderId="37" xfId="4" applyFont="1" applyBorder="1" applyAlignment="1">
      <alignment horizontal="center" vertical="center"/>
    </xf>
    <xf numFmtId="176" fontId="58" fillId="0" borderId="37" xfId="2" applyNumberFormat="1" applyFont="1" applyBorder="1" applyAlignment="1">
      <alignment horizontal="right" vertical="center"/>
    </xf>
    <xf numFmtId="0" fontId="58" fillId="0" borderId="38" xfId="4" applyFont="1" applyBorder="1" applyAlignment="1">
      <alignment horizontal="center" vertical="center"/>
    </xf>
    <xf numFmtId="0" fontId="3" fillId="0" borderId="0" xfId="4"/>
    <xf numFmtId="0" fontId="13" fillId="2" borderId="33" xfId="4" applyFont="1" applyFill="1" applyBorder="1" applyAlignment="1">
      <alignment horizontal="center" vertical="center"/>
    </xf>
    <xf numFmtId="0" fontId="13" fillId="2" borderId="34" xfId="4" applyFont="1" applyFill="1" applyBorder="1" applyAlignment="1">
      <alignment horizontal="center" vertical="center"/>
    </xf>
    <xf numFmtId="0" fontId="13" fillId="2" borderId="35" xfId="4" applyFont="1" applyFill="1" applyBorder="1" applyAlignment="1">
      <alignment horizontal="center" vertical="center"/>
    </xf>
    <xf numFmtId="0" fontId="13" fillId="0" borderId="33" xfId="4" applyFont="1" applyBorder="1" applyAlignment="1">
      <alignment horizontal="center" vertical="center"/>
    </xf>
    <xf numFmtId="0" fontId="13" fillId="0" borderId="34" xfId="4" applyFont="1" applyBorder="1" applyAlignment="1">
      <alignment horizontal="center" vertical="center"/>
    </xf>
    <xf numFmtId="176" fontId="13" fillId="0" borderId="34" xfId="4" applyNumberFormat="1" applyFont="1" applyBorder="1" applyAlignment="1">
      <alignment horizontal="right" vertical="center"/>
    </xf>
    <xf numFmtId="3" fontId="13" fillId="0" borderId="34" xfId="4" applyNumberFormat="1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/>
    </xf>
    <xf numFmtId="0" fontId="13" fillId="0" borderId="37" xfId="4" applyFont="1" applyBorder="1" applyAlignment="1">
      <alignment horizontal="center" vertical="center"/>
    </xf>
    <xf numFmtId="0" fontId="13" fillId="0" borderId="38" xfId="4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13" fillId="2" borderId="33" xfId="2" applyFont="1" applyFill="1" applyBorder="1" applyAlignment="1">
      <alignment horizontal="center" vertical="center"/>
    </xf>
    <xf numFmtId="0" fontId="13" fillId="2" borderId="34" xfId="2" applyFont="1" applyFill="1" applyBorder="1" applyAlignment="1">
      <alignment horizontal="center" vertical="center"/>
    </xf>
    <xf numFmtId="0" fontId="13" fillId="2" borderId="35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33" xfId="2" applyFont="1" applyBorder="1" applyAlignment="1">
      <alignment horizontal="left" vertical="center" indent="1"/>
    </xf>
    <xf numFmtId="0" fontId="13" fillId="0" borderId="34" xfId="2" applyFont="1" applyBorder="1" applyAlignment="1">
      <alignment horizontal="center" vertical="center"/>
    </xf>
    <xf numFmtId="41" fontId="13" fillId="0" borderId="34" xfId="3" applyFont="1" applyBorder="1" applyAlignment="1">
      <alignment horizontal="center" vertical="center"/>
    </xf>
    <xf numFmtId="41" fontId="13" fillId="0" borderId="34" xfId="3" applyFont="1" applyBorder="1" applyAlignment="1">
      <alignment vertical="center"/>
    </xf>
    <xf numFmtId="41" fontId="13" fillId="0" borderId="34" xfId="2" applyNumberFormat="1" applyFont="1" applyBorder="1" applyAlignment="1">
      <alignment horizontal="right" vertical="center"/>
    </xf>
    <xf numFmtId="189" fontId="13" fillId="0" borderId="35" xfId="2" applyNumberFormat="1" applyFont="1" applyBorder="1" applyAlignment="1">
      <alignment horizontal="center" vertical="center"/>
    </xf>
    <xf numFmtId="0" fontId="13" fillId="0" borderId="33" xfId="2" applyFont="1" applyBorder="1" applyAlignment="1">
      <alignment horizontal="left" vertical="center" indent="4"/>
    </xf>
    <xf numFmtId="0" fontId="13" fillId="0" borderId="34" xfId="2" applyFont="1" applyBorder="1" applyAlignment="1">
      <alignment horizontal="left" vertical="center"/>
    </xf>
    <xf numFmtId="0" fontId="27" fillId="0" borderId="33" xfId="2" applyFont="1" applyBorder="1" applyAlignment="1">
      <alignment horizontal="left" vertical="center"/>
    </xf>
    <xf numFmtId="0" fontId="27" fillId="0" borderId="34" xfId="2" applyFont="1" applyBorder="1" applyAlignment="1">
      <alignment horizontal="left" vertical="center"/>
    </xf>
    <xf numFmtId="0" fontId="27" fillId="0" borderId="34" xfId="2" applyFont="1" applyBorder="1" applyAlignment="1">
      <alignment horizontal="center" vertical="center"/>
    </xf>
    <xf numFmtId="41" fontId="27" fillId="0" borderId="34" xfId="3" applyFont="1" applyBorder="1" applyAlignment="1">
      <alignment horizontal="center" vertical="center"/>
    </xf>
    <xf numFmtId="0" fontId="13" fillId="0" borderId="34" xfId="2" applyFont="1" applyBorder="1"/>
    <xf numFmtId="0" fontId="13" fillId="0" borderId="35" xfId="2" applyFont="1" applyBorder="1"/>
    <xf numFmtId="0" fontId="13" fillId="0" borderId="33" xfId="2" applyFont="1" applyBorder="1" applyAlignment="1">
      <alignment horizontal="left" vertical="center" wrapText="1" indent="1"/>
    </xf>
    <xf numFmtId="0" fontId="13" fillId="0" borderId="36" xfId="2" applyFont="1" applyBorder="1"/>
    <xf numFmtId="0" fontId="13" fillId="0" borderId="37" xfId="2" applyFont="1" applyBorder="1"/>
    <xf numFmtId="0" fontId="13" fillId="0" borderId="38" xfId="2" applyFont="1" applyBorder="1"/>
    <xf numFmtId="0" fontId="47" fillId="5" borderId="0" xfId="4" applyFont="1" applyFill="1" applyAlignment="1">
      <alignment horizontal="center" vertical="center"/>
    </xf>
    <xf numFmtId="0" fontId="5" fillId="5" borderId="80" xfId="4" applyFont="1" applyFill="1" applyBorder="1" applyAlignment="1">
      <alignment vertical="center"/>
    </xf>
    <xf numFmtId="0" fontId="5" fillId="5" borderId="49" xfId="4" applyFont="1" applyFill="1" applyBorder="1" applyAlignment="1">
      <alignment vertical="center"/>
    </xf>
    <xf numFmtId="0" fontId="5" fillId="5" borderId="81" xfId="4" applyFont="1" applyFill="1" applyBorder="1" applyAlignment="1">
      <alignment vertical="center"/>
    </xf>
    <xf numFmtId="0" fontId="3" fillId="5" borderId="0" xfId="4" applyFill="1" applyAlignment="1">
      <alignment horizontal="center" vertical="center"/>
    </xf>
    <xf numFmtId="0" fontId="9" fillId="2" borderId="24" xfId="2" applyFont="1" applyFill="1" applyBorder="1" applyAlignment="1">
      <alignment horizontal="center" vertical="center" wrapText="1"/>
    </xf>
    <xf numFmtId="0" fontId="3" fillId="5" borderId="0" xfId="2" applyFont="1" applyFill="1" applyAlignment="1">
      <alignment horizontal="center" vertical="center"/>
    </xf>
    <xf numFmtId="0" fontId="3" fillId="5" borderId="0" xfId="2" applyFont="1" applyFill="1" applyAlignment="1">
      <alignment vertical="center"/>
    </xf>
    <xf numFmtId="0" fontId="9" fillId="2" borderId="34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center" vertical="center" wrapText="1" shrinkToFit="1"/>
    </xf>
    <xf numFmtId="0" fontId="51" fillId="0" borderId="33" xfId="4" applyFont="1" applyBorder="1" applyAlignment="1">
      <alignment horizontal="center" vertical="center" shrinkToFit="1"/>
    </xf>
    <xf numFmtId="176" fontId="51" fillId="0" borderId="34" xfId="2" applyNumberFormat="1" applyFont="1" applyBorder="1" applyAlignment="1">
      <alignment horizontal="right" vertical="center"/>
    </xf>
    <xf numFmtId="182" fontId="51" fillId="0" borderId="34" xfId="1" applyNumberFormat="1" applyFont="1" applyBorder="1" applyAlignment="1">
      <alignment horizontal="right" vertical="center"/>
    </xf>
    <xf numFmtId="191" fontId="51" fillId="0" borderId="34" xfId="2" applyNumberFormat="1" applyFont="1" applyBorder="1" applyAlignment="1">
      <alignment horizontal="right" vertical="center"/>
    </xf>
    <xf numFmtId="191" fontId="51" fillId="0" borderId="34" xfId="4" applyNumberFormat="1" applyFont="1" applyBorder="1" applyAlignment="1">
      <alignment horizontal="right" vertical="center" shrinkToFit="1"/>
    </xf>
    <xf numFmtId="176" fontId="51" fillId="0" borderId="34" xfId="4" applyNumberFormat="1" applyFont="1" applyBorder="1" applyAlignment="1">
      <alignment horizontal="right" vertical="center" shrinkToFit="1"/>
    </xf>
    <xf numFmtId="176" fontId="52" fillId="0" borderId="35" xfId="2" applyNumberFormat="1" applyFont="1" applyBorder="1" applyAlignment="1">
      <alignment horizontal="center" vertical="center" shrinkToFit="1"/>
    </xf>
    <xf numFmtId="41" fontId="59" fillId="0" borderId="0" xfId="1" applyFont="1" applyAlignment="1">
      <alignment horizontal="center" vertical="center"/>
    </xf>
    <xf numFmtId="0" fontId="59" fillId="0" borderId="0" xfId="4" applyFont="1" applyAlignment="1">
      <alignment horizontal="center" vertical="center"/>
    </xf>
    <xf numFmtId="0" fontId="59" fillId="0" borderId="0" xfId="4" applyFont="1" applyAlignment="1">
      <alignment vertical="center"/>
    </xf>
    <xf numFmtId="191" fontId="51" fillId="0" borderId="34" xfId="4" applyNumberFormat="1" applyFont="1" applyBorder="1" applyAlignment="1">
      <alignment horizontal="right" vertical="center"/>
    </xf>
    <xf numFmtId="0" fontId="58" fillId="0" borderId="34" xfId="4" applyFont="1" applyBorder="1" applyAlignment="1">
      <alignment horizontal="center" vertical="center" shrinkToFit="1"/>
    </xf>
    <xf numFmtId="191" fontId="58" fillId="0" borderId="34" xfId="2" applyNumberFormat="1" applyFont="1" applyBorder="1" applyAlignment="1">
      <alignment horizontal="right" vertical="center"/>
    </xf>
    <xf numFmtId="191" fontId="58" fillId="0" borderId="34" xfId="4" applyNumberFormat="1" applyFont="1" applyBorder="1" applyAlignment="1">
      <alignment horizontal="right" vertical="center"/>
    </xf>
    <xf numFmtId="176" fontId="58" fillId="0" borderId="34" xfId="4" applyNumberFormat="1" applyFont="1" applyBorder="1" applyAlignment="1">
      <alignment horizontal="right" vertical="center" shrinkToFit="1"/>
    </xf>
    <xf numFmtId="176" fontId="9" fillId="0" borderId="35" xfId="2" applyNumberFormat="1" applyFont="1" applyBorder="1" applyAlignment="1">
      <alignment horizontal="center" vertical="center" shrinkToFit="1"/>
    </xf>
    <xf numFmtId="0" fontId="58" fillId="0" borderId="48" xfId="4" applyFont="1" applyBorder="1" applyAlignment="1">
      <alignment horizontal="center" vertical="center" wrapText="1" shrinkToFit="1"/>
    </xf>
    <xf numFmtId="0" fontId="58" fillId="0" borderId="47" xfId="4" applyFont="1" applyBorder="1" applyAlignment="1">
      <alignment horizontal="center" vertical="center" shrinkToFit="1"/>
    </xf>
    <xf numFmtId="0" fontId="58" fillId="5" borderId="33" xfId="4" applyFont="1" applyFill="1" applyBorder="1" applyAlignment="1">
      <alignment horizontal="center" vertical="center" shrinkToFit="1"/>
    </xf>
    <xf numFmtId="0" fontId="58" fillId="5" borderId="34" xfId="4" applyFont="1" applyFill="1" applyBorder="1" applyAlignment="1">
      <alignment horizontal="center" vertical="center" shrinkToFit="1"/>
    </xf>
    <xf numFmtId="0" fontId="58" fillId="5" borderId="34" xfId="4" applyFont="1" applyFill="1" applyBorder="1" applyAlignment="1">
      <alignment horizontal="center" vertical="center"/>
    </xf>
    <xf numFmtId="190" fontId="58" fillId="5" borderId="34" xfId="4" applyNumberFormat="1" applyFont="1" applyFill="1" applyBorder="1" applyAlignment="1">
      <alignment horizontal="center" vertical="center"/>
    </xf>
    <xf numFmtId="176" fontId="58" fillId="5" borderId="34" xfId="2" applyNumberFormat="1" applyFont="1" applyFill="1" applyBorder="1" applyAlignment="1">
      <alignment horizontal="right" vertical="center"/>
    </xf>
    <xf numFmtId="191" fontId="58" fillId="5" borderId="34" xfId="4" applyNumberFormat="1" applyFont="1" applyFill="1" applyBorder="1" applyAlignment="1">
      <alignment horizontal="right" vertical="center"/>
    </xf>
    <xf numFmtId="176" fontId="58" fillId="5" borderId="34" xfId="4" applyNumberFormat="1" applyFont="1" applyFill="1" applyBorder="1" applyAlignment="1">
      <alignment horizontal="right" vertical="center" shrinkToFit="1"/>
    </xf>
    <xf numFmtId="176" fontId="9" fillId="5" borderId="35" xfId="2" applyNumberFormat="1" applyFont="1" applyFill="1" applyBorder="1" applyAlignment="1">
      <alignment horizontal="center" vertical="center"/>
    </xf>
    <xf numFmtId="191" fontId="49" fillId="5" borderId="37" xfId="4" applyNumberFormat="1" applyFont="1" applyFill="1" applyBorder="1" applyAlignment="1">
      <alignment horizontal="right" vertical="center"/>
    </xf>
    <xf numFmtId="176" fontId="60" fillId="5" borderId="38" xfId="4" applyNumberFormat="1" applyFont="1" applyFill="1" applyBorder="1" applyAlignment="1">
      <alignment horizontal="center" vertical="center" wrapText="1"/>
    </xf>
    <xf numFmtId="0" fontId="12" fillId="0" borderId="4" xfId="2" applyFont="1" applyBorder="1" applyAlignment="1">
      <alignment horizontal="right" vertical="center"/>
    </xf>
    <xf numFmtId="0" fontId="12" fillId="0" borderId="0" xfId="2" applyFont="1" applyBorder="1" applyAlignment="1">
      <alignment horizontal="right" vertical="center"/>
    </xf>
    <xf numFmtId="0" fontId="12" fillId="0" borderId="0" xfId="2" quotePrefix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 vertical="center"/>
    </xf>
    <xf numFmtId="0" fontId="8" fillId="0" borderId="4" xfId="2" applyFont="1" applyBorder="1" applyAlignment="1">
      <alignment horizontal="center" vertical="center" shrinkToFit="1"/>
    </xf>
    <xf numFmtId="0" fontId="8" fillId="0" borderId="0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5" fillId="0" borderId="0" xfId="2" applyFont="1" applyBorder="1"/>
    <xf numFmtId="0" fontId="20" fillId="0" borderId="4" xfId="2" applyFont="1" applyBorder="1" applyAlignment="1">
      <alignment horizontal="left" vertical="center" indent="2"/>
    </xf>
    <xf numFmtId="0" fontId="20" fillId="0" borderId="0" xfId="2" applyFont="1" applyBorder="1" applyAlignment="1">
      <alignment horizontal="left" vertical="center" indent="2"/>
    </xf>
    <xf numFmtId="0" fontId="20" fillId="0" borderId="5" xfId="2" applyFont="1" applyBorder="1" applyAlignment="1">
      <alignment horizontal="left" vertical="center" indent="2"/>
    </xf>
    <xf numFmtId="0" fontId="22" fillId="0" borderId="4" xfId="2" applyFont="1" applyBorder="1" applyAlignment="1">
      <alignment horizontal="left" vertical="center" indent="2"/>
    </xf>
    <xf numFmtId="0" fontId="22" fillId="0" borderId="0" xfId="2" applyFont="1" applyBorder="1" applyAlignment="1">
      <alignment horizontal="left" vertical="center" indent="2"/>
    </xf>
    <xf numFmtId="0" fontId="22" fillId="0" borderId="5" xfId="2" applyFont="1" applyBorder="1" applyAlignment="1">
      <alignment horizontal="left" vertical="center" indent="2"/>
    </xf>
    <xf numFmtId="0" fontId="20" fillId="0" borderId="4" xfId="2" applyFont="1" applyBorder="1" applyAlignment="1">
      <alignment horizontal="left" vertical="center"/>
    </xf>
    <xf numFmtId="0" fontId="20" fillId="0" borderId="0" xfId="2" applyFont="1" applyBorder="1" applyAlignment="1">
      <alignment horizontal="left" vertical="center"/>
    </xf>
    <xf numFmtId="0" fontId="20" fillId="0" borderId="5" xfId="2" applyFont="1" applyBorder="1" applyAlignment="1">
      <alignment horizontal="left" vertical="center"/>
    </xf>
    <xf numFmtId="0" fontId="20" fillId="0" borderId="4" xfId="2" applyFont="1" applyFill="1" applyBorder="1" applyAlignment="1">
      <alignment horizontal="left" vertical="center" wrapText="1" indent="2"/>
    </xf>
    <xf numFmtId="0" fontId="20" fillId="0" borderId="0" xfId="2" applyFont="1" applyFill="1" applyBorder="1" applyAlignment="1">
      <alignment horizontal="left" vertical="center" wrapText="1" indent="2"/>
    </xf>
    <xf numFmtId="0" fontId="20" fillId="0" borderId="5" xfId="2" applyFont="1" applyFill="1" applyBorder="1" applyAlignment="1">
      <alignment horizontal="left" vertical="center" wrapText="1" indent="2"/>
    </xf>
    <xf numFmtId="0" fontId="20" fillId="0" borderId="4" xfId="2" applyFont="1" applyFill="1" applyBorder="1" applyAlignment="1">
      <alignment horizontal="left"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20" fillId="0" borderId="5" xfId="2" applyFont="1" applyFill="1" applyBorder="1" applyAlignment="1">
      <alignment horizontal="left" vertical="center" wrapText="1"/>
    </xf>
    <xf numFmtId="0" fontId="18" fillId="0" borderId="9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20" fillId="0" borderId="12" xfId="2" applyFont="1" applyBorder="1" applyAlignment="1">
      <alignment vertical="center"/>
    </xf>
    <xf numFmtId="0" fontId="20" fillId="0" borderId="13" xfId="2" applyFont="1" applyBorder="1" applyAlignment="1">
      <alignment vertical="center"/>
    </xf>
    <xf numFmtId="0" fontId="20" fillId="0" borderId="14" xfId="2" applyFont="1" applyBorder="1" applyAlignment="1">
      <alignment vertical="center"/>
    </xf>
    <xf numFmtId="0" fontId="20" fillId="0" borderId="4" xfId="2" applyFont="1" applyBorder="1" applyAlignment="1">
      <alignment horizontal="left" vertical="center" wrapText="1" indent="2"/>
    </xf>
    <xf numFmtId="0" fontId="20" fillId="0" borderId="0" xfId="2" applyFont="1" applyBorder="1" applyAlignment="1">
      <alignment horizontal="left" vertical="center" wrapText="1" indent="2"/>
    </xf>
    <xf numFmtId="0" fontId="20" fillId="0" borderId="5" xfId="2" applyFont="1" applyBorder="1" applyAlignment="1">
      <alignment horizontal="left" vertical="center" wrapText="1" indent="2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23" fillId="0" borderId="12" xfId="2" applyFont="1" applyBorder="1" applyAlignment="1">
      <alignment horizontal="left" vertical="center"/>
    </xf>
    <xf numFmtId="0" fontId="23" fillId="0" borderId="13" xfId="2" applyFont="1" applyBorder="1" applyAlignment="1">
      <alignment horizontal="left" vertical="center"/>
    </xf>
    <xf numFmtId="0" fontId="23" fillId="0" borderId="14" xfId="2" applyFont="1" applyBorder="1" applyAlignment="1">
      <alignment horizontal="left" vertical="center"/>
    </xf>
    <xf numFmtId="0" fontId="23" fillId="0" borderId="4" xfId="2" applyFont="1" applyBorder="1" applyAlignment="1">
      <alignment horizontal="left" vertical="center"/>
    </xf>
    <xf numFmtId="0" fontId="23" fillId="0" borderId="0" xfId="2" applyFont="1" applyBorder="1" applyAlignment="1">
      <alignment horizontal="left" vertical="center"/>
    </xf>
    <xf numFmtId="0" fontId="23" fillId="0" borderId="5" xfId="2" applyFont="1" applyBorder="1" applyAlignment="1">
      <alignment horizontal="left" vertical="center"/>
    </xf>
    <xf numFmtId="0" fontId="26" fillId="2" borderId="24" xfId="2" applyFont="1" applyFill="1" applyBorder="1" applyAlignment="1">
      <alignment horizontal="center" vertical="center"/>
    </xf>
    <xf numFmtId="0" fontId="26" fillId="2" borderId="25" xfId="2" applyFont="1" applyFill="1" applyBorder="1" applyAlignment="1">
      <alignment horizontal="center" vertical="center"/>
    </xf>
    <xf numFmtId="0" fontId="26" fillId="2" borderId="26" xfId="2" applyFont="1" applyFill="1" applyBorder="1" applyAlignment="1">
      <alignment horizontal="center" vertical="center"/>
    </xf>
    <xf numFmtId="0" fontId="26" fillId="2" borderId="27" xfId="2" applyFont="1" applyFill="1" applyBorder="1" applyAlignment="1">
      <alignment horizontal="center" vertical="center"/>
    </xf>
    <xf numFmtId="0" fontId="26" fillId="2" borderId="28" xfId="2" applyFont="1" applyFill="1" applyBorder="1" applyAlignment="1">
      <alignment horizontal="center" vertical="center"/>
    </xf>
    <xf numFmtId="0" fontId="25" fillId="2" borderId="18" xfId="2" applyFont="1" applyFill="1" applyBorder="1" applyAlignment="1">
      <alignment horizontal="center" vertical="center"/>
    </xf>
    <xf numFmtId="0" fontId="25" fillId="2" borderId="22" xfId="2" applyFont="1" applyFill="1" applyBorder="1" applyAlignment="1">
      <alignment horizontal="center" vertical="center"/>
    </xf>
    <xf numFmtId="0" fontId="24" fillId="2" borderId="19" xfId="2" applyFont="1" applyFill="1" applyBorder="1" applyAlignment="1">
      <alignment horizontal="center" vertical="center"/>
    </xf>
    <xf numFmtId="0" fontId="24" fillId="2" borderId="23" xfId="2" applyFont="1" applyFill="1" applyBorder="1" applyAlignment="1">
      <alignment horizontal="center" vertical="center"/>
    </xf>
    <xf numFmtId="0" fontId="26" fillId="2" borderId="20" xfId="2" applyFont="1" applyFill="1" applyBorder="1" applyAlignment="1">
      <alignment horizontal="center" vertical="center"/>
    </xf>
    <xf numFmtId="0" fontId="26" fillId="2" borderId="13" xfId="2" applyFont="1" applyFill="1" applyBorder="1" applyAlignment="1">
      <alignment horizontal="center" vertical="center"/>
    </xf>
    <xf numFmtId="0" fontId="24" fillId="2" borderId="21" xfId="2" applyFont="1" applyFill="1" applyBorder="1" applyAlignment="1">
      <alignment horizontal="center" vertical="center"/>
    </xf>
    <xf numFmtId="0" fontId="24" fillId="2" borderId="29" xfId="2" applyFont="1" applyFill="1" applyBorder="1" applyAlignment="1">
      <alignment horizontal="center" vertical="center"/>
    </xf>
    <xf numFmtId="0" fontId="13" fillId="0" borderId="34" xfId="2" applyFont="1" applyBorder="1" applyAlignment="1">
      <alignment horizontal="left" vertical="center" indent="4"/>
    </xf>
    <xf numFmtId="41" fontId="13" fillId="0" borderId="48" xfId="3" applyFont="1" applyBorder="1" applyAlignment="1">
      <alignment vertical="center"/>
    </xf>
    <xf numFmtId="41" fontId="13" fillId="0" borderId="49" xfId="3" applyFont="1" applyBorder="1" applyAlignment="1">
      <alignment vertical="center"/>
    </xf>
    <xf numFmtId="41" fontId="13" fillId="0" borderId="47" xfId="3" applyFont="1" applyBorder="1" applyAlignment="1">
      <alignment vertical="center"/>
    </xf>
    <xf numFmtId="41" fontId="13" fillId="0" borderId="34" xfId="3" applyFont="1" applyBorder="1" applyAlignment="1">
      <alignment horizontal="center" vertical="center"/>
    </xf>
    <xf numFmtId="0" fontId="13" fillId="0" borderId="27" xfId="2" applyFont="1" applyBorder="1" applyAlignment="1">
      <alignment horizontal="left" vertical="center" indent="4"/>
    </xf>
    <xf numFmtId="0" fontId="13" fillId="0" borderId="28" xfId="2" applyFont="1" applyBorder="1" applyAlignment="1">
      <alignment horizontal="left" vertical="center" indent="4"/>
    </xf>
    <xf numFmtId="0" fontId="13" fillId="0" borderId="54" xfId="2" applyFont="1" applyBorder="1" applyAlignment="1">
      <alignment horizontal="left" vertical="center" indent="4"/>
    </xf>
    <xf numFmtId="41" fontId="13" fillId="0" borderId="55" xfId="3" applyFont="1" applyBorder="1" applyAlignment="1">
      <alignment horizontal="center" vertical="center"/>
    </xf>
    <xf numFmtId="41" fontId="13" fillId="0" borderId="48" xfId="3" applyFont="1" applyBorder="1" applyAlignment="1">
      <alignment horizontal="center" vertical="center"/>
    </xf>
    <xf numFmtId="41" fontId="13" fillId="0" borderId="49" xfId="3" applyFont="1" applyBorder="1" applyAlignment="1">
      <alignment horizontal="center" vertical="center"/>
    </xf>
    <xf numFmtId="41" fontId="13" fillId="0" borderId="47" xfId="3" applyFont="1" applyBorder="1" applyAlignment="1">
      <alignment horizontal="center" vertical="center"/>
    </xf>
    <xf numFmtId="41" fontId="13" fillId="0" borderId="48" xfId="3" applyFont="1" applyBorder="1" applyAlignment="1">
      <alignment horizontal="left" vertical="center"/>
    </xf>
    <xf numFmtId="41" fontId="13" fillId="0" borderId="49" xfId="3" applyFont="1" applyBorder="1" applyAlignment="1">
      <alignment horizontal="left" vertical="center"/>
    </xf>
    <xf numFmtId="41" fontId="13" fillId="0" borderId="47" xfId="3" applyFont="1" applyBorder="1" applyAlignment="1">
      <alignment horizontal="left" vertical="center"/>
    </xf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29" fillId="0" borderId="11" xfId="2" applyFont="1" applyBorder="1" applyAlignment="1">
      <alignment horizontal="center" vertical="center"/>
    </xf>
    <xf numFmtId="0" fontId="27" fillId="2" borderId="39" xfId="2" applyFont="1" applyFill="1" applyBorder="1" applyAlignment="1">
      <alignment horizontal="center" vertical="center"/>
    </xf>
    <xf numFmtId="0" fontId="27" fillId="2" borderId="40" xfId="2" applyFont="1" applyFill="1" applyBorder="1" applyAlignment="1">
      <alignment horizontal="center" vertical="center"/>
    </xf>
    <xf numFmtId="0" fontId="27" fillId="2" borderId="41" xfId="2" applyFont="1" applyFill="1" applyBorder="1" applyAlignment="1">
      <alignment horizontal="center" vertical="center"/>
    </xf>
    <xf numFmtId="41" fontId="27" fillId="2" borderId="42" xfId="2" applyNumberFormat="1" applyFont="1" applyFill="1" applyBorder="1" applyAlignment="1">
      <alignment horizontal="center" vertical="center"/>
    </xf>
    <xf numFmtId="0" fontId="27" fillId="0" borderId="34" xfId="2" applyFont="1" applyBorder="1" applyAlignment="1">
      <alignment horizontal="left" vertical="center" indent="4"/>
    </xf>
    <xf numFmtId="41" fontId="27" fillId="0" borderId="34" xfId="3" applyFont="1" applyBorder="1" applyAlignment="1">
      <alignment horizontal="center" vertical="center"/>
    </xf>
    <xf numFmtId="0" fontId="36" fillId="3" borderId="42" xfId="0" applyFont="1" applyFill="1" applyBorder="1" applyAlignment="1">
      <alignment horizontal="center" vertical="center"/>
    </xf>
    <xf numFmtId="0" fontId="36" fillId="3" borderId="41" xfId="0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/>
    </xf>
    <xf numFmtId="0" fontId="36" fillId="3" borderId="67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2" fillId="3" borderId="57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/>
    </xf>
    <xf numFmtId="0" fontId="32" fillId="0" borderId="59" xfId="0" applyFont="1" applyBorder="1" applyAlignment="1">
      <alignment horizontal="left" vertical="center" indent="1"/>
    </xf>
    <xf numFmtId="0" fontId="32" fillId="0" borderId="10" xfId="0" applyFont="1" applyBorder="1" applyAlignment="1">
      <alignment horizontal="left" vertical="center" indent="1"/>
    </xf>
    <xf numFmtId="0" fontId="32" fillId="0" borderId="11" xfId="0" applyFont="1" applyBorder="1" applyAlignment="1">
      <alignment horizontal="left" vertical="center" indent="1"/>
    </xf>
    <xf numFmtId="0" fontId="32" fillId="3" borderId="60" xfId="0" applyFont="1" applyFill="1" applyBorder="1" applyAlignment="1">
      <alignment horizontal="center" vertical="center"/>
    </xf>
    <xf numFmtId="0" fontId="32" fillId="3" borderId="61" xfId="0" applyFont="1" applyFill="1" applyBorder="1" applyAlignment="1">
      <alignment horizontal="center" vertical="center"/>
    </xf>
    <xf numFmtId="179" fontId="32" fillId="0" borderId="61" xfId="0" applyNumberFormat="1" applyFont="1" applyBorder="1" applyAlignment="1">
      <alignment horizontal="left" vertical="center" indent="1"/>
    </xf>
    <xf numFmtId="179" fontId="32" fillId="0" borderId="64" xfId="0" applyNumberFormat="1" applyFont="1" applyBorder="1" applyAlignment="1">
      <alignment horizontal="left" vertical="center" indent="1"/>
    </xf>
    <xf numFmtId="0" fontId="36" fillId="3" borderId="18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181" fontId="36" fillId="3" borderId="19" xfId="0" applyNumberFormat="1" applyFont="1" applyFill="1" applyBorder="1" applyAlignment="1">
      <alignment horizontal="center" vertical="center"/>
    </xf>
    <xf numFmtId="0" fontId="36" fillId="3" borderId="66" xfId="0" applyFont="1" applyFill="1" applyBorder="1" applyAlignment="1">
      <alignment horizontal="center" vertical="center"/>
    </xf>
    <xf numFmtId="0" fontId="36" fillId="3" borderId="19" xfId="0" applyFont="1" applyFill="1" applyBorder="1" applyAlignment="1">
      <alignment horizontal="center" vertical="center"/>
    </xf>
    <xf numFmtId="0" fontId="45" fillId="5" borderId="73" xfId="4" applyFont="1" applyFill="1" applyBorder="1" applyAlignment="1">
      <alignment horizontal="center" vertical="center"/>
    </xf>
    <xf numFmtId="0" fontId="45" fillId="5" borderId="71" xfId="4" applyFont="1" applyFill="1" applyBorder="1" applyAlignment="1">
      <alignment horizontal="center" vertical="center"/>
    </xf>
    <xf numFmtId="0" fontId="46" fillId="0" borderId="71" xfId="4" applyFont="1" applyBorder="1" applyAlignment="1">
      <alignment horizontal="center" vertical="center"/>
    </xf>
    <xf numFmtId="0" fontId="46" fillId="0" borderId="74" xfId="4" applyFont="1" applyBorder="1" applyAlignment="1">
      <alignment horizontal="center" vertical="center"/>
    </xf>
    <xf numFmtId="0" fontId="22" fillId="0" borderId="29" xfId="4" applyFont="1" applyBorder="1" applyAlignment="1">
      <alignment horizontal="center" vertical="center"/>
    </xf>
    <xf numFmtId="0" fontId="22" fillId="0" borderId="29" xfId="4" applyFont="1" applyBorder="1" applyAlignment="1">
      <alignment horizontal="center" vertical="center" wrapText="1"/>
    </xf>
    <xf numFmtId="0" fontId="57" fillId="5" borderId="73" xfId="4" applyFont="1" applyFill="1" applyBorder="1" applyAlignment="1">
      <alignment horizontal="center" vertical="center"/>
    </xf>
    <xf numFmtId="0" fontId="57" fillId="5" borderId="71" xfId="4" applyFont="1" applyFill="1" applyBorder="1" applyAlignment="1">
      <alignment horizontal="center" vertical="center"/>
    </xf>
    <xf numFmtId="0" fontId="57" fillId="5" borderId="74" xfId="4" applyFont="1" applyFill="1" applyBorder="1" applyAlignment="1">
      <alignment horizontal="center" vertical="center"/>
    </xf>
    <xf numFmtId="0" fontId="20" fillId="2" borderId="33" xfId="4" applyFont="1" applyFill="1" applyBorder="1" applyAlignment="1">
      <alignment horizontal="center" vertical="center"/>
    </xf>
    <xf numFmtId="0" fontId="20" fillId="2" borderId="34" xfId="4" applyFont="1" applyFill="1" applyBorder="1" applyAlignment="1">
      <alignment horizontal="center" vertical="center"/>
    </xf>
    <xf numFmtId="0" fontId="20" fillId="2" borderId="35" xfId="4" applyFont="1" applyFill="1" applyBorder="1" applyAlignment="1">
      <alignment horizontal="center" vertical="center"/>
    </xf>
    <xf numFmtId="0" fontId="8" fillId="0" borderId="73" xfId="4" applyFont="1" applyBorder="1" applyAlignment="1">
      <alignment horizontal="center" vertical="center"/>
    </xf>
    <xf numFmtId="0" fontId="8" fillId="0" borderId="71" xfId="4" applyFont="1" applyBorder="1" applyAlignment="1">
      <alignment horizontal="center" vertical="center"/>
    </xf>
    <xf numFmtId="0" fontId="8" fillId="0" borderId="74" xfId="4" applyFont="1" applyBorder="1" applyAlignment="1">
      <alignment horizontal="center" vertical="center"/>
    </xf>
    <xf numFmtId="0" fontId="18" fillId="0" borderId="73" xfId="2" applyFont="1" applyBorder="1" applyAlignment="1">
      <alignment horizontal="center" vertical="center"/>
    </xf>
    <xf numFmtId="0" fontId="18" fillId="0" borderId="71" xfId="2" applyFont="1" applyBorder="1" applyAlignment="1">
      <alignment horizontal="center" vertical="center"/>
    </xf>
    <xf numFmtId="0" fontId="18" fillId="0" borderId="74" xfId="2" applyFont="1" applyBorder="1" applyAlignment="1">
      <alignment horizontal="center" vertical="center"/>
    </xf>
    <xf numFmtId="0" fontId="9" fillId="2" borderId="34" xfId="2" applyFont="1" applyFill="1" applyBorder="1" applyAlignment="1">
      <alignment horizontal="center" vertical="center" wrapText="1" shrinkToFit="1"/>
    </xf>
    <xf numFmtId="0" fontId="9" fillId="2" borderId="34" xfId="2" applyFont="1" applyFill="1" applyBorder="1" applyAlignment="1">
      <alignment horizontal="center" vertical="center" shrinkToFit="1"/>
    </xf>
    <xf numFmtId="190" fontId="51" fillId="0" borderId="48" xfId="4" applyNumberFormat="1" applyFont="1" applyBorder="1" applyAlignment="1">
      <alignment horizontal="center" vertical="center" wrapText="1" shrinkToFit="1"/>
    </xf>
    <xf numFmtId="190" fontId="51" fillId="0" borderId="47" xfId="4" applyNumberFormat="1" applyFont="1" applyBorder="1" applyAlignment="1">
      <alignment horizontal="center" vertical="center" shrinkToFit="1"/>
    </xf>
    <xf numFmtId="0" fontId="58" fillId="0" borderId="48" xfId="4" applyFont="1" applyBorder="1" applyAlignment="1">
      <alignment horizontal="center" vertical="center" wrapText="1" shrinkToFit="1"/>
    </xf>
    <xf numFmtId="0" fontId="58" fillId="0" borderId="47" xfId="4" applyFont="1" applyBorder="1" applyAlignment="1">
      <alignment horizontal="center" vertical="center" shrinkToFit="1"/>
    </xf>
    <xf numFmtId="0" fontId="9" fillId="2" borderId="34" xfId="2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 wrapText="1" shrinkToFit="1"/>
    </xf>
    <xf numFmtId="0" fontId="9" fillId="2" borderId="47" xfId="2" applyFont="1" applyFill="1" applyBorder="1" applyAlignment="1">
      <alignment horizontal="center" vertical="center" wrapText="1" shrinkToFit="1"/>
    </xf>
    <xf numFmtId="0" fontId="9" fillId="2" borderId="50" xfId="2" applyFont="1" applyFill="1" applyBorder="1" applyAlignment="1">
      <alignment horizontal="center" vertical="center" wrapText="1" shrinkToFit="1"/>
    </xf>
    <xf numFmtId="0" fontId="9" fillId="2" borderId="52" xfId="2" applyFont="1" applyFill="1" applyBorder="1" applyAlignment="1">
      <alignment horizontal="center" vertical="center" wrapText="1" shrinkToFit="1"/>
    </xf>
    <xf numFmtId="0" fontId="8" fillId="5" borderId="77" xfId="4" applyFont="1" applyFill="1" applyBorder="1" applyAlignment="1">
      <alignment horizontal="center" vertical="center"/>
    </xf>
    <xf numFmtId="0" fontId="8" fillId="5" borderId="78" xfId="4" applyFont="1" applyFill="1" applyBorder="1" applyAlignment="1">
      <alignment horizontal="center" vertical="center"/>
    </xf>
    <xf numFmtId="0" fontId="8" fillId="5" borderId="79" xfId="4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 wrapText="1"/>
    </xf>
    <xf numFmtId="0" fontId="9" fillId="2" borderId="49" xfId="2" applyFont="1" applyFill="1" applyBorder="1" applyAlignment="1">
      <alignment horizontal="center" vertical="center" wrapText="1"/>
    </xf>
    <xf numFmtId="0" fontId="9" fillId="2" borderId="47" xfId="2" applyFont="1" applyFill="1" applyBorder="1" applyAlignment="1">
      <alignment horizontal="center" vertical="center" wrapText="1"/>
    </xf>
    <xf numFmtId="0" fontId="9" fillId="2" borderId="82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9" fillId="2" borderId="69" xfId="2" applyFont="1" applyFill="1" applyBorder="1" applyAlignment="1">
      <alignment horizontal="center" vertical="center" wrapText="1"/>
    </xf>
  </cellXfs>
  <cellStyles count="6">
    <cellStyle name="쉼표 [0]" xfId="1" builtinId="6"/>
    <cellStyle name="쉼표 [0] 6" xfId="3"/>
    <cellStyle name="표준" xfId="0" builtinId="0"/>
    <cellStyle name="표준 27" xfId="4"/>
    <cellStyle name="표준 5" xfId="2"/>
    <cellStyle name="표준_설계서(청도강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9</xdr:row>
      <xdr:rowOff>123825</xdr:rowOff>
    </xdr:from>
    <xdr:to>
      <xdr:col>3</xdr:col>
      <xdr:colOff>495300</xdr:colOff>
      <xdr:row>9</xdr:row>
      <xdr:rowOff>133350</xdr:rowOff>
    </xdr:to>
    <xdr:sp macro="" textlink="">
      <xdr:nvSpPr>
        <xdr:cNvPr id="2" name="Line 3">
          <a:extLst>
            <a:ext uri="{FF2B5EF4-FFF2-40B4-BE49-F238E27FC236}">
              <a16:creationId xmlns="" xmlns:a16="http://schemas.microsoft.com/office/drawing/2014/main" id="{41BFBF27-9255-4CD6-8F53-1749B92A6269}"/>
            </a:ext>
          </a:extLst>
        </xdr:cNvPr>
        <xdr:cNvSpPr>
          <a:spLocks noChangeShapeType="1"/>
        </xdr:cNvSpPr>
      </xdr:nvSpPr>
      <xdr:spPr bwMode="auto">
        <a:xfrm flipH="1">
          <a:off x="2495550" y="2009775"/>
          <a:ext cx="95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7</xdr:row>
      <xdr:rowOff>95250</xdr:rowOff>
    </xdr:from>
    <xdr:to>
      <xdr:col>8</xdr:col>
      <xdr:colOff>628650</xdr:colOff>
      <xdr:row>7</xdr:row>
      <xdr:rowOff>95250</xdr:rowOff>
    </xdr:to>
    <xdr:sp macro="" textlink="">
      <xdr:nvSpPr>
        <xdr:cNvPr id="3" name="Line 11">
          <a:extLst>
            <a:ext uri="{FF2B5EF4-FFF2-40B4-BE49-F238E27FC236}">
              <a16:creationId xmlns="" xmlns:a16="http://schemas.microsoft.com/office/drawing/2014/main" id="{D7573150-CC66-4937-AC37-943A82A02795}"/>
            </a:ext>
          </a:extLst>
        </xdr:cNvPr>
        <xdr:cNvSpPr>
          <a:spLocks noChangeShapeType="1"/>
        </xdr:cNvSpPr>
      </xdr:nvSpPr>
      <xdr:spPr bwMode="auto">
        <a:xfrm>
          <a:off x="3181350" y="1552575"/>
          <a:ext cx="32766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5</xdr:row>
      <xdr:rowOff>104775</xdr:rowOff>
    </xdr:from>
    <xdr:to>
      <xdr:col>8</xdr:col>
      <xdr:colOff>638175</xdr:colOff>
      <xdr:row>5</xdr:row>
      <xdr:rowOff>104775</xdr:rowOff>
    </xdr:to>
    <xdr:sp macro="" textlink="">
      <xdr:nvSpPr>
        <xdr:cNvPr id="4" name="Line 12">
          <a:extLst>
            <a:ext uri="{FF2B5EF4-FFF2-40B4-BE49-F238E27FC236}">
              <a16:creationId xmlns="" xmlns:a16="http://schemas.microsoft.com/office/drawing/2014/main" id="{2CEA2165-D78C-49FE-AC77-1F4132DDC97E}"/>
            </a:ext>
          </a:extLst>
        </xdr:cNvPr>
        <xdr:cNvSpPr>
          <a:spLocks noChangeShapeType="1"/>
        </xdr:cNvSpPr>
      </xdr:nvSpPr>
      <xdr:spPr bwMode="auto">
        <a:xfrm>
          <a:off x="3200400" y="1133475"/>
          <a:ext cx="32670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9</xdr:row>
      <xdr:rowOff>95250</xdr:rowOff>
    </xdr:from>
    <xdr:to>
      <xdr:col>8</xdr:col>
      <xdr:colOff>628650</xdr:colOff>
      <xdr:row>9</xdr:row>
      <xdr:rowOff>95250</xdr:rowOff>
    </xdr:to>
    <xdr:sp macro="" textlink="">
      <xdr:nvSpPr>
        <xdr:cNvPr id="5" name="Line 18">
          <a:extLst>
            <a:ext uri="{FF2B5EF4-FFF2-40B4-BE49-F238E27FC236}">
              <a16:creationId xmlns="" xmlns:a16="http://schemas.microsoft.com/office/drawing/2014/main" id="{6521D8F6-93AE-46CE-89B5-82FCA788B7C7}"/>
            </a:ext>
          </a:extLst>
        </xdr:cNvPr>
        <xdr:cNvSpPr>
          <a:spLocks noChangeShapeType="1"/>
        </xdr:cNvSpPr>
      </xdr:nvSpPr>
      <xdr:spPr bwMode="auto">
        <a:xfrm>
          <a:off x="3181350" y="1981200"/>
          <a:ext cx="32766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</xdr:row>
      <xdr:rowOff>85725</xdr:rowOff>
    </xdr:from>
    <xdr:to>
      <xdr:col>8</xdr:col>
      <xdr:colOff>657225</xdr:colOff>
      <xdr:row>11</xdr:row>
      <xdr:rowOff>85725</xdr:rowOff>
    </xdr:to>
    <xdr:sp macro="" textlink="">
      <xdr:nvSpPr>
        <xdr:cNvPr id="6" name="Line 21">
          <a:extLst>
            <a:ext uri="{FF2B5EF4-FFF2-40B4-BE49-F238E27FC236}">
              <a16:creationId xmlns="" xmlns:a16="http://schemas.microsoft.com/office/drawing/2014/main" id="{16CF1A4A-CF4A-4FBE-B90B-D4C82844D2CE}"/>
            </a:ext>
          </a:extLst>
        </xdr:cNvPr>
        <xdr:cNvSpPr>
          <a:spLocks noChangeShapeType="1"/>
        </xdr:cNvSpPr>
      </xdr:nvSpPr>
      <xdr:spPr bwMode="auto">
        <a:xfrm>
          <a:off x="3162300" y="2400300"/>
          <a:ext cx="33242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13</xdr:row>
      <xdr:rowOff>95250</xdr:rowOff>
    </xdr:from>
    <xdr:to>
      <xdr:col>8</xdr:col>
      <xdr:colOff>657225</xdr:colOff>
      <xdr:row>13</xdr:row>
      <xdr:rowOff>95250</xdr:rowOff>
    </xdr:to>
    <xdr:sp macro="" textlink="">
      <xdr:nvSpPr>
        <xdr:cNvPr id="7" name="Line 22">
          <a:extLst>
            <a:ext uri="{FF2B5EF4-FFF2-40B4-BE49-F238E27FC236}">
              <a16:creationId xmlns="" xmlns:a16="http://schemas.microsoft.com/office/drawing/2014/main" id="{5F7C27BA-546A-4E68-961B-CE7C7EB5F2BD}"/>
            </a:ext>
          </a:extLst>
        </xdr:cNvPr>
        <xdr:cNvSpPr>
          <a:spLocks noChangeShapeType="1"/>
        </xdr:cNvSpPr>
      </xdr:nvSpPr>
      <xdr:spPr bwMode="auto">
        <a:xfrm>
          <a:off x="3171825" y="2838450"/>
          <a:ext cx="33147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207065</xdr:colOff>
      <xdr:row>23</xdr:row>
      <xdr:rowOff>114300</xdr:rowOff>
    </xdr:from>
    <xdr:to>
      <xdr:col>8</xdr:col>
      <xdr:colOff>647700</xdr:colOff>
      <xdr:row>23</xdr:row>
      <xdr:rowOff>114300</xdr:rowOff>
    </xdr:to>
    <xdr:sp macro="" textlink="">
      <xdr:nvSpPr>
        <xdr:cNvPr id="8" name="Line 35">
          <a:extLst>
            <a:ext uri="{FF2B5EF4-FFF2-40B4-BE49-F238E27FC236}">
              <a16:creationId xmlns="" xmlns:a16="http://schemas.microsoft.com/office/drawing/2014/main" id="{08B4F10B-800D-426B-B163-D25252E114AA}"/>
            </a:ext>
          </a:extLst>
        </xdr:cNvPr>
        <xdr:cNvSpPr>
          <a:spLocks noChangeShapeType="1"/>
        </xdr:cNvSpPr>
      </xdr:nvSpPr>
      <xdr:spPr bwMode="auto">
        <a:xfrm>
          <a:off x="3369365" y="5000625"/>
          <a:ext cx="310763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15</xdr:row>
      <xdr:rowOff>123825</xdr:rowOff>
    </xdr:from>
    <xdr:to>
      <xdr:col>9</xdr:col>
      <xdr:colOff>9525</xdr:colOff>
      <xdr:row>15</xdr:row>
      <xdr:rowOff>123825</xdr:rowOff>
    </xdr:to>
    <xdr:sp macro="" textlink="">
      <xdr:nvSpPr>
        <xdr:cNvPr id="9" name="Line 22">
          <a:extLst>
            <a:ext uri="{FF2B5EF4-FFF2-40B4-BE49-F238E27FC236}">
              <a16:creationId xmlns="" xmlns:a16="http://schemas.microsoft.com/office/drawing/2014/main" id="{1C373A38-AE7A-4C6F-950E-CF529BA08852}"/>
            </a:ext>
          </a:extLst>
        </xdr:cNvPr>
        <xdr:cNvSpPr>
          <a:spLocks noChangeShapeType="1"/>
        </xdr:cNvSpPr>
      </xdr:nvSpPr>
      <xdr:spPr bwMode="auto">
        <a:xfrm>
          <a:off x="3190875" y="3295650"/>
          <a:ext cx="33147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339586</xdr:colOff>
      <xdr:row>17</xdr:row>
      <xdr:rowOff>123825</xdr:rowOff>
    </xdr:from>
    <xdr:to>
      <xdr:col>9</xdr:col>
      <xdr:colOff>17808</xdr:colOff>
      <xdr:row>17</xdr:row>
      <xdr:rowOff>123825</xdr:rowOff>
    </xdr:to>
    <xdr:sp macro="" textlink="">
      <xdr:nvSpPr>
        <xdr:cNvPr id="10" name="Line 22">
          <a:extLst>
            <a:ext uri="{FF2B5EF4-FFF2-40B4-BE49-F238E27FC236}">
              <a16:creationId xmlns="" xmlns:a16="http://schemas.microsoft.com/office/drawing/2014/main" id="{E112B04B-6EC1-42A6-A049-89DBF85B2B16}"/>
            </a:ext>
          </a:extLst>
        </xdr:cNvPr>
        <xdr:cNvSpPr>
          <a:spLocks noChangeShapeType="1"/>
        </xdr:cNvSpPr>
      </xdr:nvSpPr>
      <xdr:spPr bwMode="auto">
        <a:xfrm>
          <a:off x="3501886" y="3724275"/>
          <a:ext cx="3011972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8282</xdr:colOff>
      <xdr:row>19</xdr:row>
      <xdr:rowOff>123825</xdr:rowOff>
    </xdr:from>
    <xdr:to>
      <xdr:col>9</xdr:col>
      <xdr:colOff>17807</xdr:colOff>
      <xdr:row>19</xdr:row>
      <xdr:rowOff>123825</xdr:rowOff>
    </xdr:to>
    <xdr:sp macro="" textlink="">
      <xdr:nvSpPr>
        <xdr:cNvPr id="11" name="Line 22">
          <a:extLst>
            <a:ext uri="{FF2B5EF4-FFF2-40B4-BE49-F238E27FC236}">
              <a16:creationId xmlns="" xmlns:a16="http://schemas.microsoft.com/office/drawing/2014/main" id="{A05D93CE-19F3-43BF-9D49-8EF90B9D1EA6}"/>
            </a:ext>
          </a:extLst>
        </xdr:cNvPr>
        <xdr:cNvSpPr>
          <a:spLocks noChangeShapeType="1"/>
        </xdr:cNvSpPr>
      </xdr:nvSpPr>
      <xdr:spPr bwMode="auto">
        <a:xfrm>
          <a:off x="4504082" y="4152900"/>
          <a:ext cx="20097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8282</xdr:colOff>
      <xdr:row>21</xdr:row>
      <xdr:rowOff>130865</xdr:rowOff>
    </xdr:from>
    <xdr:to>
      <xdr:col>9</xdr:col>
      <xdr:colOff>9940</xdr:colOff>
      <xdr:row>21</xdr:row>
      <xdr:rowOff>130865</xdr:rowOff>
    </xdr:to>
    <xdr:sp macro="" textlink="">
      <xdr:nvSpPr>
        <xdr:cNvPr id="12" name="Line 35">
          <a:extLst>
            <a:ext uri="{FF2B5EF4-FFF2-40B4-BE49-F238E27FC236}">
              <a16:creationId xmlns="" xmlns:a16="http://schemas.microsoft.com/office/drawing/2014/main" id="{847F35C0-3488-4BA2-BC7B-E8950B1DD376}"/>
            </a:ext>
          </a:extLst>
        </xdr:cNvPr>
        <xdr:cNvSpPr>
          <a:spLocks noChangeShapeType="1"/>
        </xdr:cNvSpPr>
      </xdr:nvSpPr>
      <xdr:spPr bwMode="auto">
        <a:xfrm>
          <a:off x="3837332" y="4588565"/>
          <a:ext cx="2668658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2240</xdr:colOff>
      <xdr:row>3</xdr:row>
      <xdr:rowOff>461041</xdr:rowOff>
    </xdr:from>
    <xdr:to>
      <xdr:col>8</xdr:col>
      <xdr:colOff>0</xdr:colOff>
      <xdr:row>3</xdr:row>
      <xdr:rowOff>461041</xdr:rowOff>
    </xdr:to>
    <xdr:cxnSp macro="">
      <xdr:nvCxnSpPr>
        <xdr:cNvPr id="2" name="직선 화살표 연결선 1">
          <a:extLst>
            <a:ext uri="{FF2B5EF4-FFF2-40B4-BE49-F238E27FC236}">
              <a16:creationId xmlns="" xmlns:a16="http://schemas.microsoft.com/office/drawing/2014/main" id="{8ECFC0EF-AC8B-4B54-8AE7-9F8541B99F1C}"/>
            </a:ext>
          </a:extLst>
        </xdr:cNvPr>
        <xdr:cNvCxnSpPr/>
      </xdr:nvCxnSpPr>
      <xdr:spPr bwMode="auto">
        <a:xfrm>
          <a:off x="2183465" y="2146966"/>
          <a:ext cx="95026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19050</xdr:colOff>
      <xdr:row>9</xdr:row>
      <xdr:rowOff>455998</xdr:rowOff>
    </xdr:from>
    <xdr:to>
      <xdr:col>64</xdr:col>
      <xdr:colOff>180975</xdr:colOff>
      <xdr:row>9</xdr:row>
      <xdr:rowOff>455998</xdr:rowOff>
    </xdr:to>
    <xdr:cxnSp macro="">
      <xdr:nvCxnSpPr>
        <xdr:cNvPr id="3" name="직선 화살표 연결선 2">
          <a:extLst>
            <a:ext uri="{FF2B5EF4-FFF2-40B4-BE49-F238E27FC236}">
              <a16:creationId xmlns="" xmlns:a16="http://schemas.microsoft.com/office/drawing/2014/main" id="{4F82A626-F2D7-4CAF-8257-6F124D04FBA9}"/>
            </a:ext>
          </a:extLst>
        </xdr:cNvPr>
        <xdr:cNvCxnSpPr/>
      </xdr:nvCxnSpPr>
      <xdr:spPr bwMode="auto">
        <a:xfrm>
          <a:off x="3152775" y="7856923"/>
          <a:ext cx="10829925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0</xdr:colOff>
      <xdr:row>4</xdr:row>
      <xdr:rowOff>479033</xdr:rowOff>
    </xdr:from>
    <xdr:to>
      <xdr:col>10</xdr:col>
      <xdr:colOff>95250</xdr:colOff>
      <xdr:row>4</xdr:row>
      <xdr:rowOff>479033</xdr:rowOff>
    </xdr:to>
    <xdr:cxnSp macro="">
      <xdr:nvCxnSpPr>
        <xdr:cNvPr id="4" name="직선 화살표 연결선 3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3133725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7</xdr:col>
      <xdr:colOff>180973</xdr:colOff>
      <xdr:row>5</xdr:row>
      <xdr:rowOff>502575</xdr:rowOff>
    </xdr:from>
    <xdr:to>
      <xdr:col>11</xdr:col>
      <xdr:colOff>182217</xdr:colOff>
      <xdr:row>5</xdr:row>
      <xdr:rowOff>502575</xdr:rowOff>
    </xdr:to>
    <xdr:cxnSp macro="">
      <xdr:nvCxnSpPr>
        <xdr:cNvPr id="5" name="직선 화살표 연결선 4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3124198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65</xdr:col>
      <xdr:colOff>9525</xdr:colOff>
      <xdr:row>10</xdr:row>
      <xdr:rowOff>472806</xdr:rowOff>
    </xdr:from>
    <xdr:to>
      <xdr:col>66</xdr:col>
      <xdr:colOff>179293</xdr:colOff>
      <xdr:row>10</xdr:row>
      <xdr:rowOff>472806</xdr:rowOff>
    </xdr:to>
    <xdr:cxnSp macro="">
      <xdr:nvCxnSpPr>
        <xdr:cNvPr id="6" name="직선 화살표 연결선 5">
          <a:extLst>
            <a:ext uri="{FF2B5EF4-FFF2-40B4-BE49-F238E27FC236}">
              <a16:creationId xmlns="" xmlns:a16="http://schemas.microsoft.com/office/drawing/2014/main" id="{E89A7108-8EA4-472C-9442-E71857140123}"/>
            </a:ext>
          </a:extLst>
        </xdr:cNvPr>
        <xdr:cNvCxnSpPr/>
      </xdr:nvCxnSpPr>
      <xdr:spPr bwMode="auto">
        <a:xfrm>
          <a:off x="14001750" y="8826231"/>
          <a:ext cx="360268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9</xdr:col>
      <xdr:colOff>9525</xdr:colOff>
      <xdr:row>8</xdr:row>
      <xdr:rowOff>477728</xdr:rowOff>
    </xdr:from>
    <xdr:to>
      <xdr:col>60</xdr:col>
      <xdr:colOff>173935</xdr:colOff>
      <xdr:row>8</xdr:row>
      <xdr:rowOff>477728</xdr:rowOff>
    </xdr:to>
    <xdr:cxnSp macro="">
      <xdr:nvCxnSpPr>
        <xdr:cNvPr id="7" name="직선 화살표 연결선 6">
          <a:extLst>
            <a:ext uri="{FF2B5EF4-FFF2-40B4-BE49-F238E27FC236}">
              <a16:creationId xmlns="" xmlns:a16="http://schemas.microsoft.com/office/drawing/2014/main" id="{849018CF-F5C7-413B-9266-095831811059}"/>
            </a:ext>
          </a:extLst>
        </xdr:cNvPr>
        <xdr:cNvCxnSpPr/>
      </xdr:nvCxnSpPr>
      <xdr:spPr bwMode="auto">
        <a:xfrm>
          <a:off x="3333750" y="6926153"/>
          <a:ext cx="987991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0</xdr:colOff>
      <xdr:row>6</xdr:row>
      <xdr:rowOff>448597</xdr:rowOff>
    </xdr:from>
    <xdr:to>
      <xdr:col>9</xdr:col>
      <xdr:colOff>11206</xdr:colOff>
      <xdr:row>6</xdr:row>
      <xdr:rowOff>448597</xdr:rowOff>
    </xdr:to>
    <xdr:cxnSp macro="">
      <xdr:nvCxnSpPr>
        <xdr:cNvPr id="8" name="직선 화살표 연결선 7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3133725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179029</xdr:colOff>
      <xdr:row>6</xdr:row>
      <xdr:rowOff>448597</xdr:rowOff>
    </xdr:from>
    <xdr:to>
      <xdr:col>11</xdr:col>
      <xdr:colOff>190235</xdr:colOff>
      <xdr:row>6</xdr:row>
      <xdr:rowOff>448597</xdr:rowOff>
    </xdr:to>
    <xdr:cxnSp macro="">
      <xdr:nvCxnSpPr>
        <xdr:cNvPr id="9" name="직선 화살표 연결선 8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3693754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13</xdr:col>
      <xdr:colOff>10043</xdr:colOff>
      <xdr:row>4</xdr:row>
      <xdr:rowOff>479033</xdr:rowOff>
    </xdr:from>
    <xdr:to>
      <xdr:col>15</xdr:col>
      <xdr:colOff>105293</xdr:colOff>
      <xdr:row>4</xdr:row>
      <xdr:rowOff>479033</xdr:rowOff>
    </xdr:to>
    <xdr:cxnSp macro="">
      <xdr:nvCxnSpPr>
        <xdr:cNvPr id="10" name="직선 화살표 연결선 9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4096268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17</xdr:col>
      <xdr:colOff>185737</xdr:colOff>
      <xdr:row>4</xdr:row>
      <xdr:rowOff>479033</xdr:rowOff>
    </xdr:from>
    <xdr:to>
      <xdr:col>20</xdr:col>
      <xdr:colOff>90487</xdr:colOff>
      <xdr:row>4</xdr:row>
      <xdr:rowOff>479033</xdr:rowOff>
    </xdr:to>
    <xdr:cxnSp macro="">
      <xdr:nvCxnSpPr>
        <xdr:cNvPr id="11" name="직선 화살표 연결선 10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5033962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29</xdr:col>
      <xdr:colOff>7944</xdr:colOff>
      <xdr:row>6</xdr:row>
      <xdr:rowOff>448597</xdr:rowOff>
    </xdr:from>
    <xdr:to>
      <xdr:col>30</xdr:col>
      <xdr:colOff>19150</xdr:colOff>
      <xdr:row>6</xdr:row>
      <xdr:rowOff>448597</xdr:rowOff>
    </xdr:to>
    <xdr:cxnSp macro="">
      <xdr:nvCxnSpPr>
        <xdr:cNvPr id="12" name="직선 화살표 연결선 11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7142169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15</xdr:col>
      <xdr:colOff>186019</xdr:colOff>
      <xdr:row>6</xdr:row>
      <xdr:rowOff>448597</xdr:rowOff>
    </xdr:from>
    <xdr:to>
      <xdr:col>17</xdr:col>
      <xdr:colOff>6725</xdr:colOff>
      <xdr:row>6</xdr:row>
      <xdr:rowOff>448597</xdr:rowOff>
    </xdr:to>
    <xdr:cxnSp macro="">
      <xdr:nvCxnSpPr>
        <xdr:cNvPr id="13" name="직선 화살표 연결선 12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4653244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34</xdr:col>
      <xdr:colOff>17752</xdr:colOff>
      <xdr:row>4</xdr:row>
      <xdr:rowOff>479033</xdr:rowOff>
    </xdr:from>
    <xdr:to>
      <xdr:col>36</xdr:col>
      <xdr:colOff>113002</xdr:colOff>
      <xdr:row>4</xdr:row>
      <xdr:rowOff>479033</xdr:rowOff>
    </xdr:to>
    <xdr:cxnSp macro="">
      <xdr:nvCxnSpPr>
        <xdr:cNvPr id="14" name="직선 화살표 연결선 13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8104477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20</xdr:col>
      <xdr:colOff>175403</xdr:colOff>
      <xdr:row>6</xdr:row>
      <xdr:rowOff>448597</xdr:rowOff>
    </xdr:from>
    <xdr:to>
      <xdr:col>21</xdr:col>
      <xdr:colOff>186609</xdr:colOff>
      <xdr:row>6</xdr:row>
      <xdr:rowOff>448597</xdr:rowOff>
    </xdr:to>
    <xdr:cxnSp macro="">
      <xdr:nvCxnSpPr>
        <xdr:cNvPr id="15" name="직선 화살표 연결선 14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5595128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23</xdr:col>
      <xdr:colOff>181076</xdr:colOff>
      <xdr:row>4</xdr:row>
      <xdr:rowOff>479033</xdr:rowOff>
    </xdr:from>
    <xdr:to>
      <xdr:col>26</xdr:col>
      <xdr:colOff>85826</xdr:colOff>
      <xdr:row>4</xdr:row>
      <xdr:rowOff>479033</xdr:rowOff>
    </xdr:to>
    <xdr:cxnSp macro="">
      <xdr:nvCxnSpPr>
        <xdr:cNvPr id="16" name="직선 화살표 연결선 15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6172301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29</xdr:col>
      <xdr:colOff>9471</xdr:colOff>
      <xdr:row>4</xdr:row>
      <xdr:rowOff>479033</xdr:rowOff>
    </xdr:from>
    <xdr:to>
      <xdr:col>31</xdr:col>
      <xdr:colOff>104721</xdr:colOff>
      <xdr:row>4</xdr:row>
      <xdr:rowOff>479033</xdr:rowOff>
    </xdr:to>
    <xdr:cxnSp macro="">
      <xdr:nvCxnSpPr>
        <xdr:cNvPr id="17" name="직선 화살표 연결선 16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7143696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27</xdr:col>
      <xdr:colOff>21657</xdr:colOff>
      <xdr:row>6</xdr:row>
      <xdr:rowOff>448597</xdr:rowOff>
    </xdr:from>
    <xdr:to>
      <xdr:col>28</xdr:col>
      <xdr:colOff>32863</xdr:colOff>
      <xdr:row>6</xdr:row>
      <xdr:rowOff>448597</xdr:rowOff>
    </xdr:to>
    <xdr:cxnSp macro="">
      <xdr:nvCxnSpPr>
        <xdr:cNvPr id="18" name="직선 화살표 연결선 17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6774882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37</xdr:col>
      <xdr:colOff>3281</xdr:colOff>
      <xdr:row>6</xdr:row>
      <xdr:rowOff>448597</xdr:rowOff>
    </xdr:from>
    <xdr:to>
      <xdr:col>38</xdr:col>
      <xdr:colOff>14487</xdr:colOff>
      <xdr:row>6</xdr:row>
      <xdr:rowOff>448597</xdr:rowOff>
    </xdr:to>
    <xdr:cxnSp macro="">
      <xdr:nvCxnSpPr>
        <xdr:cNvPr id="19" name="직선 화살표 연결선 18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8661506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40</xdr:col>
      <xdr:colOff>9752</xdr:colOff>
      <xdr:row>6</xdr:row>
      <xdr:rowOff>448597</xdr:rowOff>
    </xdr:from>
    <xdr:to>
      <xdr:col>41</xdr:col>
      <xdr:colOff>20958</xdr:colOff>
      <xdr:row>6</xdr:row>
      <xdr:rowOff>448597</xdr:rowOff>
    </xdr:to>
    <xdr:cxnSp macro="">
      <xdr:nvCxnSpPr>
        <xdr:cNvPr id="20" name="직선 화살표 연결선 19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9239477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39</xdr:col>
      <xdr:colOff>183405</xdr:colOff>
      <xdr:row>4</xdr:row>
      <xdr:rowOff>479033</xdr:rowOff>
    </xdr:from>
    <xdr:to>
      <xdr:col>42</xdr:col>
      <xdr:colOff>88155</xdr:colOff>
      <xdr:row>4</xdr:row>
      <xdr:rowOff>479033</xdr:rowOff>
    </xdr:to>
    <xdr:cxnSp macro="">
      <xdr:nvCxnSpPr>
        <xdr:cNvPr id="21" name="직선 화살표 연결선 20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9222630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42</xdr:col>
      <xdr:colOff>173074</xdr:colOff>
      <xdr:row>6</xdr:row>
      <xdr:rowOff>448597</xdr:rowOff>
    </xdr:from>
    <xdr:to>
      <xdr:col>43</xdr:col>
      <xdr:colOff>184280</xdr:colOff>
      <xdr:row>6</xdr:row>
      <xdr:rowOff>448597</xdr:rowOff>
    </xdr:to>
    <xdr:cxnSp macro="">
      <xdr:nvCxnSpPr>
        <xdr:cNvPr id="22" name="직선 화살표 연결선 21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9783799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31</xdr:col>
      <xdr:colOff>186016</xdr:colOff>
      <xdr:row>6</xdr:row>
      <xdr:rowOff>448597</xdr:rowOff>
    </xdr:from>
    <xdr:to>
      <xdr:col>33</xdr:col>
      <xdr:colOff>6722</xdr:colOff>
      <xdr:row>6</xdr:row>
      <xdr:rowOff>448597</xdr:rowOff>
    </xdr:to>
    <xdr:cxnSp macro="">
      <xdr:nvCxnSpPr>
        <xdr:cNvPr id="23" name="직선 화살표 연결선 22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7701241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47</xdr:col>
      <xdr:colOff>180063</xdr:colOff>
      <xdr:row>6</xdr:row>
      <xdr:rowOff>448597</xdr:rowOff>
    </xdr:from>
    <xdr:to>
      <xdr:col>49</xdr:col>
      <xdr:colOff>769</xdr:colOff>
      <xdr:row>6</xdr:row>
      <xdr:rowOff>448597</xdr:rowOff>
    </xdr:to>
    <xdr:cxnSp macro="">
      <xdr:nvCxnSpPr>
        <xdr:cNvPr id="24" name="직선 화살표 연결선 23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0743288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45</xdr:col>
      <xdr:colOff>9471</xdr:colOff>
      <xdr:row>4</xdr:row>
      <xdr:rowOff>479033</xdr:rowOff>
    </xdr:from>
    <xdr:to>
      <xdr:col>47</xdr:col>
      <xdr:colOff>104721</xdr:colOff>
      <xdr:row>4</xdr:row>
      <xdr:rowOff>479033</xdr:rowOff>
    </xdr:to>
    <xdr:cxnSp macro="">
      <xdr:nvCxnSpPr>
        <xdr:cNvPr id="25" name="직선 화살표 연결선 24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10191696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49</xdr:col>
      <xdr:colOff>189358</xdr:colOff>
      <xdr:row>4</xdr:row>
      <xdr:rowOff>479033</xdr:rowOff>
    </xdr:from>
    <xdr:to>
      <xdr:col>52</xdr:col>
      <xdr:colOff>94108</xdr:colOff>
      <xdr:row>4</xdr:row>
      <xdr:rowOff>479033</xdr:rowOff>
    </xdr:to>
    <xdr:cxnSp macro="">
      <xdr:nvCxnSpPr>
        <xdr:cNvPr id="26" name="직선 화살표 연결선 25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11133583" y="3117458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52</xdr:col>
      <xdr:colOff>167123</xdr:colOff>
      <xdr:row>6</xdr:row>
      <xdr:rowOff>448597</xdr:rowOff>
    </xdr:from>
    <xdr:to>
      <xdr:col>53</xdr:col>
      <xdr:colOff>178329</xdr:colOff>
      <xdr:row>6</xdr:row>
      <xdr:rowOff>448597</xdr:rowOff>
    </xdr:to>
    <xdr:cxnSp macro="">
      <xdr:nvCxnSpPr>
        <xdr:cNvPr id="27" name="직선 화살표 연결선 26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1682848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53</xdr:col>
      <xdr:colOff>162145</xdr:colOff>
      <xdr:row>4</xdr:row>
      <xdr:rowOff>465426</xdr:rowOff>
    </xdr:from>
    <xdr:to>
      <xdr:col>56</xdr:col>
      <xdr:colOff>66895</xdr:colOff>
      <xdr:row>4</xdr:row>
      <xdr:rowOff>465426</xdr:rowOff>
    </xdr:to>
    <xdr:cxnSp macro="">
      <xdr:nvCxnSpPr>
        <xdr:cNvPr id="28" name="직선 화살표 연결선 27">
          <a:extLst>
            <a:ext uri="{FF2B5EF4-FFF2-40B4-BE49-F238E27FC236}">
              <a16:creationId xmlns="" xmlns:a16="http://schemas.microsoft.com/office/drawing/2014/main" id="{F2BB1790-6C4C-4473-B6D8-2A2EC4C8AF4C}"/>
            </a:ext>
          </a:extLst>
        </xdr:cNvPr>
        <xdr:cNvCxnSpPr/>
      </xdr:nvCxnSpPr>
      <xdr:spPr bwMode="auto">
        <a:xfrm>
          <a:off x="11868370" y="3103851"/>
          <a:ext cx="476250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58</xdr:col>
      <xdr:colOff>175405</xdr:colOff>
      <xdr:row>6</xdr:row>
      <xdr:rowOff>448597</xdr:rowOff>
    </xdr:from>
    <xdr:to>
      <xdr:col>59</xdr:col>
      <xdr:colOff>186611</xdr:colOff>
      <xdr:row>6</xdr:row>
      <xdr:rowOff>448597</xdr:rowOff>
    </xdr:to>
    <xdr:cxnSp macro="">
      <xdr:nvCxnSpPr>
        <xdr:cNvPr id="29" name="직선 화살표 연결선 28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2834130" y="4992022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12</xdr:col>
      <xdr:colOff>189256</xdr:colOff>
      <xdr:row>5</xdr:row>
      <xdr:rowOff>502575</xdr:rowOff>
    </xdr:from>
    <xdr:to>
      <xdr:col>17</xdr:col>
      <xdr:colOff>0</xdr:colOff>
      <xdr:row>5</xdr:row>
      <xdr:rowOff>502575</xdr:rowOff>
    </xdr:to>
    <xdr:cxnSp macro="">
      <xdr:nvCxnSpPr>
        <xdr:cNvPr id="30" name="직선 화살표 연결선 29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4084981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17</xdr:col>
      <xdr:colOff>189256</xdr:colOff>
      <xdr:row>5</xdr:row>
      <xdr:rowOff>502575</xdr:rowOff>
    </xdr:from>
    <xdr:to>
      <xdr:col>22</xdr:col>
      <xdr:colOff>0</xdr:colOff>
      <xdr:row>5</xdr:row>
      <xdr:rowOff>502575</xdr:rowOff>
    </xdr:to>
    <xdr:cxnSp macro="">
      <xdr:nvCxnSpPr>
        <xdr:cNvPr id="31" name="직선 화살표 연결선 30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5037481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23</xdr:col>
      <xdr:colOff>189256</xdr:colOff>
      <xdr:row>5</xdr:row>
      <xdr:rowOff>502575</xdr:rowOff>
    </xdr:from>
    <xdr:to>
      <xdr:col>28</xdr:col>
      <xdr:colOff>0</xdr:colOff>
      <xdr:row>5</xdr:row>
      <xdr:rowOff>502575</xdr:rowOff>
    </xdr:to>
    <xdr:cxnSp macro="">
      <xdr:nvCxnSpPr>
        <xdr:cNvPr id="32" name="직선 화살표 연결선 31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6180481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29</xdr:col>
      <xdr:colOff>7038</xdr:colOff>
      <xdr:row>5</xdr:row>
      <xdr:rowOff>502575</xdr:rowOff>
    </xdr:from>
    <xdr:to>
      <xdr:col>33</xdr:col>
      <xdr:colOff>8282</xdr:colOff>
      <xdr:row>5</xdr:row>
      <xdr:rowOff>502575</xdr:rowOff>
    </xdr:to>
    <xdr:cxnSp macro="">
      <xdr:nvCxnSpPr>
        <xdr:cNvPr id="33" name="직선 화살표 연결선 32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7141263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33</xdr:col>
      <xdr:colOff>180973</xdr:colOff>
      <xdr:row>5</xdr:row>
      <xdr:rowOff>502575</xdr:rowOff>
    </xdr:from>
    <xdr:to>
      <xdr:col>37</xdr:col>
      <xdr:colOff>182217</xdr:colOff>
      <xdr:row>5</xdr:row>
      <xdr:rowOff>502575</xdr:rowOff>
    </xdr:to>
    <xdr:cxnSp macro="">
      <xdr:nvCxnSpPr>
        <xdr:cNvPr id="34" name="직선 화살표 연결선 33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8077198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40</xdr:col>
      <xdr:colOff>7038</xdr:colOff>
      <xdr:row>5</xdr:row>
      <xdr:rowOff>502575</xdr:rowOff>
    </xdr:from>
    <xdr:to>
      <xdr:col>44</xdr:col>
      <xdr:colOff>8282</xdr:colOff>
      <xdr:row>5</xdr:row>
      <xdr:rowOff>502575</xdr:rowOff>
    </xdr:to>
    <xdr:cxnSp macro="">
      <xdr:nvCxnSpPr>
        <xdr:cNvPr id="35" name="직선 화살표 연결선 34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9236763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44</xdr:col>
      <xdr:colOff>189255</xdr:colOff>
      <xdr:row>5</xdr:row>
      <xdr:rowOff>502575</xdr:rowOff>
    </xdr:from>
    <xdr:to>
      <xdr:col>48</xdr:col>
      <xdr:colOff>190499</xdr:colOff>
      <xdr:row>5</xdr:row>
      <xdr:rowOff>502575</xdr:rowOff>
    </xdr:to>
    <xdr:cxnSp macro="">
      <xdr:nvCxnSpPr>
        <xdr:cNvPr id="36" name="직선 화살표 연결선 35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10180980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49</xdr:col>
      <xdr:colOff>189255</xdr:colOff>
      <xdr:row>5</xdr:row>
      <xdr:rowOff>502575</xdr:rowOff>
    </xdr:from>
    <xdr:to>
      <xdr:col>53</xdr:col>
      <xdr:colOff>190499</xdr:colOff>
      <xdr:row>5</xdr:row>
      <xdr:rowOff>502575</xdr:rowOff>
    </xdr:to>
    <xdr:cxnSp macro="">
      <xdr:nvCxnSpPr>
        <xdr:cNvPr id="37" name="직선 화살표 연결선 36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11133480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55</xdr:col>
      <xdr:colOff>189255</xdr:colOff>
      <xdr:row>5</xdr:row>
      <xdr:rowOff>502575</xdr:rowOff>
    </xdr:from>
    <xdr:to>
      <xdr:col>59</xdr:col>
      <xdr:colOff>190499</xdr:colOff>
      <xdr:row>5</xdr:row>
      <xdr:rowOff>502575</xdr:rowOff>
    </xdr:to>
    <xdr:cxnSp macro="">
      <xdr:nvCxnSpPr>
        <xdr:cNvPr id="38" name="직선 화살표 연결선 37">
          <a:extLst>
            <a:ext uri="{FF2B5EF4-FFF2-40B4-BE49-F238E27FC236}">
              <a16:creationId xmlns="" xmlns:a16="http://schemas.microsoft.com/office/drawing/2014/main" id="{26FB695A-A234-4F03-9421-8F9411E3DB66}"/>
            </a:ext>
          </a:extLst>
        </xdr:cNvPr>
        <xdr:cNvCxnSpPr/>
      </xdr:nvCxnSpPr>
      <xdr:spPr bwMode="auto">
        <a:xfrm>
          <a:off x="12276480" y="4093500"/>
          <a:ext cx="763244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8</xdr:col>
      <xdr:colOff>8283</xdr:colOff>
      <xdr:row>7</xdr:row>
      <xdr:rowOff>481726</xdr:rowOff>
    </xdr:from>
    <xdr:to>
      <xdr:col>9</xdr:col>
      <xdr:colOff>19489</xdr:colOff>
      <xdr:row>7</xdr:row>
      <xdr:rowOff>481726</xdr:rowOff>
    </xdr:to>
    <xdr:cxnSp macro="">
      <xdr:nvCxnSpPr>
        <xdr:cNvPr id="39" name="직선 화살표 연결선 38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3142008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10</xdr:col>
      <xdr:colOff>187312</xdr:colOff>
      <xdr:row>7</xdr:row>
      <xdr:rowOff>481726</xdr:rowOff>
    </xdr:from>
    <xdr:to>
      <xdr:col>12</xdr:col>
      <xdr:colOff>8018</xdr:colOff>
      <xdr:row>7</xdr:row>
      <xdr:rowOff>481726</xdr:rowOff>
    </xdr:to>
    <xdr:cxnSp macro="">
      <xdr:nvCxnSpPr>
        <xdr:cNvPr id="40" name="직선 화살표 연결선 39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3702037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29</xdr:col>
      <xdr:colOff>16227</xdr:colOff>
      <xdr:row>7</xdr:row>
      <xdr:rowOff>481726</xdr:rowOff>
    </xdr:from>
    <xdr:to>
      <xdr:col>30</xdr:col>
      <xdr:colOff>27433</xdr:colOff>
      <xdr:row>7</xdr:row>
      <xdr:rowOff>481726</xdr:rowOff>
    </xdr:to>
    <xdr:cxnSp macro="">
      <xdr:nvCxnSpPr>
        <xdr:cNvPr id="41" name="직선 화살표 연결선 40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7150452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16</xdr:col>
      <xdr:colOff>3802</xdr:colOff>
      <xdr:row>7</xdr:row>
      <xdr:rowOff>481726</xdr:rowOff>
    </xdr:from>
    <xdr:to>
      <xdr:col>17</xdr:col>
      <xdr:colOff>15008</xdr:colOff>
      <xdr:row>7</xdr:row>
      <xdr:rowOff>481726</xdr:rowOff>
    </xdr:to>
    <xdr:cxnSp macro="">
      <xdr:nvCxnSpPr>
        <xdr:cNvPr id="42" name="직선 화살표 연결선 41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4661527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20</xdr:col>
      <xdr:colOff>183686</xdr:colOff>
      <xdr:row>7</xdr:row>
      <xdr:rowOff>481726</xdr:rowOff>
    </xdr:from>
    <xdr:to>
      <xdr:col>22</xdr:col>
      <xdr:colOff>4392</xdr:colOff>
      <xdr:row>7</xdr:row>
      <xdr:rowOff>481726</xdr:rowOff>
    </xdr:to>
    <xdr:cxnSp macro="">
      <xdr:nvCxnSpPr>
        <xdr:cNvPr id="43" name="직선 화살표 연결선 42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5603411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27</xdr:col>
      <xdr:colOff>29940</xdr:colOff>
      <xdr:row>7</xdr:row>
      <xdr:rowOff>481726</xdr:rowOff>
    </xdr:from>
    <xdr:to>
      <xdr:col>28</xdr:col>
      <xdr:colOff>41146</xdr:colOff>
      <xdr:row>7</xdr:row>
      <xdr:rowOff>481726</xdr:rowOff>
    </xdr:to>
    <xdr:cxnSp macro="">
      <xdr:nvCxnSpPr>
        <xdr:cNvPr id="44" name="직선 화살표 연결선 43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6783165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37</xdr:col>
      <xdr:colOff>11564</xdr:colOff>
      <xdr:row>7</xdr:row>
      <xdr:rowOff>481726</xdr:rowOff>
    </xdr:from>
    <xdr:to>
      <xdr:col>38</xdr:col>
      <xdr:colOff>22770</xdr:colOff>
      <xdr:row>7</xdr:row>
      <xdr:rowOff>481726</xdr:rowOff>
    </xdr:to>
    <xdr:cxnSp macro="">
      <xdr:nvCxnSpPr>
        <xdr:cNvPr id="45" name="직선 화살표 연결선 44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8669789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40</xdr:col>
      <xdr:colOff>18035</xdr:colOff>
      <xdr:row>7</xdr:row>
      <xdr:rowOff>481726</xdr:rowOff>
    </xdr:from>
    <xdr:to>
      <xdr:col>41</xdr:col>
      <xdr:colOff>29241</xdr:colOff>
      <xdr:row>7</xdr:row>
      <xdr:rowOff>481726</xdr:rowOff>
    </xdr:to>
    <xdr:cxnSp macro="">
      <xdr:nvCxnSpPr>
        <xdr:cNvPr id="46" name="직선 화살표 연결선 45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9247760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42</xdr:col>
      <xdr:colOff>181357</xdr:colOff>
      <xdr:row>7</xdr:row>
      <xdr:rowOff>481726</xdr:rowOff>
    </xdr:from>
    <xdr:to>
      <xdr:col>44</xdr:col>
      <xdr:colOff>2063</xdr:colOff>
      <xdr:row>7</xdr:row>
      <xdr:rowOff>481726</xdr:rowOff>
    </xdr:to>
    <xdr:cxnSp macro="">
      <xdr:nvCxnSpPr>
        <xdr:cNvPr id="47" name="직선 화살표 연결선 46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9792082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32</xdr:col>
      <xdr:colOff>3799</xdr:colOff>
      <xdr:row>7</xdr:row>
      <xdr:rowOff>481726</xdr:rowOff>
    </xdr:from>
    <xdr:to>
      <xdr:col>33</xdr:col>
      <xdr:colOff>15005</xdr:colOff>
      <xdr:row>7</xdr:row>
      <xdr:rowOff>481726</xdr:rowOff>
    </xdr:to>
    <xdr:cxnSp macro="">
      <xdr:nvCxnSpPr>
        <xdr:cNvPr id="48" name="직선 화살표 연결선 47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7709524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47</xdr:col>
      <xdr:colOff>188346</xdr:colOff>
      <xdr:row>7</xdr:row>
      <xdr:rowOff>481726</xdr:rowOff>
    </xdr:from>
    <xdr:to>
      <xdr:col>49</xdr:col>
      <xdr:colOff>9052</xdr:colOff>
      <xdr:row>7</xdr:row>
      <xdr:rowOff>481726</xdr:rowOff>
    </xdr:to>
    <xdr:cxnSp macro="">
      <xdr:nvCxnSpPr>
        <xdr:cNvPr id="49" name="직선 화살표 연결선 48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0751571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52</xdr:col>
      <xdr:colOff>175406</xdr:colOff>
      <xdr:row>7</xdr:row>
      <xdr:rowOff>481726</xdr:rowOff>
    </xdr:from>
    <xdr:to>
      <xdr:col>53</xdr:col>
      <xdr:colOff>186612</xdr:colOff>
      <xdr:row>7</xdr:row>
      <xdr:rowOff>481726</xdr:rowOff>
    </xdr:to>
    <xdr:cxnSp macro="">
      <xdr:nvCxnSpPr>
        <xdr:cNvPr id="50" name="직선 화살표 연결선 49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1691131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  <xdr:twoCellAnchor>
    <xdr:from>
      <xdr:col>58</xdr:col>
      <xdr:colOff>183688</xdr:colOff>
      <xdr:row>7</xdr:row>
      <xdr:rowOff>481726</xdr:rowOff>
    </xdr:from>
    <xdr:to>
      <xdr:col>60</xdr:col>
      <xdr:colOff>4394</xdr:colOff>
      <xdr:row>7</xdr:row>
      <xdr:rowOff>481726</xdr:rowOff>
    </xdr:to>
    <xdr:cxnSp macro="">
      <xdr:nvCxnSpPr>
        <xdr:cNvPr id="51" name="직선 화살표 연결선 50">
          <a:extLst>
            <a:ext uri="{FF2B5EF4-FFF2-40B4-BE49-F238E27FC236}">
              <a16:creationId xmlns="" xmlns:a16="http://schemas.microsoft.com/office/drawing/2014/main" id="{0AA68F95-62AF-4648-9B00-DBC56F8A1747}"/>
            </a:ext>
          </a:extLst>
        </xdr:cNvPr>
        <xdr:cNvCxnSpPr/>
      </xdr:nvCxnSpPr>
      <xdr:spPr bwMode="auto">
        <a:xfrm>
          <a:off x="12842413" y="5977651"/>
          <a:ext cx="201706" cy="0"/>
        </a:xfrm>
        <a:prstGeom prst="straightConnector1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My%20Documents\&#49444;&#44228;&#50577;&#49885;\&#45800;&#44032;&#49328;&#52636;&#49436;(&#52572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6&#45380;ducument\06&#45380;&#49324;&#50629;&#44228;&#54925;\&#44452;&#46020;&#44277;&#49324;\&#45380;&#44036;&#45800;&#44032;&#44228;&#50557;(&#44400;&#48324;)\Mywork\&#48512;&#51204;&#49440;(&#48512;&#51204;-&#44032;&#50556;)\XLS\&#48156;&#51452;&#49444;&#44228;&#49436;\&#52384;&#46020;&#52397;&#45800;&#44032;&#49328;&#52636;(2000&#45380;)\&#45800;&#44032;&#49328;&#52636;&#49436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WINDOWS\&#48148;&#53461;%20&#54868;&#47732;\&#51068;&#50948;&#45824;&#44032;(&#50577;&#49885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myoffice\&#50864;&#52404;&#53685;\&#51076;&#51333;&#52384;\&#45236;&#50669;(&#52572;&#51333;1227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myoffice\&#50864;&#52404;&#53685;\&#51076;&#51333;&#52384;\&#45236;&#50669;&#49688;&#51221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5;2026/2.%20&#45824;&#44396;&#48376;&#48512;/16.%20&#44221;&#48512;&#44256;&#49549;&#49440;%20&#45824;&#44396;&#50669;&#44396;&#45236;%20N21B&#54840;%20&#50808;%209&#44060;&#49548;%20&#48516;&#44592;&#44592;&#44060;&#47049;%20&#44592;&#53440;&#44277;&#49324;/1.%20&#44228;&#50557;&#50836;&#52397;/4.%20&#49444;&#44228;&#46020;&#49436;/&#51312;&#52824;%20&#54980;/&#46020;&#44553;&#50696;&#49328;&#45236;&#50669;&#49436;(&#44221;&#48512;&#44256;&#49549;&#49440;%20&#45824;&#44396;&#50669;&#44396;&#45236;%20N21B&#54840;%20&#50808;%209&#44060;&#49548;%20&#48516;&#44592;&#44592;&#44060;&#47049;%20&#44592;&#53440;&#44277;&#49324;)_&#51068;&#49345;&#44048;&#49324;%20&#549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221;&#54788;\&#51221;&#54788;\&#49440;&#47196;&#50629;&#47924;\2016&#45380;\16&#45380;%20&#49324;&#50629;\16&#45380;%20&#45800;&#44032;&#44228;&#50557;\&#44592;&#52488;&#49444;&#44228;\2016&#45380;&#46020;&#51068;&#50948;&#45824;&#44032;(&#52572;&#51333;)_&#51613;&#48729;&#51088;&#47308;&#54252;&#54632;(&#49688;&#51221;)-&#50696;&#51204;&#50577;&#498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Documents%20and%20Settings\jeon_jaeju\My%20Documents\JJU\2003&#45380;&#45800;&#44032;&#45236;&#50669;&#49436;(2003&#49688;&#51221;&#52572;&#51333;&#54869;&#51221;&#48376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49440;&#47196;\&#44452;&#46020;&#44277;&#49324;%20&#44288;&#47144;\2011&#45380;\2011&#45380;&#46020;%20&#50672;&#44036;&#45800;&#44032;&#44228;&#50557;\&#49444;&#44228;&#49436;%20&#48143;%20&#51068;&#50948;&#45824;&#44032;(&#52572;&#51333;)\2011&#45380;&#46020;%20&#51068;&#50948;&#45824;&#44032;(2&#44400;)(110206)&#51068;&#49345;&#44048;&#49324;%20&#54980;(&#49688;&#47049;%20&#51312;&#51221;%20&#54980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2008&#48512;&#51648;&#45800;&#44032;(08012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48148;&#53461;%20&#54868;&#47732;/(&#52572;&#51333;)&#50857;&#51217;&#51068;&#50948;&#45824;&#44032;(2005&#45380;&#46020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48148;&#53461;%20&#54868;&#47732;\(&#52572;&#51333;)&#50857;&#51217;&#51068;&#50948;&#45824;&#44032;(2005&#45380;&#46020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WINDOWS\&#48148;&#53461;%20&#54868;&#47732;\(&#52572;&#51333;)&#50857;&#51217;&#51068;&#50948;&#45824;&#44032;(2005&#45380;&#46020;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4592;&#48376;\Local%20Settings\Temporary%20Internet%20Files\Content.IE5\R5VH8239\&#51060;&#51204;&#51088;&#47308;\2008&#49888;&#49345;&#54984;\1.%202008%20&#49444;&#44228;&#44288;&#47144;\&#45800;&#44032;&#44228;&#50557;\&#48512;&#49328;\DOCUME~1\&#49888;&#49345;&#54984;\LOCALS~1\Temp\Handy\&#44620;&#52824;\&#51068;&#50948;&#45824;&#44032;&#54364;\&#51068;&#50948;&#45824;&#44032;&#54364;(&#52572;&#5133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주요자재단가"/>
      <sheetName val="단가산축내역서"/>
      <sheetName val="공사원가계산서"/>
      <sheetName val="공사원가계산서(2)"/>
      <sheetName val="단가 산출"/>
      <sheetName val="공통비"/>
      <sheetName val="단가 산출 (참고)"/>
      <sheetName val="실행철강하도"/>
      <sheetName val="공주-교대(A1)"/>
      <sheetName val="단가책자"/>
      <sheetName val="전신환매도율"/>
      <sheetName val="자료"/>
      <sheetName val="단가산출서(최)"/>
      <sheetName val="표층포설및다짐"/>
      <sheetName val="지수"/>
      <sheetName val="Baby일위대가"/>
      <sheetName val="수량산출(2공구)"/>
      <sheetName val="수량산출 (3공구)"/>
      <sheetName val="수량산출"/>
      <sheetName val="일위"/>
      <sheetName val="ABUT수량-A1"/>
    </sheetNames>
    <sheetDataSet>
      <sheetData sheetId="0">
        <row r="4">
          <cell r="B4">
            <v>37483</v>
          </cell>
        </row>
        <row r="12">
          <cell r="B12">
            <v>57740</v>
          </cell>
        </row>
        <row r="13">
          <cell r="B13">
            <v>54268</v>
          </cell>
        </row>
        <row r="18">
          <cell r="B18">
            <v>63355</v>
          </cell>
        </row>
        <row r="20">
          <cell r="B20">
            <v>59901</v>
          </cell>
        </row>
        <row r="28">
          <cell r="B28">
            <v>57592</v>
          </cell>
        </row>
      </sheetData>
      <sheetData sheetId="1">
        <row r="16">
          <cell r="J16">
            <v>166000</v>
          </cell>
        </row>
        <row r="35">
          <cell r="J35">
            <v>1750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"/>
      <sheetName val="기계경비"/>
      <sheetName val="용접(403-437)"/>
      <sheetName val="궤도철거(456-462,36-54,140-144)"/>
      <sheetName val="궤도부설(438-455,1-27)"/>
      <sheetName val="궤도이설(28-35)"/>
      <sheetName val="장대단(55-79,136-139)"/>
      <sheetName val="레일단(80-135)"/>
      <sheetName val="장대(463-489)"/>
      <sheetName val="레일W(490-508)"/>
      <sheetName val="레일P(509-515)"/>
      <sheetName val="분기①(145-184,257-263,304-312)"/>
      <sheetName val="교상침목(185-191,264-272)"/>
      <sheetName val="침목단WT(192-256)"/>
      <sheetName val="자갈(313-335)"/>
      <sheetName val="체결구(362-389)"/>
      <sheetName val="분기②(572-591,273-303)"/>
      <sheetName val="궤도정정,건널목(336-356,390-395)"/>
      <sheetName val="기계상차(396-402)"/>
      <sheetName val="침목WT(516-532)"/>
      <sheetName val="침목PP(533-548)"/>
      <sheetName val="장비교환(549-571,5-23,357-361)"/>
      <sheetName val="궤간정정(592-605)"/>
      <sheetName val="면(606,619)"/>
      <sheetName val="면맞춤(607-618,620-623)"/>
      <sheetName val="줄(624,637)"/>
      <sheetName val="줄맞춤(625-636,638-641)"/>
      <sheetName val="유간(642)"/>
      <sheetName val="유간정정(643-658)"/>
      <sheetName val="처짐(659,668))"/>
      <sheetName val="이음처짐(660-672)"/>
      <sheetName val="위치(673,686))"/>
      <sheetName val="위치정정(674-690)"/>
      <sheetName val="다지기(691,704)"/>
      <sheetName val="총다지기(692-703)"/>
      <sheetName val="자갈치기(705,718)"/>
      <sheetName val="자갈치기(706-717)"/>
      <sheetName val="분기보수(719-734)"/>
      <sheetName val="기타(735-753)"/>
      <sheetName val="가설소(755,756)"/>
      <sheetName val="목록"/>
      <sheetName val="협궤"/>
      <sheetName val="끝닳음(432-445)"/>
      <sheetName val="laroux"/>
      <sheetName val="용접"/>
      <sheetName val="끝닳음"/>
      <sheetName val="궤도부설"/>
      <sheetName val="궤도이설"/>
      <sheetName val="궤도철거"/>
      <sheetName val="장대단"/>
      <sheetName val="장대"/>
      <sheetName val="레일단"/>
      <sheetName val="레일W"/>
      <sheetName val="레일P"/>
      <sheetName val="분기"/>
      <sheetName val="침목단WT"/>
      <sheetName val="침목WT"/>
      <sheetName val="침목PP"/>
      <sheetName val="교상침목"/>
      <sheetName val="장비교환"/>
      <sheetName val="체결구"/>
      <sheetName val="기타1"/>
      <sheetName val="기타2"/>
      <sheetName val="자갈"/>
      <sheetName val="기계상차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주요자재단가"/>
      <sheetName val="노임단가"/>
      <sheetName val="표지"/>
      <sheetName val="표지1"/>
      <sheetName val="원가계산"/>
      <sheetName val="총괄"/>
      <sheetName val="신설수량"/>
      <sheetName val="10신설인공"/>
      <sheetName val="10신설일위대가"/>
      <sheetName val="10M신설수량"/>
      <sheetName val="10M재료산출"/>
      <sheetName val="10산출기초"/>
      <sheetName val="작업부산물"/>
      <sheetName val="운반비집계"/>
      <sheetName val="중운반"/>
      <sheetName val="운반중량집계"/>
      <sheetName val="중량집계"/>
      <sheetName val="산업폐기물단가"/>
      <sheetName val="건축폐재류처리비산출"/>
      <sheetName val="산업폐기물수량산출"/>
      <sheetName val="관급자재집계"/>
      <sheetName val="산출경비"/>
      <sheetName val="5Strand-장기처짐PCI"/>
      <sheetName val="단가산출서1"/>
      <sheetName val="기초"/>
      <sheetName val="실행철강하도"/>
      <sheetName val="광주운남을"/>
    </sheetNames>
    <sheetDataSet>
      <sheetData sheetId="0" refreshError="1"/>
      <sheetData sheetId="1" refreshError="1"/>
      <sheetData sheetId="2" refreshError="1"/>
      <sheetData sheetId="3" refreshError="1">
        <row r="6">
          <cell r="D6">
            <v>34222000</v>
          </cell>
        </row>
        <row r="19">
          <cell r="D19">
            <v>4200000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경비"/>
      <sheetName val="단가"/>
      <sheetName val="기계경비"/>
      <sheetName val="수량조서"/>
      <sheetName val="궤도부설"/>
      <sheetName val="Sheet1 (2)"/>
      <sheetName val="Sheet2"/>
      <sheetName val="Sheet3"/>
      <sheetName val="208-238"/>
      <sheetName val="1,2공구원가계산서"/>
      <sheetName val="기초"/>
      <sheetName val="광주운남을"/>
      <sheetName val="판형교20m"/>
    </sheetNames>
    <sheetDataSet>
      <sheetData sheetId="0">
        <row r="10">
          <cell r="C10">
            <v>74772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"/>
      <sheetName val="총예산"/>
      <sheetName val="연결"/>
      <sheetName val="이설"/>
      <sheetName val="특수"/>
      <sheetName val="총괄자재"/>
      <sheetName val="공무총괄"/>
      <sheetName val="Sheet1"/>
      <sheetName val="일위목차"/>
      <sheetName val="일위"/>
      <sheetName val="기계경비"/>
      <sheetName val="Sheet2"/>
      <sheetName val="산근"/>
      <sheetName val="연결수량조서"/>
      <sheetName val="당진1,2호기전선관설치및접지4차공사내역서-을지"/>
      <sheetName val="공사착공계"/>
      <sheetName val="노임"/>
      <sheetName val="참조"/>
      <sheetName val="단가조사서"/>
      <sheetName val="품셈TABLE"/>
      <sheetName val="#REF"/>
      <sheetName val="입찰안"/>
      <sheetName val="기초자료입력"/>
    </sheetNames>
    <sheetDataSet>
      <sheetData sheetId="0">
        <row r="11">
          <cell r="B11">
            <v>63589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"/>
      <sheetName val="총예산"/>
      <sheetName val="연결"/>
      <sheetName val="이설"/>
      <sheetName val="특수"/>
      <sheetName val="총괄자재"/>
      <sheetName val="공무총괄"/>
      <sheetName val="Sheet1"/>
      <sheetName val="일위목차"/>
      <sheetName val="일위"/>
      <sheetName val="2002노임"/>
      <sheetName val="기계경비"/>
      <sheetName val="Sheet2"/>
      <sheetName val="산근"/>
      <sheetName val="연결수량조서"/>
      <sheetName val="단가"/>
      <sheetName val="데리네이타현황"/>
      <sheetName val="기별(종합)"/>
      <sheetName val="#REF"/>
      <sheetName val="참조"/>
      <sheetName val="단가조사서"/>
      <sheetName val="품셈TABLE"/>
      <sheetName val="입찰안"/>
      <sheetName val="당진1,2호기전선관설치및접지4차공사내역서-을지"/>
    </sheetNames>
    <sheetDataSet>
      <sheetData sheetId="0" refreshError="1">
        <row r="11">
          <cell r="A11" t="str">
            <v>중기조장( 주 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공사설계서"/>
      <sheetName val="차 례"/>
      <sheetName val="1.설계설명서"/>
      <sheetName val="2.공사시방서"/>
      <sheetName val="3.예정공정표"/>
      <sheetName val="4.예산내역서"/>
      <sheetName val="5. 도급예산내역서"/>
      <sheetName val="6. 지급자재"/>
      <sheetName val="7. 철거발생품"/>
      <sheetName val="8. 제공기계"/>
      <sheetName val="9.철도공사 직원급내역서"/>
      <sheetName val="일위대가"/>
      <sheetName val="공종목록표"/>
      <sheetName val="노임비교(완료)"/>
      <sheetName val="노임(완료)"/>
      <sheetName val="중기사용료(완료)"/>
      <sheetName val="중기사용료_산출근거(완료)"/>
      <sheetName val="자재조서(완료)"/>
      <sheetName val="10. 예계개소별"/>
      <sheetName val="수량표지"/>
      <sheetName val="수량산출서"/>
      <sheetName val="재료계산서"/>
      <sheetName val="60kg#12 도상자갈량"/>
      <sheetName val="60kg#15 도상자갈량"/>
      <sheetName val="일반구간 도상자갈량"/>
      <sheetName val="광폭구간 도상자갈량"/>
      <sheetName val="현장약도"/>
      <sheetName val="일위대가 (2)"/>
      <sheetName val="현장조사결과표"/>
    </sheetNames>
    <sheetDataSet>
      <sheetData sheetId="0">
        <row r="5">
          <cell r="A5" t="str">
            <v>공사명 : 경부고속선 대구역구내 N21B호 외 9개소 분기기개량 기타공사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□ 2026년도 궤도공사 공종목록표</v>
          </cell>
        </row>
        <row r="3">
          <cell r="A3" t="str">
            <v>공종</v>
          </cell>
          <cell r="B3" t="str">
            <v>공종명</v>
          </cell>
          <cell r="C3" t="str">
            <v>규격</v>
          </cell>
          <cell r="D3" t="str">
            <v>세부공정</v>
          </cell>
          <cell r="E3" t="str">
            <v>단위</v>
          </cell>
          <cell r="F3" t="str">
            <v>비고</v>
          </cell>
        </row>
        <row r="4">
          <cell r="A4">
            <v>1</v>
          </cell>
          <cell r="B4" t="str">
            <v>궤도부설</v>
          </cell>
          <cell r="C4" t="str">
            <v>50kg, 기계화, 신설선(20~50m, 베이스플레이트부설), 주간</v>
          </cell>
          <cell r="D4" t="str">
            <v>레일 및 침목교환, 도상부설 포함</v>
          </cell>
          <cell r="E4" t="str">
            <v>km</v>
          </cell>
        </row>
        <row r="5">
          <cell r="A5">
            <v>2</v>
          </cell>
          <cell r="B5" t="str">
            <v>궤도부설</v>
          </cell>
          <cell r="C5" t="str">
            <v>50kg, 기계화, 신설선(20~50m, 베이스플레이트부설), 야간</v>
          </cell>
          <cell r="D5" t="str">
            <v>레일 및 침목교환, 도상부설 포함</v>
          </cell>
          <cell r="E5" t="str">
            <v>km</v>
          </cell>
        </row>
        <row r="6">
          <cell r="A6">
            <v>3</v>
          </cell>
          <cell r="B6" t="str">
            <v>궤도부설</v>
          </cell>
          <cell r="C6" t="str">
            <v>50kg, 기계화, 신설선(20~50m, 베이스플레이트부설), 야간(사용중지 3시간)</v>
          </cell>
          <cell r="D6" t="str">
            <v>레일 및 침목교환, 도상부설 포함</v>
          </cell>
          <cell r="E6" t="str">
            <v>km</v>
          </cell>
        </row>
        <row r="7">
          <cell r="A7">
            <v>4</v>
          </cell>
          <cell r="B7" t="str">
            <v>궤도부설</v>
          </cell>
          <cell r="C7" t="str">
            <v>50kg, 기계화, 신설선(20~50m, 베이스플레이트부설), 야간(사용중지 4시간)</v>
          </cell>
          <cell r="D7" t="str">
            <v>레일 및 침목교환, 도상부설 포함</v>
          </cell>
          <cell r="E7" t="str">
            <v>km</v>
          </cell>
        </row>
        <row r="8">
          <cell r="A8">
            <v>5</v>
          </cell>
          <cell r="B8" t="str">
            <v>궤도부설</v>
          </cell>
          <cell r="C8" t="str">
            <v>60kg, 기계화, 신설선(20~50m, 베이스플레이트부설), 주간</v>
          </cell>
          <cell r="D8" t="str">
            <v>레일 및 침목교환, 도상부설 포함</v>
          </cell>
          <cell r="E8" t="str">
            <v>km</v>
          </cell>
        </row>
        <row r="9">
          <cell r="A9">
            <v>6</v>
          </cell>
          <cell r="B9" t="str">
            <v>궤도부설</v>
          </cell>
          <cell r="C9" t="str">
            <v>60kg, 기계화, 신설선(20~50m, 베이스플레이트부설), 야간</v>
          </cell>
          <cell r="D9" t="str">
            <v>레일 및 침목교환, 도상부설 포함</v>
          </cell>
          <cell r="E9" t="str">
            <v>km</v>
          </cell>
        </row>
        <row r="10">
          <cell r="A10">
            <v>7</v>
          </cell>
          <cell r="B10" t="str">
            <v>궤도부설</v>
          </cell>
          <cell r="C10" t="str">
            <v>60kg, 기계화, 신설선(20~50m, 베이스플레이트부설), 야간(사용중지 3시간)</v>
          </cell>
          <cell r="D10" t="str">
            <v>레일 및 침목교환, 도상부설 포함</v>
          </cell>
          <cell r="E10" t="str">
            <v>km</v>
          </cell>
        </row>
        <row r="11">
          <cell r="A11">
            <v>8</v>
          </cell>
          <cell r="B11" t="str">
            <v>궤도부설</v>
          </cell>
          <cell r="C11" t="str">
            <v>60kg, 기계화, 신설선(20~50m, 베이스플레이트부설), 야간(사용중지 4시간)</v>
          </cell>
          <cell r="D11" t="str">
            <v>레일 및 침목교환, 도상부설 포함</v>
          </cell>
          <cell r="E11" t="str">
            <v>km</v>
          </cell>
        </row>
        <row r="12">
          <cell r="A12">
            <v>9</v>
          </cell>
          <cell r="B12" t="str">
            <v>궤광조립(단선)</v>
          </cell>
          <cell r="C12" t="str">
            <v>50kg, 기계화, PCT, 주간</v>
          </cell>
          <cell r="D12" t="str">
            <v xml:space="preserve"> 측량, 침목 및 레일 배열, 레일침목위올리기, 침목위치정정, 궤광조립 포함 (작업현장까지 자재운반 별도)</v>
          </cell>
          <cell r="E12" t="str">
            <v>km</v>
          </cell>
        </row>
        <row r="13">
          <cell r="A13">
            <v>10</v>
          </cell>
          <cell r="B13" t="str">
            <v>궤광조립(단선)</v>
          </cell>
          <cell r="C13" t="str">
            <v>50kg, 기계화, PCT, 야간</v>
          </cell>
          <cell r="D13" t="str">
            <v xml:space="preserve"> 측량, 침목 및 레일 배열, 레일침목위올리기, 침목위치정정, 궤광조립 포함 (작업현장까지 자재운반 별도)</v>
          </cell>
          <cell r="E13" t="str">
            <v>km</v>
          </cell>
        </row>
        <row r="14">
          <cell r="A14">
            <v>11</v>
          </cell>
          <cell r="B14" t="str">
            <v>궤광조립(단선)</v>
          </cell>
          <cell r="C14" t="str">
            <v>50kg, 기계화, PCT, 야간(사용중지 3시간)</v>
          </cell>
          <cell r="D14" t="str">
            <v xml:space="preserve"> 측량, 침목 및 레일 배열, 레일침목위올리기, 침목위치정정, 궤광조립 포함 (작업현장까지 자재운반 별도)</v>
          </cell>
          <cell r="E14" t="str">
            <v>km</v>
          </cell>
        </row>
        <row r="15">
          <cell r="A15">
            <v>12</v>
          </cell>
          <cell r="B15" t="str">
            <v>궤광조립(단선)</v>
          </cell>
          <cell r="C15" t="str">
            <v>50kg, 기계화, PCT, 야간(사용중지 4시간)</v>
          </cell>
          <cell r="D15" t="str">
            <v xml:space="preserve"> 측량, 침목 및 레일 배열, 레일침목위올리기, 침목위치정정, 궤광조립 포함 (작업현장까지 자재운반 별도)</v>
          </cell>
          <cell r="E15" t="str">
            <v>km</v>
          </cell>
        </row>
        <row r="16">
          <cell r="A16">
            <v>13</v>
          </cell>
          <cell r="B16" t="str">
            <v>궤광조립(단선)</v>
          </cell>
          <cell r="C16" t="str">
            <v>60kg, 기계화, PCT, 주간</v>
          </cell>
          <cell r="D16" t="str">
            <v xml:space="preserve"> 측량, 침목 및 레일 배열, 레일침목위올리기, 침목위치정정, 궤광조립 포함 (작업현장까지 자재운반 별도)</v>
          </cell>
          <cell r="E16" t="str">
            <v>km</v>
          </cell>
        </row>
        <row r="17">
          <cell r="A17">
            <v>14</v>
          </cell>
          <cell r="B17" t="str">
            <v>궤광조립(단선)</v>
          </cell>
          <cell r="C17" t="str">
            <v>60kg, 기계화, PCT, 야간</v>
          </cell>
          <cell r="D17" t="str">
            <v xml:space="preserve"> 측량, 침목 및 레일 배열, 레일침목위올리기, 침목위치정정, 궤광조립 포함 (작업현장까지 자재운반 별도)</v>
          </cell>
          <cell r="E17" t="str">
            <v>km</v>
          </cell>
        </row>
        <row r="18">
          <cell r="A18">
            <v>15</v>
          </cell>
          <cell r="B18" t="str">
            <v>궤광조립(단선)</v>
          </cell>
          <cell r="C18" t="str">
            <v>60kg, 기계화, PCT, 야간(사용중지 3시간)</v>
          </cell>
          <cell r="D18" t="str">
            <v xml:space="preserve"> 측량, 침목 및 레일 배열, 레일침목위올리기, 침목위치정정, 궤광조립 포함 (작업현장까지 자재운반 별도)</v>
          </cell>
          <cell r="E18" t="str">
            <v>km</v>
          </cell>
        </row>
        <row r="19">
          <cell r="A19">
            <v>16</v>
          </cell>
          <cell r="B19" t="str">
            <v>궤광조립(단선)</v>
          </cell>
          <cell r="C19" t="str">
            <v>60kg, 기계화, PCT, 야간(사용중지 4시간)</v>
          </cell>
          <cell r="D19" t="str">
            <v xml:space="preserve"> 측량, 침목 및 레일 배열, 레일침목위올리기, 침목위치정정, 궤광조립 포함 (작업현장까지 자재운반 별도)</v>
          </cell>
          <cell r="E19" t="str">
            <v>km</v>
          </cell>
        </row>
        <row r="20">
          <cell r="A20">
            <v>17</v>
          </cell>
          <cell r="B20" t="str">
            <v>궤광조립(복선)</v>
          </cell>
          <cell r="C20" t="str">
            <v>50kg, 기계화, PCT, 주간</v>
          </cell>
          <cell r="D20" t="str">
            <v xml:space="preserve"> 측량, 침목 및 레일 배열, 레일침목위올리기, 침목위치정정, 궤광조립 포함 (작업현장까지 자재운반 별도)</v>
          </cell>
          <cell r="E20" t="str">
            <v>km</v>
          </cell>
        </row>
        <row r="21">
          <cell r="A21">
            <v>18</v>
          </cell>
          <cell r="B21" t="str">
            <v>궤광조립(복선)</v>
          </cell>
          <cell r="C21" t="str">
            <v>50kg, 기계화, PCT, 야간</v>
          </cell>
          <cell r="D21" t="str">
            <v xml:space="preserve"> 측량, 침목 및 레일 배열, 레일침목위올리기, 침목위치정정, 궤광조립 포함 (작업현장까지 자재운반 별도)</v>
          </cell>
          <cell r="E21" t="str">
            <v>km</v>
          </cell>
        </row>
        <row r="22">
          <cell r="A22">
            <v>19</v>
          </cell>
          <cell r="B22" t="str">
            <v>궤광조립(복선)</v>
          </cell>
          <cell r="C22" t="str">
            <v>50kg, 기계화, PCT, 야간(사용중지 3시간)</v>
          </cell>
          <cell r="D22" t="str">
            <v xml:space="preserve"> 측량, 침목 및 레일 배열, 레일침목위올리기, 침목위치정정, 궤광조립 포함 (작업현장까지 자재운반 별도)</v>
          </cell>
          <cell r="E22" t="str">
            <v>km</v>
          </cell>
        </row>
        <row r="23">
          <cell r="A23">
            <v>20</v>
          </cell>
          <cell r="B23" t="str">
            <v>궤광조립(복선)</v>
          </cell>
          <cell r="C23" t="str">
            <v>50kg, 기계화, PCT, 야간(사용중지 4시간)</v>
          </cell>
          <cell r="D23" t="str">
            <v xml:space="preserve"> 측량, 침목 및 레일 배열, 레일침목위올리기, 침목위치정정, 궤광조립 포함 (작업현장까지 자재운반 별도)</v>
          </cell>
          <cell r="E23" t="str">
            <v>km</v>
          </cell>
        </row>
        <row r="24">
          <cell r="A24">
            <v>21</v>
          </cell>
          <cell r="B24" t="str">
            <v>궤광조립(복선)</v>
          </cell>
          <cell r="C24" t="str">
            <v>60kg, 기계화, PCT, 주간</v>
          </cell>
          <cell r="D24" t="str">
            <v xml:space="preserve"> 측량, 침목 및 레일 배열, 레일침목위올리기, 침목위치정정, 궤광조립 포함 (작업현장까지 자재운반 별도)</v>
          </cell>
          <cell r="E24" t="str">
            <v>km</v>
          </cell>
        </row>
        <row r="25">
          <cell r="A25">
            <v>22</v>
          </cell>
          <cell r="B25" t="str">
            <v>궤광조립(복선)</v>
          </cell>
          <cell r="C25" t="str">
            <v>60kg, 기계화, PCT, 야간</v>
          </cell>
          <cell r="D25" t="str">
            <v xml:space="preserve"> 측량, 침목 및 레일 배열, 레일침목위올리기, 침목위치정정, 궤광조립 포함 (작업현장까지 자재운반 별도)</v>
          </cell>
          <cell r="E25" t="str">
            <v>km</v>
          </cell>
        </row>
        <row r="26">
          <cell r="A26">
            <v>23</v>
          </cell>
          <cell r="B26" t="str">
            <v>궤광조립(복선)</v>
          </cell>
          <cell r="C26" t="str">
            <v>60kg, 기계화, PCT, 야간(사용중지 3시간)</v>
          </cell>
          <cell r="D26" t="str">
            <v xml:space="preserve"> 측량, 침목 및 레일 배열, 레일침목위올리기, 침목위치정정, 궤광조립 포함 (작업현장까지 자재운반 별도)</v>
          </cell>
          <cell r="E26" t="str">
            <v>km</v>
          </cell>
        </row>
        <row r="27">
          <cell r="A27">
            <v>24</v>
          </cell>
          <cell r="B27" t="str">
            <v>궤광조립(복선)</v>
          </cell>
          <cell r="C27" t="str">
            <v>60kg, 기계화, PCT, 야간(사용중지 4시간)</v>
          </cell>
          <cell r="D27" t="str">
            <v xml:space="preserve"> 측량, 침목 및 레일 배열, 레일침목위올리기, 침목위치정정, 궤광조립 포함 (작업현장까지 자재운반 별도)</v>
          </cell>
          <cell r="E27" t="str">
            <v>km</v>
          </cell>
        </row>
        <row r="28">
          <cell r="A28">
            <v>25</v>
          </cell>
          <cell r="B28" t="str">
            <v>궤도양로</v>
          </cell>
          <cell r="C28" t="str">
            <v>50kg, 기계화, 주간</v>
          </cell>
          <cell r="D28" t="str">
            <v>1회 양로작업(50㎜) 기준, 측량 및 삽다짐 포함</v>
          </cell>
          <cell r="E28" t="str">
            <v>km</v>
          </cell>
        </row>
        <row r="29">
          <cell r="A29">
            <v>26</v>
          </cell>
          <cell r="B29" t="str">
            <v>궤도양로</v>
          </cell>
          <cell r="C29" t="str">
            <v>50kg, 기계화, 야간</v>
          </cell>
          <cell r="D29" t="str">
            <v>1회 양로작업(50㎜) 기준, 측량 및 삽다짐 포함</v>
          </cell>
          <cell r="E29" t="str">
            <v>km</v>
          </cell>
        </row>
        <row r="30">
          <cell r="A30">
            <v>27</v>
          </cell>
          <cell r="B30" t="str">
            <v>궤도양로</v>
          </cell>
          <cell r="C30" t="str">
            <v>50kg, 기계화, 야간(사용중지 3시간)</v>
          </cell>
          <cell r="D30" t="str">
            <v>1회 양로작업(50㎜) 기준, 측량 및 삽다짐 포함</v>
          </cell>
          <cell r="E30" t="str">
            <v>km</v>
          </cell>
        </row>
        <row r="31">
          <cell r="A31">
            <v>28</v>
          </cell>
          <cell r="B31" t="str">
            <v>궤도양로</v>
          </cell>
          <cell r="C31" t="str">
            <v>50kg, 기계화, 야간(사용중지 4시간)</v>
          </cell>
          <cell r="D31" t="str">
            <v>1회 양로작업(50㎜) 기준, 측량 및 삽다짐 포함</v>
          </cell>
          <cell r="E31" t="str">
            <v>km</v>
          </cell>
        </row>
        <row r="32">
          <cell r="A32">
            <v>29</v>
          </cell>
          <cell r="B32" t="str">
            <v>궤도양로</v>
          </cell>
          <cell r="C32" t="str">
            <v>60kg, 기계화, 주간</v>
          </cell>
          <cell r="D32" t="str">
            <v>1회 양로작업(50㎜) 기준, 측량 및 삽다짐 포함</v>
          </cell>
          <cell r="E32" t="str">
            <v>km</v>
          </cell>
        </row>
        <row r="33">
          <cell r="A33">
            <v>30</v>
          </cell>
          <cell r="B33" t="str">
            <v>궤도양로</v>
          </cell>
          <cell r="C33" t="str">
            <v>60kg, 기계화, 야간</v>
          </cell>
          <cell r="D33" t="str">
            <v>1회 양로작업(50㎜) 기준, 측량 및 삽다짐 포함</v>
          </cell>
          <cell r="E33" t="str">
            <v>km</v>
          </cell>
        </row>
        <row r="34">
          <cell r="A34">
            <v>31</v>
          </cell>
          <cell r="B34" t="str">
            <v>궤도양로</v>
          </cell>
          <cell r="C34" t="str">
            <v>60kg, 기계화, 야간(사용중지 3시간)</v>
          </cell>
          <cell r="D34" t="str">
            <v>1회 양로작업(50㎜) 기준, 측량 및 삽다짐 포함</v>
          </cell>
          <cell r="E34" t="str">
            <v>km</v>
          </cell>
        </row>
        <row r="35">
          <cell r="A35">
            <v>32</v>
          </cell>
          <cell r="B35" t="str">
            <v>궤도양로</v>
          </cell>
          <cell r="C35" t="str">
            <v>60kg, 기계화, 야간(사용중지 4시간)</v>
          </cell>
          <cell r="D35" t="str">
            <v>1회 양로작업(50㎜) 기준, 측량 및 삽다짐 포함</v>
          </cell>
          <cell r="E35" t="str">
            <v>km</v>
          </cell>
        </row>
        <row r="36">
          <cell r="A36">
            <v>33</v>
          </cell>
          <cell r="B36" t="str">
            <v>분기기부설</v>
          </cell>
          <cell r="C36" t="str">
            <v>50kg, #8(PCT), 기계화, 주간</v>
          </cell>
          <cell r="D36" t="str">
            <v>현장 재조립 (운반, 용접 별도)</v>
          </cell>
          <cell r="E36" t="str">
            <v>틀</v>
          </cell>
        </row>
        <row r="37">
          <cell r="A37">
            <v>34</v>
          </cell>
          <cell r="B37" t="str">
            <v>분기기부설</v>
          </cell>
          <cell r="C37" t="str">
            <v>50kg, #8(PCT), 기계화, 야간</v>
          </cell>
          <cell r="D37" t="str">
            <v>현장 재조립 (운반, 용접 별도)</v>
          </cell>
          <cell r="E37" t="str">
            <v>틀</v>
          </cell>
        </row>
        <row r="38">
          <cell r="A38">
            <v>35</v>
          </cell>
          <cell r="B38" t="str">
            <v>분기기부설</v>
          </cell>
          <cell r="C38" t="str">
            <v>50kg, #8(PCT), 기계화, 야간(사용중지 3시간)</v>
          </cell>
          <cell r="D38" t="str">
            <v>현장 재조립 (운반, 용접 별도)</v>
          </cell>
          <cell r="E38" t="str">
            <v>틀</v>
          </cell>
        </row>
        <row r="39">
          <cell r="A39">
            <v>36</v>
          </cell>
          <cell r="B39" t="str">
            <v>분기기부설</v>
          </cell>
          <cell r="C39" t="str">
            <v>50kg, #8(PCT), 기계화, 야간(사용중지 4시간)</v>
          </cell>
          <cell r="D39" t="str">
            <v>현장 재조립 (운반, 용접 별도)</v>
          </cell>
          <cell r="E39" t="str">
            <v>틀</v>
          </cell>
        </row>
        <row r="40">
          <cell r="A40">
            <v>37</v>
          </cell>
          <cell r="B40" t="str">
            <v>분기기부설</v>
          </cell>
          <cell r="C40" t="str">
            <v>50kg, #10(PCT), 기계화, 주간</v>
          </cell>
          <cell r="D40" t="str">
            <v>현장 재조립 (운반, 용접 별도)</v>
          </cell>
          <cell r="E40" t="str">
            <v>틀</v>
          </cell>
        </row>
        <row r="41">
          <cell r="A41">
            <v>38</v>
          </cell>
          <cell r="B41" t="str">
            <v>분기기부설</v>
          </cell>
          <cell r="C41" t="str">
            <v>50kg, #10(PCT), 기계화, 야간</v>
          </cell>
          <cell r="D41" t="str">
            <v>현장 재조립 (운반, 용접 별도)</v>
          </cell>
          <cell r="E41" t="str">
            <v>틀</v>
          </cell>
        </row>
        <row r="42">
          <cell r="A42">
            <v>39</v>
          </cell>
          <cell r="B42" t="str">
            <v>분기기부설</v>
          </cell>
          <cell r="C42" t="str">
            <v>50kg, #10(PCT), 기계화, 야간(사용중지 3시간)</v>
          </cell>
          <cell r="D42" t="str">
            <v>현장 재조립 (운반, 용접 별도)</v>
          </cell>
          <cell r="E42" t="str">
            <v>틀</v>
          </cell>
        </row>
        <row r="43">
          <cell r="A43">
            <v>40</v>
          </cell>
          <cell r="B43" t="str">
            <v>분기기부설</v>
          </cell>
          <cell r="C43" t="str">
            <v>50kg, #10(PCT), 기계화, 야간(사용중지 4시간)</v>
          </cell>
          <cell r="D43" t="str">
            <v>현장 재조립 (운반, 용접 별도)</v>
          </cell>
          <cell r="E43" t="str">
            <v>틀</v>
          </cell>
        </row>
        <row r="44">
          <cell r="A44">
            <v>41</v>
          </cell>
          <cell r="B44" t="str">
            <v>분기기부설</v>
          </cell>
          <cell r="C44" t="str">
            <v>50kg, #12(PCT), 기계화, 주간</v>
          </cell>
          <cell r="D44" t="str">
            <v>현장 재조립 (운반, 용접 별도)</v>
          </cell>
          <cell r="E44" t="str">
            <v>틀</v>
          </cell>
        </row>
        <row r="45">
          <cell r="A45">
            <v>42</v>
          </cell>
          <cell r="B45" t="str">
            <v>분기기부설</v>
          </cell>
          <cell r="C45" t="str">
            <v>50kg, #12(PCT), 기계화, 야간</v>
          </cell>
          <cell r="D45" t="str">
            <v>현장 재조립 (운반, 용접 별도)</v>
          </cell>
          <cell r="E45" t="str">
            <v>틀</v>
          </cell>
        </row>
        <row r="46">
          <cell r="A46">
            <v>43</v>
          </cell>
          <cell r="B46" t="str">
            <v>분기기부설</v>
          </cell>
          <cell r="C46" t="str">
            <v>50kg, #12(PCT), 기계화, 야간(사용중지 3시간)</v>
          </cell>
          <cell r="D46" t="str">
            <v>현장 재조립 (운반, 용접 별도)</v>
          </cell>
          <cell r="E46" t="str">
            <v>틀</v>
          </cell>
        </row>
        <row r="47">
          <cell r="A47">
            <v>44</v>
          </cell>
          <cell r="B47" t="str">
            <v>분기기부설</v>
          </cell>
          <cell r="C47" t="str">
            <v>50kg, #12(PCT), 기계화, 야간(사용중지 4시간)</v>
          </cell>
          <cell r="D47" t="str">
            <v>현장 재조립 (운반, 용접 별도)</v>
          </cell>
          <cell r="E47" t="str">
            <v>틀</v>
          </cell>
        </row>
        <row r="48">
          <cell r="A48">
            <v>45</v>
          </cell>
          <cell r="B48" t="str">
            <v>분기기부설</v>
          </cell>
          <cell r="C48" t="str">
            <v>50kg, #15(PCT), 기계화, 주간</v>
          </cell>
          <cell r="D48" t="str">
            <v>현장 재조립 (운반, 용접 별도)</v>
          </cell>
          <cell r="E48" t="str">
            <v>틀</v>
          </cell>
        </row>
        <row r="49">
          <cell r="A49">
            <v>46</v>
          </cell>
          <cell r="B49" t="str">
            <v>분기기부설</v>
          </cell>
          <cell r="C49" t="str">
            <v>50kg, #15(PCT), 기계화, 야간</v>
          </cell>
          <cell r="D49" t="str">
            <v>현장 재조립 (운반, 용접 별도)</v>
          </cell>
          <cell r="E49" t="str">
            <v>틀</v>
          </cell>
        </row>
        <row r="50">
          <cell r="A50">
            <v>47</v>
          </cell>
          <cell r="B50" t="str">
            <v>분기기부설</v>
          </cell>
          <cell r="C50" t="str">
            <v>50kg, #15(PCT), 기계화, 야간(사용중지 3시간)</v>
          </cell>
          <cell r="D50" t="str">
            <v>현장 재조립 (운반, 용접 별도)</v>
          </cell>
          <cell r="E50" t="str">
            <v>틀</v>
          </cell>
        </row>
        <row r="51">
          <cell r="A51">
            <v>48</v>
          </cell>
          <cell r="B51" t="str">
            <v>분기기부설</v>
          </cell>
          <cell r="C51" t="str">
            <v>50kg, #15(PCT), 기계화, 야간(사용중지 4시간)</v>
          </cell>
          <cell r="D51" t="str">
            <v>현장 재조립 (운반, 용접 별도)</v>
          </cell>
          <cell r="E51" t="str">
            <v>틀</v>
          </cell>
        </row>
        <row r="52">
          <cell r="A52">
            <v>49</v>
          </cell>
          <cell r="B52" t="str">
            <v>분기기부설</v>
          </cell>
          <cell r="C52" t="str">
            <v>60kg, #8(PCT), 기계화, 주간</v>
          </cell>
          <cell r="D52" t="str">
            <v>현장 재조립 (운반, 용접 별도)</v>
          </cell>
          <cell r="E52" t="str">
            <v>틀</v>
          </cell>
        </row>
        <row r="53">
          <cell r="A53">
            <v>50</v>
          </cell>
          <cell r="B53" t="str">
            <v>분기기부설</v>
          </cell>
          <cell r="C53" t="str">
            <v>60kg, #8(PCT), 기계화, 야간</v>
          </cell>
          <cell r="D53" t="str">
            <v>현장 재조립 (운반, 용접 별도)</v>
          </cell>
          <cell r="E53" t="str">
            <v>틀</v>
          </cell>
        </row>
        <row r="54">
          <cell r="A54">
            <v>51</v>
          </cell>
          <cell r="B54" t="str">
            <v>분기기부설</v>
          </cell>
          <cell r="C54" t="str">
            <v>60kg, #8(PCT), 기계화, 야간(사용중지 3시간)</v>
          </cell>
          <cell r="D54" t="str">
            <v>현장 재조립 (운반, 용접 별도)</v>
          </cell>
          <cell r="E54" t="str">
            <v>틀</v>
          </cell>
        </row>
        <row r="55">
          <cell r="A55">
            <v>52</v>
          </cell>
          <cell r="B55" t="str">
            <v>분기기부설</v>
          </cell>
          <cell r="C55" t="str">
            <v>60kg, #8(PCT), 기계화, 야간(사용중지 4시간)</v>
          </cell>
          <cell r="D55" t="str">
            <v>현장 재조립 (운반, 용접 별도)</v>
          </cell>
          <cell r="E55" t="str">
            <v>틀</v>
          </cell>
        </row>
        <row r="56">
          <cell r="A56">
            <v>53</v>
          </cell>
          <cell r="B56" t="str">
            <v>분기기부설</v>
          </cell>
          <cell r="C56" t="str">
            <v>60kg, #10(PCT), 기계화, 주간</v>
          </cell>
          <cell r="D56" t="str">
            <v>현장 재조립 (운반, 용접 별도)</v>
          </cell>
          <cell r="E56" t="str">
            <v>틀</v>
          </cell>
        </row>
        <row r="57">
          <cell r="A57">
            <v>54</v>
          </cell>
          <cell r="B57" t="str">
            <v>분기기부설</v>
          </cell>
          <cell r="C57" t="str">
            <v>60kg, #10(PCT), 기계화, 야간</v>
          </cell>
          <cell r="D57" t="str">
            <v>현장 재조립 (운반, 용접 별도)</v>
          </cell>
          <cell r="E57" t="str">
            <v>틀</v>
          </cell>
        </row>
        <row r="58">
          <cell r="A58">
            <v>55</v>
          </cell>
          <cell r="B58" t="str">
            <v>분기기부설</v>
          </cell>
          <cell r="C58" t="str">
            <v>60kg, #10(PCT), 기계화, 야간(사용중지 3시간)</v>
          </cell>
          <cell r="D58" t="str">
            <v>현장 재조립 (운반, 용접 별도)</v>
          </cell>
          <cell r="E58" t="str">
            <v>틀</v>
          </cell>
        </row>
        <row r="59">
          <cell r="A59">
            <v>56</v>
          </cell>
          <cell r="B59" t="str">
            <v>분기기부설</v>
          </cell>
          <cell r="C59" t="str">
            <v>60kg, #10(PCT), 기계화, 야간(사용중지 4시간)</v>
          </cell>
          <cell r="D59" t="str">
            <v>현장 재조립 (운반, 용접 별도)</v>
          </cell>
          <cell r="E59" t="str">
            <v>틀</v>
          </cell>
        </row>
        <row r="60">
          <cell r="A60">
            <v>57</v>
          </cell>
          <cell r="B60" t="str">
            <v>분기기부설</v>
          </cell>
          <cell r="C60" t="str">
            <v>60kg, #12(PCT), 기계화, 주간</v>
          </cell>
          <cell r="D60" t="str">
            <v>현장 재조립 (운반, 용접 별도)</v>
          </cell>
          <cell r="E60" t="str">
            <v>틀</v>
          </cell>
        </row>
        <row r="61">
          <cell r="A61">
            <v>58</v>
          </cell>
          <cell r="B61" t="str">
            <v>분기기부설</v>
          </cell>
          <cell r="C61" t="str">
            <v>60kg, #12(PCT), 기계화, 야간</v>
          </cell>
          <cell r="D61" t="str">
            <v>현장 재조립 (운반, 용접 별도)</v>
          </cell>
          <cell r="E61" t="str">
            <v>틀</v>
          </cell>
        </row>
        <row r="62">
          <cell r="A62">
            <v>59</v>
          </cell>
          <cell r="B62" t="str">
            <v>분기기부설</v>
          </cell>
          <cell r="C62" t="str">
            <v>60kg, #12(PCT), 기계화, 야간(사용중지 3시간)</v>
          </cell>
          <cell r="D62" t="str">
            <v>현장 재조립 (운반, 용접 별도)</v>
          </cell>
          <cell r="E62" t="str">
            <v>틀</v>
          </cell>
        </row>
        <row r="63">
          <cell r="A63">
            <v>60</v>
          </cell>
          <cell r="B63" t="str">
            <v>분기기부설</v>
          </cell>
          <cell r="C63" t="str">
            <v>60kg, #12(PCT), 기계화, 야간(사용중지 4시간)</v>
          </cell>
          <cell r="D63" t="str">
            <v>현장 재조립 (운반, 용접 별도)</v>
          </cell>
          <cell r="E63" t="str">
            <v>틀</v>
          </cell>
        </row>
        <row r="64">
          <cell r="A64">
            <v>61</v>
          </cell>
          <cell r="B64" t="str">
            <v>분기기부설</v>
          </cell>
          <cell r="C64" t="str">
            <v>60kg, #15(PCT), 기계화, 주간</v>
          </cell>
          <cell r="D64" t="str">
            <v>현장 재조립 (운반, 용접 별도)</v>
          </cell>
          <cell r="E64" t="str">
            <v>틀</v>
          </cell>
        </row>
        <row r="65">
          <cell r="A65">
            <v>62</v>
          </cell>
          <cell r="B65" t="str">
            <v>분기기부설</v>
          </cell>
          <cell r="C65" t="str">
            <v>60kg, #15(PCT), 기계화, 야간</v>
          </cell>
          <cell r="D65" t="str">
            <v>현장 재조립 (운반, 용접 별도)</v>
          </cell>
          <cell r="E65" t="str">
            <v>틀</v>
          </cell>
        </row>
        <row r="66">
          <cell r="A66">
            <v>63</v>
          </cell>
          <cell r="B66" t="str">
            <v>분기기부설</v>
          </cell>
          <cell r="C66" t="str">
            <v>60kg, #15(PCT), 기계화, 야간(사용중지 3시간)</v>
          </cell>
          <cell r="D66" t="str">
            <v>현장 재조립 (운반, 용접 별도)</v>
          </cell>
          <cell r="E66" t="str">
            <v>틀</v>
          </cell>
        </row>
        <row r="67">
          <cell r="A67">
            <v>64</v>
          </cell>
          <cell r="B67" t="str">
            <v>분기기부설</v>
          </cell>
          <cell r="C67" t="str">
            <v>60kg, #15(PCT), 기계화, 야간(사용중지 4시간)</v>
          </cell>
          <cell r="D67" t="str">
            <v>현장 재조립 (운반, 용접 별도)</v>
          </cell>
          <cell r="E67" t="str">
            <v>틀</v>
          </cell>
        </row>
        <row r="68">
          <cell r="A68">
            <v>65</v>
          </cell>
          <cell r="B68" t="str">
            <v xml:space="preserve">분기기부설 </v>
          </cell>
          <cell r="C68" t="str">
            <v>50kg, WT, 주간</v>
          </cell>
          <cell r="D68" t="str">
            <v>현장 재조립 (운반, 용접 별도)</v>
          </cell>
          <cell r="E68" t="str">
            <v>틀</v>
          </cell>
        </row>
        <row r="69">
          <cell r="A69">
            <v>66</v>
          </cell>
          <cell r="B69" t="str">
            <v xml:space="preserve">분기기부설 </v>
          </cell>
          <cell r="C69" t="str">
            <v>50kg, WT, 야간</v>
          </cell>
          <cell r="D69" t="str">
            <v>현장 재조립 (운반, 용접 별도)</v>
          </cell>
          <cell r="E69" t="str">
            <v>틀</v>
          </cell>
        </row>
        <row r="70">
          <cell r="A70">
            <v>67</v>
          </cell>
          <cell r="B70" t="str">
            <v xml:space="preserve">분기기부설 </v>
          </cell>
          <cell r="C70" t="str">
            <v>50kg, WT, 야간(사용중지 3시간)</v>
          </cell>
          <cell r="D70" t="str">
            <v>현장 재조립 (운반, 용접 별도)</v>
          </cell>
          <cell r="E70" t="str">
            <v>틀</v>
          </cell>
        </row>
        <row r="71">
          <cell r="A71">
            <v>68</v>
          </cell>
          <cell r="B71" t="str">
            <v xml:space="preserve">분기기부설 </v>
          </cell>
          <cell r="C71" t="str">
            <v>50kg, WT, 야간(사용중지 4시간)</v>
          </cell>
          <cell r="D71" t="str">
            <v>현장 재조립 (운반, 용접 별도)</v>
          </cell>
          <cell r="E71" t="str">
            <v>틀</v>
          </cell>
        </row>
        <row r="72">
          <cell r="A72">
            <v>69</v>
          </cell>
          <cell r="B72" t="str">
            <v>신축이음매부설</v>
          </cell>
          <cell r="C72" t="str">
            <v>편단신축, 주간</v>
          </cell>
          <cell r="D72" t="str">
            <v>(운반, 용접 별도)</v>
          </cell>
          <cell r="E72" t="str">
            <v>틀</v>
          </cell>
        </row>
        <row r="73">
          <cell r="A73">
            <v>70</v>
          </cell>
          <cell r="B73" t="str">
            <v>신축이음매부설</v>
          </cell>
          <cell r="C73" t="str">
            <v>편단신축, 야간</v>
          </cell>
          <cell r="D73" t="str">
            <v>(운반, 용접 별도)</v>
          </cell>
          <cell r="E73" t="str">
            <v>틀</v>
          </cell>
        </row>
        <row r="74">
          <cell r="A74">
            <v>71</v>
          </cell>
          <cell r="B74" t="str">
            <v>신축이음매부설</v>
          </cell>
          <cell r="C74" t="str">
            <v>편단신축, 야간(사용중지 3시간)</v>
          </cell>
          <cell r="D74" t="str">
            <v>(운반, 용접 별도)</v>
          </cell>
          <cell r="E74" t="str">
            <v>틀</v>
          </cell>
        </row>
        <row r="75">
          <cell r="A75">
            <v>72</v>
          </cell>
          <cell r="B75" t="str">
            <v>신축이음매부설</v>
          </cell>
          <cell r="C75" t="str">
            <v>편단신축, 야간(사용중지 4시간)</v>
          </cell>
          <cell r="D75" t="str">
            <v>(운반, 용접 별도)</v>
          </cell>
          <cell r="E75" t="str">
            <v>틀</v>
          </cell>
        </row>
        <row r="76">
          <cell r="A76">
            <v>73</v>
          </cell>
          <cell r="B76" t="str">
            <v>신축이음매부설</v>
          </cell>
          <cell r="C76" t="str">
            <v>양단신축, 주간</v>
          </cell>
          <cell r="D76" t="str">
            <v>(운반, 용접 별도)</v>
          </cell>
          <cell r="E76" t="str">
            <v>틀</v>
          </cell>
        </row>
        <row r="77">
          <cell r="A77">
            <v>74</v>
          </cell>
          <cell r="B77" t="str">
            <v>신축이음매부설</v>
          </cell>
          <cell r="C77" t="str">
            <v>양단신축, 야간</v>
          </cell>
          <cell r="D77" t="str">
            <v>(운반, 용접 별도)</v>
          </cell>
          <cell r="E77" t="str">
            <v>틀</v>
          </cell>
        </row>
        <row r="78">
          <cell r="A78">
            <v>75</v>
          </cell>
          <cell r="B78" t="str">
            <v>신축이음매부설</v>
          </cell>
          <cell r="C78" t="str">
            <v>양단신축, 야간(사용중지 3시간)</v>
          </cell>
          <cell r="D78" t="str">
            <v>(운반, 용접 별도)</v>
          </cell>
          <cell r="E78" t="str">
            <v>틀</v>
          </cell>
        </row>
        <row r="79">
          <cell r="A79">
            <v>76</v>
          </cell>
          <cell r="B79" t="str">
            <v>신축이음매부설</v>
          </cell>
          <cell r="C79" t="str">
            <v>양단신축, 야간(사용중지 4시간)</v>
          </cell>
          <cell r="D79" t="str">
            <v>(운반, 용접 별도)</v>
          </cell>
          <cell r="E79" t="str">
            <v>틀</v>
          </cell>
        </row>
        <row r="80">
          <cell r="A80">
            <v>77</v>
          </cell>
          <cell r="B80" t="str">
            <v>신축이음매철거</v>
          </cell>
          <cell r="C80" t="str">
            <v>편단신축, 야간(사용중지 3시간)</v>
          </cell>
          <cell r="D80" t="str">
            <v>(절단 별도)</v>
          </cell>
          <cell r="E80" t="str">
            <v>틀</v>
          </cell>
        </row>
        <row r="81">
          <cell r="A81">
            <v>78</v>
          </cell>
          <cell r="B81" t="str">
            <v>신축이음매철거</v>
          </cell>
          <cell r="C81" t="str">
            <v>편단신축, 야간(사용중지 4시간)</v>
          </cell>
          <cell r="D81" t="str">
            <v>(절단 별도)</v>
          </cell>
          <cell r="E81" t="str">
            <v>틀</v>
          </cell>
        </row>
        <row r="82">
          <cell r="A82">
            <v>79</v>
          </cell>
          <cell r="B82" t="str">
            <v>가스압접</v>
          </cell>
          <cell r="C82" t="str">
            <v>50kg, 문형크레인</v>
          </cell>
          <cell r="D82" t="str">
            <v>(경두후열처리 별도)</v>
          </cell>
          <cell r="E82" t="str">
            <v>개소</v>
          </cell>
        </row>
        <row r="83">
          <cell r="A83">
            <v>80</v>
          </cell>
          <cell r="B83" t="str">
            <v>가스압접</v>
          </cell>
          <cell r="C83" t="str">
            <v>60kg, 문형크레인</v>
          </cell>
          <cell r="D83" t="str">
            <v>(경두후열처리 별도)</v>
          </cell>
          <cell r="E83" t="str">
            <v>개소</v>
          </cell>
        </row>
        <row r="84">
          <cell r="A84">
            <v>81</v>
          </cell>
          <cell r="B84" t="str">
            <v>경두레일후열처리</v>
          </cell>
          <cell r="C84" t="str">
            <v>주간</v>
          </cell>
          <cell r="D84" t="str">
            <v>경두레일 가스압접시 적용</v>
          </cell>
          <cell r="E84" t="str">
            <v>개소</v>
          </cell>
        </row>
        <row r="85">
          <cell r="A85">
            <v>82</v>
          </cell>
          <cell r="B85" t="str">
            <v>경두레일후열처리</v>
          </cell>
          <cell r="C85" t="str">
            <v>야간</v>
          </cell>
          <cell r="D85" t="str">
            <v>경두레일 일반용제 사용 시 적용</v>
          </cell>
          <cell r="E85" t="str">
            <v>개소</v>
          </cell>
        </row>
        <row r="86">
          <cell r="A86">
            <v>83</v>
          </cell>
          <cell r="B86" t="str">
            <v>경두레일후열처리</v>
          </cell>
          <cell r="C86" t="str">
            <v>야간(사용중지 3시간)</v>
          </cell>
          <cell r="D86" t="str">
            <v>경두레일 일반용제 사용 시 적용</v>
          </cell>
          <cell r="E86" t="str">
            <v>개소</v>
          </cell>
        </row>
        <row r="87">
          <cell r="A87">
            <v>84</v>
          </cell>
          <cell r="B87" t="str">
            <v>경두레일후열처리</v>
          </cell>
          <cell r="C87" t="str">
            <v>야간(사용중지 4시간)</v>
          </cell>
          <cell r="D87" t="str">
            <v>경두레일 일반용제 사용 시 적용</v>
          </cell>
          <cell r="E87" t="str">
            <v>개소</v>
          </cell>
        </row>
        <row r="88">
          <cell r="A88">
            <v>85</v>
          </cell>
          <cell r="B88" t="str">
            <v>경두레일후열처리</v>
          </cell>
          <cell r="C88" t="str">
            <v>야간(2개소 이하)</v>
          </cell>
          <cell r="D88" t="str">
            <v>경두레일 일반용제 사용 시 적용</v>
          </cell>
          <cell r="E88" t="str">
            <v>개소</v>
          </cell>
        </row>
        <row r="89">
          <cell r="A89">
            <v>86</v>
          </cell>
          <cell r="B89" t="str">
            <v>경두레일후열처리</v>
          </cell>
          <cell r="C89" t="str">
            <v>야간, 터널 또는 교량</v>
          </cell>
          <cell r="D89" t="str">
            <v>경두레일 일반용제 사용 시 적용</v>
          </cell>
          <cell r="E89" t="str">
            <v>개소</v>
          </cell>
        </row>
        <row r="90">
          <cell r="A90">
            <v>87</v>
          </cell>
          <cell r="B90" t="str">
            <v>경두레일후열처리</v>
          </cell>
          <cell r="C90" t="str">
            <v>야간(사용중지 3시간), 터널 또는 교량</v>
          </cell>
          <cell r="D90" t="str">
            <v>경두레일 일반용제 사용 시 적용</v>
          </cell>
          <cell r="E90" t="str">
            <v>개소</v>
          </cell>
        </row>
        <row r="91">
          <cell r="A91">
            <v>88</v>
          </cell>
          <cell r="B91" t="str">
            <v>경두레일후열처리</v>
          </cell>
          <cell r="C91" t="str">
            <v>야간(사용중지 4시간), 터널 또는 교량</v>
          </cell>
          <cell r="D91" t="str">
            <v>경두레일 일반용제 사용 시 적용</v>
          </cell>
          <cell r="E91" t="str">
            <v>개소</v>
          </cell>
        </row>
        <row r="92">
          <cell r="A92">
            <v>89</v>
          </cell>
          <cell r="B92" t="str">
            <v>경두레일후열처리</v>
          </cell>
          <cell r="C92" t="str">
            <v>야간(2개소 이하), 터널 또는 교량</v>
          </cell>
          <cell r="D92" t="str">
            <v>경두레일 일반용제 사용 시 적용</v>
          </cell>
          <cell r="E92" t="str">
            <v>개소</v>
          </cell>
        </row>
        <row r="93">
          <cell r="A93">
            <v>90</v>
          </cell>
          <cell r="B93" t="str">
            <v>가스압접기지 설치 및 철거</v>
          </cell>
          <cell r="C93" t="str">
            <v>가스압접기계기구 설치 및 철거</v>
          </cell>
          <cell r="D93" t="str">
            <v>가스압접기계기구 하화, 설치, 시운전, 철거</v>
          </cell>
          <cell r="E93" t="str">
            <v>개소</v>
          </cell>
        </row>
        <row r="94">
          <cell r="A94">
            <v>91</v>
          </cell>
          <cell r="B94" t="str">
            <v>테르미트용접</v>
          </cell>
          <cell r="C94" t="str">
            <v>50kg, 주간</v>
          </cell>
          <cell r="D94" t="str">
            <v>검사비용포함 (열차감시원 별도)</v>
          </cell>
          <cell r="E94" t="str">
            <v>개소</v>
          </cell>
        </row>
        <row r="95">
          <cell r="A95">
            <v>92</v>
          </cell>
          <cell r="B95" t="str">
            <v>테르미트용접</v>
          </cell>
          <cell r="C95" t="str">
            <v>50kg, 야간</v>
          </cell>
          <cell r="D95" t="str">
            <v>검사비용포함 (열차감시원 별도)</v>
          </cell>
          <cell r="E95" t="str">
            <v>개소</v>
          </cell>
        </row>
        <row r="96">
          <cell r="A96">
            <v>93</v>
          </cell>
          <cell r="B96" t="str">
            <v>테르미트용접</v>
          </cell>
          <cell r="C96" t="str">
            <v>50kg, 야간(사용중지 3시간)</v>
          </cell>
          <cell r="D96" t="str">
            <v>검사비용포함 (열차감시원 별도)</v>
          </cell>
          <cell r="E96" t="str">
            <v>개소</v>
          </cell>
        </row>
        <row r="97">
          <cell r="A97">
            <v>94</v>
          </cell>
          <cell r="B97" t="str">
            <v>테르미트용접</v>
          </cell>
          <cell r="C97" t="str">
            <v>50kg, 야간(사용중지 4시간)</v>
          </cell>
          <cell r="D97" t="str">
            <v>검사비용포함 (열차감시원 별도)</v>
          </cell>
          <cell r="E97" t="str">
            <v>개소</v>
          </cell>
        </row>
        <row r="98">
          <cell r="A98">
            <v>95</v>
          </cell>
          <cell r="B98" t="str">
            <v>테르미트용접</v>
          </cell>
          <cell r="C98" t="str">
            <v>50kg, 야간(2개소 이하)</v>
          </cell>
          <cell r="D98" t="str">
            <v>검사비용포함 (열차감시원 별도)</v>
          </cell>
          <cell r="E98" t="str">
            <v>개소</v>
          </cell>
        </row>
        <row r="99">
          <cell r="A99">
            <v>96</v>
          </cell>
          <cell r="B99" t="str">
            <v>테르미트용접</v>
          </cell>
          <cell r="C99" t="str">
            <v>50kg, 주간, 터널 또는 교량</v>
          </cell>
          <cell r="D99" t="str">
            <v>검사비용포함 (열차감시원 별도)</v>
          </cell>
          <cell r="E99" t="str">
            <v>개소</v>
          </cell>
        </row>
        <row r="100">
          <cell r="A100">
            <v>97</v>
          </cell>
          <cell r="B100" t="str">
            <v>테르미트용접</v>
          </cell>
          <cell r="C100" t="str">
            <v>50kg, 야간, 터널 또는 교량</v>
          </cell>
          <cell r="D100" t="str">
            <v>검사비용포함 (열차감시원 별도)</v>
          </cell>
          <cell r="E100" t="str">
            <v>개소</v>
          </cell>
        </row>
        <row r="101">
          <cell r="A101">
            <v>98</v>
          </cell>
          <cell r="B101" t="str">
            <v>테르미트용접</v>
          </cell>
          <cell r="C101" t="str">
            <v>50kg, 야간(사용중지 3시간), 터널 또는 교량</v>
          </cell>
          <cell r="D101" t="str">
            <v>검사비용포함 (열차감시원 별도)</v>
          </cell>
          <cell r="E101" t="str">
            <v>개소</v>
          </cell>
        </row>
        <row r="102">
          <cell r="A102">
            <v>99</v>
          </cell>
          <cell r="B102" t="str">
            <v>테르미트용접</v>
          </cell>
          <cell r="C102" t="str">
            <v>50kg, 야간(사용중지 4시간), 터널 또는 교량</v>
          </cell>
          <cell r="D102" t="str">
            <v>검사비용포함 (열차감시원 별도)</v>
          </cell>
          <cell r="E102" t="str">
            <v>개소</v>
          </cell>
        </row>
        <row r="103">
          <cell r="A103">
            <v>100</v>
          </cell>
          <cell r="B103" t="str">
            <v>테르미트용접</v>
          </cell>
          <cell r="C103" t="str">
            <v>50kg, 야간(2개소 이하), 터널 또는 교량</v>
          </cell>
          <cell r="D103" t="str">
            <v>검사비용포함 (열차감시원 별도)</v>
          </cell>
          <cell r="E103" t="str">
            <v>개소</v>
          </cell>
        </row>
        <row r="104">
          <cell r="A104">
            <v>101</v>
          </cell>
          <cell r="B104" t="str">
            <v>테르미트용접(경두)</v>
          </cell>
          <cell r="C104" t="str">
            <v>50kg, 주간</v>
          </cell>
          <cell r="D104" t="str">
            <v>검사비용포함 (열차감시원 별도)</v>
          </cell>
          <cell r="E104" t="str">
            <v>개소</v>
          </cell>
        </row>
        <row r="105">
          <cell r="A105">
            <v>102</v>
          </cell>
          <cell r="B105" t="str">
            <v>테르미트용접(경두)</v>
          </cell>
          <cell r="C105" t="str">
            <v>50kg, 야간</v>
          </cell>
          <cell r="D105" t="str">
            <v>검사비용포함 (열차감시원 별도)</v>
          </cell>
          <cell r="E105" t="str">
            <v>개소</v>
          </cell>
        </row>
        <row r="106">
          <cell r="A106">
            <v>103</v>
          </cell>
          <cell r="B106" t="str">
            <v>테르미트용접(경두)</v>
          </cell>
          <cell r="C106" t="str">
            <v>50kg, 야간(사용중지 3시간)</v>
          </cell>
          <cell r="D106" t="str">
            <v>검사비용포함 (열차감시원 별도)</v>
          </cell>
          <cell r="E106" t="str">
            <v>개소</v>
          </cell>
        </row>
        <row r="107">
          <cell r="A107">
            <v>104</v>
          </cell>
          <cell r="B107" t="str">
            <v>테르미트용접(경두)</v>
          </cell>
          <cell r="C107" t="str">
            <v>50kg, 야간(사용중지 4시간)</v>
          </cell>
          <cell r="D107" t="str">
            <v>검사비용포함 (열차감시원 별도)</v>
          </cell>
          <cell r="E107" t="str">
            <v>개소</v>
          </cell>
        </row>
        <row r="108">
          <cell r="A108">
            <v>105</v>
          </cell>
          <cell r="B108" t="str">
            <v>테르미트용접(경두)</v>
          </cell>
          <cell r="C108" t="str">
            <v>50kg, 야간(2개소 이하)</v>
          </cell>
          <cell r="D108" t="str">
            <v>검사비용포함 (열차감시원 별도)</v>
          </cell>
          <cell r="E108" t="str">
            <v>개소</v>
          </cell>
        </row>
        <row r="109">
          <cell r="A109">
            <v>106</v>
          </cell>
          <cell r="B109" t="str">
            <v>테르미트용접(경두)</v>
          </cell>
          <cell r="C109" t="str">
            <v>50kg, 주간, 터널 또는 교량</v>
          </cell>
          <cell r="D109" t="str">
            <v>검사비용포함 (열차감시원 별도)</v>
          </cell>
          <cell r="E109" t="str">
            <v>개소</v>
          </cell>
        </row>
        <row r="110">
          <cell r="A110">
            <v>107</v>
          </cell>
          <cell r="B110" t="str">
            <v>테르미트용접(경두)</v>
          </cell>
          <cell r="C110" t="str">
            <v>50kg, 야간, 터널 또는 교량</v>
          </cell>
          <cell r="D110" t="str">
            <v>검사비용포함 (열차감시원 별도)</v>
          </cell>
          <cell r="E110" t="str">
            <v>개소</v>
          </cell>
        </row>
        <row r="111">
          <cell r="A111">
            <v>108</v>
          </cell>
          <cell r="B111" t="str">
            <v>테르미트용접(경두)</v>
          </cell>
          <cell r="C111" t="str">
            <v>50kg, 야간(사용중지 3시간), 터널 또는 교량</v>
          </cell>
          <cell r="D111" t="str">
            <v>검사비용포함 (열차감시원 별도)</v>
          </cell>
          <cell r="E111" t="str">
            <v>개소</v>
          </cell>
        </row>
        <row r="112">
          <cell r="A112">
            <v>109</v>
          </cell>
          <cell r="B112" t="str">
            <v>테르미트용접(경두)</v>
          </cell>
          <cell r="C112" t="str">
            <v>50kg, 야간(사용중지 4시간), 터널 또는 교량</v>
          </cell>
          <cell r="D112" t="str">
            <v>검사비용포함 (열차감시원 별도)</v>
          </cell>
          <cell r="E112" t="str">
            <v>개소</v>
          </cell>
        </row>
        <row r="113">
          <cell r="A113">
            <v>110</v>
          </cell>
          <cell r="B113" t="str">
            <v>테르미트용접(경두)</v>
          </cell>
          <cell r="C113" t="str">
            <v>50kg, 야간(2개소 이하), 터널 또는 교량</v>
          </cell>
          <cell r="D113" t="str">
            <v>검사비용포함 (열차감시원 별도)</v>
          </cell>
          <cell r="E113" t="str">
            <v>개소</v>
          </cell>
        </row>
        <row r="114">
          <cell r="A114">
            <v>111</v>
          </cell>
          <cell r="B114" t="str">
            <v>테르미트용접</v>
          </cell>
          <cell r="C114" t="str">
            <v>60kg, 주간</v>
          </cell>
          <cell r="D114" t="str">
            <v>검사비용포함 (열차감시원 별도)</v>
          </cell>
          <cell r="E114" t="str">
            <v>개소</v>
          </cell>
        </row>
        <row r="115">
          <cell r="A115">
            <v>112</v>
          </cell>
          <cell r="B115" t="str">
            <v>테르미트용접</v>
          </cell>
          <cell r="C115" t="str">
            <v>60kg, 야간</v>
          </cell>
          <cell r="D115" t="str">
            <v>검사비용포함 (열차감시원 별도)</v>
          </cell>
          <cell r="E115" t="str">
            <v>개소</v>
          </cell>
        </row>
        <row r="116">
          <cell r="A116">
            <v>113</v>
          </cell>
          <cell r="B116" t="str">
            <v>테르미트용접</v>
          </cell>
          <cell r="C116" t="str">
            <v>60kg, 야간(사용중지 3시간)</v>
          </cell>
          <cell r="D116" t="str">
            <v>검사비용포함 (열차감시원 별도)</v>
          </cell>
          <cell r="E116" t="str">
            <v>개소</v>
          </cell>
        </row>
        <row r="117">
          <cell r="A117">
            <v>114</v>
          </cell>
          <cell r="B117" t="str">
            <v>테르미트용접</v>
          </cell>
          <cell r="C117" t="str">
            <v>60kg, 야간(사용중지 4시간)</v>
          </cell>
          <cell r="D117" t="str">
            <v>검사비용포함 (열차감시원 별도)</v>
          </cell>
          <cell r="E117" t="str">
            <v>개소</v>
          </cell>
        </row>
        <row r="118">
          <cell r="A118">
            <v>115</v>
          </cell>
          <cell r="B118" t="str">
            <v>테르미트용접</v>
          </cell>
          <cell r="C118" t="str">
            <v>60kg, 야간(2개소 이하)</v>
          </cell>
          <cell r="D118" t="str">
            <v>검사비용포함 (열차감시원 별도)</v>
          </cell>
          <cell r="E118" t="str">
            <v>개소</v>
          </cell>
        </row>
        <row r="119">
          <cell r="A119">
            <v>116</v>
          </cell>
          <cell r="B119" t="str">
            <v>테르미트용접</v>
          </cell>
          <cell r="C119" t="str">
            <v>60kg, 주간, 터널 또는 교량</v>
          </cell>
          <cell r="D119" t="str">
            <v>검사비용포함 (열차감시원 별도)</v>
          </cell>
          <cell r="E119" t="str">
            <v>개소</v>
          </cell>
        </row>
        <row r="120">
          <cell r="A120">
            <v>117</v>
          </cell>
          <cell r="B120" t="str">
            <v>테르미트용접</v>
          </cell>
          <cell r="C120" t="str">
            <v>60kg, 야간, 터널 또는 교량</v>
          </cell>
          <cell r="D120" t="str">
            <v>검사비용포함 (열차감시원 별도)</v>
          </cell>
          <cell r="E120" t="str">
            <v>개소</v>
          </cell>
        </row>
        <row r="121">
          <cell r="A121">
            <v>118</v>
          </cell>
          <cell r="B121" t="str">
            <v>테르미트용접</v>
          </cell>
          <cell r="C121" t="str">
            <v>60kg, 야간(사용중지 3시간), 터널 또는 교량</v>
          </cell>
          <cell r="D121" t="str">
            <v>검사비용포함 (열차감시원 별도)</v>
          </cell>
          <cell r="E121" t="str">
            <v>개소</v>
          </cell>
        </row>
        <row r="122">
          <cell r="A122">
            <v>119</v>
          </cell>
          <cell r="B122" t="str">
            <v>테르미트용접</v>
          </cell>
          <cell r="C122" t="str">
            <v>60kg, 야간(사용중지 4시간), 터널 또는 교량</v>
          </cell>
          <cell r="D122" t="str">
            <v>검사비용포함 (열차감시원 별도)</v>
          </cell>
          <cell r="E122" t="str">
            <v>개소</v>
          </cell>
        </row>
        <row r="123">
          <cell r="A123">
            <v>120</v>
          </cell>
          <cell r="B123" t="str">
            <v>테르미트용접</v>
          </cell>
          <cell r="C123" t="str">
            <v>60kg, 야간(2개소 이하), 터널 또는 교량</v>
          </cell>
          <cell r="D123" t="str">
            <v>검사비용포함 (열차감시원 별도)</v>
          </cell>
          <cell r="E123" t="str">
            <v>개소</v>
          </cell>
        </row>
        <row r="124">
          <cell r="A124">
            <v>121</v>
          </cell>
          <cell r="B124" t="str">
            <v>테르미트용접(경두)</v>
          </cell>
          <cell r="C124" t="str">
            <v>60kg, 주간</v>
          </cell>
          <cell r="D124" t="str">
            <v>검사비용포함 (열차감시원 별도)</v>
          </cell>
          <cell r="E124" t="str">
            <v>개소</v>
          </cell>
        </row>
        <row r="125">
          <cell r="A125">
            <v>122</v>
          </cell>
          <cell r="B125" t="str">
            <v>테르미트용접(경두)</v>
          </cell>
          <cell r="C125" t="str">
            <v>60kg, 야간</v>
          </cell>
          <cell r="D125" t="str">
            <v>검사비용포함 (열차감시원 별도)</v>
          </cell>
          <cell r="E125" t="str">
            <v>개소</v>
          </cell>
        </row>
        <row r="126">
          <cell r="A126">
            <v>123</v>
          </cell>
          <cell r="B126" t="str">
            <v>테르미트용접(경두)</v>
          </cell>
          <cell r="C126" t="str">
            <v>60kg, 야간(사용중지 3시간)</v>
          </cell>
          <cell r="D126" t="str">
            <v>검사비용포함 (열차감시원 별도)</v>
          </cell>
          <cell r="E126" t="str">
            <v>개소</v>
          </cell>
        </row>
        <row r="127">
          <cell r="A127">
            <v>124</v>
          </cell>
          <cell r="B127" t="str">
            <v>테르미트용접(경두)</v>
          </cell>
          <cell r="C127" t="str">
            <v>60kg, 야간(사용중지 4시간)</v>
          </cell>
          <cell r="D127" t="str">
            <v>검사비용포함 (열차감시원 별도)</v>
          </cell>
          <cell r="E127" t="str">
            <v>개소</v>
          </cell>
        </row>
        <row r="128">
          <cell r="A128">
            <v>125</v>
          </cell>
          <cell r="B128" t="str">
            <v>테르미트용접(경두)</v>
          </cell>
          <cell r="C128" t="str">
            <v>60kg, 야간(2개소 이하)</v>
          </cell>
          <cell r="D128" t="str">
            <v>검사비용포함 (열차감시원 별도)</v>
          </cell>
          <cell r="E128" t="str">
            <v>개소</v>
          </cell>
        </row>
        <row r="129">
          <cell r="A129">
            <v>126</v>
          </cell>
          <cell r="B129" t="str">
            <v>테르미트용접(경두)</v>
          </cell>
          <cell r="C129" t="str">
            <v>60kg, 주간, 터널 또는 교량</v>
          </cell>
          <cell r="D129" t="str">
            <v>검사비용포함 (열차감시원 별도)</v>
          </cell>
          <cell r="E129" t="str">
            <v>개소</v>
          </cell>
        </row>
        <row r="130">
          <cell r="A130">
            <v>127</v>
          </cell>
          <cell r="B130" t="str">
            <v>테르미트용접(경두)</v>
          </cell>
          <cell r="C130" t="str">
            <v>60kg, 야간, 터널 또는 교량</v>
          </cell>
          <cell r="D130" t="str">
            <v>검사비용포함 (열차감시원 별도)</v>
          </cell>
          <cell r="E130" t="str">
            <v>개소</v>
          </cell>
        </row>
        <row r="131">
          <cell r="A131">
            <v>128</v>
          </cell>
          <cell r="B131" t="str">
            <v>테르미트용접(경두)</v>
          </cell>
          <cell r="C131" t="str">
            <v>60kg, 야간(사용중지 3시간), 터널 또는 교량</v>
          </cell>
          <cell r="D131" t="str">
            <v>검사비용포함 (열차감시원 별도)</v>
          </cell>
          <cell r="E131" t="str">
            <v>개소</v>
          </cell>
        </row>
        <row r="132">
          <cell r="A132">
            <v>129</v>
          </cell>
          <cell r="B132" t="str">
            <v>테르미트용접(경두)</v>
          </cell>
          <cell r="C132" t="str">
            <v>60kg, 야간(사용중지 4시간), 터널 또는 교량</v>
          </cell>
          <cell r="D132" t="str">
            <v>검사비용포함 (열차감시원 별도)</v>
          </cell>
          <cell r="E132" t="str">
            <v>개소</v>
          </cell>
        </row>
        <row r="133">
          <cell r="A133">
            <v>130</v>
          </cell>
          <cell r="B133" t="str">
            <v>테르미트용접(경두)</v>
          </cell>
          <cell r="C133" t="str">
            <v>60kg, 야간(2개소 이하), 터널 또는 교량</v>
          </cell>
          <cell r="D133" t="str">
            <v>검사비용포함 (열차감시원 별도)</v>
          </cell>
          <cell r="E133" t="str">
            <v>개소</v>
          </cell>
        </row>
        <row r="134">
          <cell r="A134">
            <v>131</v>
          </cell>
          <cell r="B134" t="str">
            <v>테르미트용접(UIC)</v>
          </cell>
          <cell r="C134" t="str">
            <v>60kg, 야간(사용중지 3시간)</v>
          </cell>
          <cell r="D134" t="str">
            <v>검사비용포함 (열차감시원 별도)</v>
          </cell>
          <cell r="E134" t="str">
            <v>개소</v>
          </cell>
        </row>
        <row r="135">
          <cell r="A135">
            <v>132</v>
          </cell>
          <cell r="B135" t="str">
            <v>테르미트용접(UIC)</v>
          </cell>
          <cell r="C135" t="str">
            <v>60kg, 야간(사용중지 4시간)</v>
          </cell>
          <cell r="D135" t="str">
            <v>검사비용포함 (열차감시원 별도)</v>
          </cell>
          <cell r="E135" t="str">
            <v>개소</v>
          </cell>
        </row>
        <row r="136">
          <cell r="A136">
            <v>133</v>
          </cell>
          <cell r="B136" t="str">
            <v>테르미트용접(UIC)</v>
          </cell>
          <cell r="C136" t="str">
            <v>60kg, 야간(사용중지 3시간), 터널 또는 교량</v>
          </cell>
          <cell r="D136" t="str">
            <v>검사비용포함 (열차감시원 별도)</v>
          </cell>
          <cell r="E136" t="str">
            <v>개소</v>
          </cell>
        </row>
        <row r="137">
          <cell r="A137">
            <v>134</v>
          </cell>
          <cell r="B137" t="str">
            <v>테르미트용접(UIC)</v>
          </cell>
          <cell r="C137" t="str">
            <v>60kg, 야간(사용중지 4시간), 터널 또는 교량</v>
          </cell>
          <cell r="D137" t="str">
            <v>검사비용포함 (열차감시원 별도)</v>
          </cell>
          <cell r="E137" t="str">
            <v>개소</v>
          </cell>
        </row>
        <row r="138">
          <cell r="A138">
            <v>135</v>
          </cell>
          <cell r="B138" t="str">
            <v>테르미트용접(UIC 경두)</v>
          </cell>
          <cell r="C138" t="str">
            <v>60kg, 야간(사용중지 3시간)</v>
          </cell>
          <cell r="D138" t="str">
            <v>검사비용포함 (열차감시원 별도)</v>
          </cell>
          <cell r="E138" t="str">
            <v>개소</v>
          </cell>
        </row>
        <row r="139">
          <cell r="A139">
            <v>136</v>
          </cell>
          <cell r="B139" t="str">
            <v>테르미트용접(UIC 경두)</v>
          </cell>
          <cell r="C139" t="str">
            <v>60kg, 야간(사용중지 4시간)</v>
          </cell>
          <cell r="D139" t="str">
            <v>검사비용포함 (열차감시원 별도)</v>
          </cell>
          <cell r="E139" t="str">
            <v>개소</v>
          </cell>
        </row>
        <row r="140">
          <cell r="A140">
            <v>137</v>
          </cell>
          <cell r="B140" t="str">
            <v>테르미트용접(UIC 경두)</v>
          </cell>
          <cell r="C140" t="str">
            <v>60kg, 야간(사용중지 3시간), 터널 또는 교량</v>
          </cell>
          <cell r="D140" t="str">
            <v>검사비용포함 (열차감시원 별도)</v>
          </cell>
          <cell r="E140" t="str">
            <v>개소</v>
          </cell>
        </row>
        <row r="141">
          <cell r="A141">
            <v>138</v>
          </cell>
          <cell r="B141" t="str">
            <v>테르미트용접(UIC 경두)</v>
          </cell>
          <cell r="C141" t="str">
            <v>60kg, 야간(사용중지 4시간), 터널 또는 교량</v>
          </cell>
          <cell r="D141" t="str">
            <v>검사비용포함 (열차감시원 별도)</v>
          </cell>
          <cell r="E141" t="str">
            <v>개소</v>
          </cell>
        </row>
        <row r="142">
          <cell r="A142">
            <v>139</v>
          </cell>
          <cell r="B142" t="str">
            <v>플래쉬버트용접(기지)</v>
          </cell>
          <cell r="C142" t="str">
            <v>주간</v>
          </cell>
          <cell r="D142" t="str">
            <v>검사비용포함 (열차감시원 별도)</v>
          </cell>
          <cell r="E142" t="str">
            <v>개소</v>
          </cell>
        </row>
        <row r="143">
          <cell r="A143">
            <v>140</v>
          </cell>
          <cell r="B143" t="str">
            <v>플래쉬버트용접(현장)</v>
          </cell>
          <cell r="C143" t="str">
            <v>야간(사용중지 3시간)</v>
          </cell>
          <cell r="D143" t="str">
            <v>현장용접, 검사비용포함 (열차감시원 별도)</v>
          </cell>
          <cell r="E143" t="str">
            <v>개소</v>
          </cell>
          <cell r="F143" t="str">
            <v>신설</v>
          </cell>
        </row>
        <row r="144">
          <cell r="A144">
            <v>141</v>
          </cell>
          <cell r="B144" t="str">
            <v>플래쉬버트용접(현장)</v>
          </cell>
          <cell r="C144" t="str">
            <v>야간(사용중지 4시간)</v>
          </cell>
          <cell r="D144" t="str">
            <v>현장용접, 검사비용포함 (열차감시원 별도)</v>
          </cell>
          <cell r="E144" t="str">
            <v>개소</v>
          </cell>
          <cell r="F144" t="str">
            <v>신설</v>
          </cell>
        </row>
        <row r="145">
          <cell r="A145">
            <v>142</v>
          </cell>
          <cell r="B145" t="str">
            <v>레일용접 2차연마</v>
          </cell>
          <cell r="C145" t="str">
            <v>야간</v>
          </cell>
          <cell r="D145" t="str">
            <v>직진도 검사 포함</v>
          </cell>
          <cell r="E145" t="str">
            <v>개소</v>
          </cell>
        </row>
        <row r="146">
          <cell r="A146">
            <v>143</v>
          </cell>
          <cell r="B146" t="str">
            <v>레일용접 2차연마</v>
          </cell>
          <cell r="C146" t="str">
            <v>야간(사용중지 3시간)</v>
          </cell>
          <cell r="D146" t="str">
            <v>직진도 검사 포함</v>
          </cell>
          <cell r="E146" t="str">
            <v>개소</v>
          </cell>
        </row>
        <row r="147">
          <cell r="A147">
            <v>144</v>
          </cell>
          <cell r="B147" t="str">
            <v>레일용접 2차연마</v>
          </cell>
          <cell r="C147" t="str">
            <v>야간(사용중지 4시간)</v>
          </cell>
          <cell r="D147" t="str">
            <v>직진도 검사 포함</v>
          </cell>
          <cell r="E147" t="str">
            <v>개소</v>
          </cell>
        </row>
        <row r="148">
          <cell r="A148">
            <v>145</v>
          </cell>
          <cell r="B148" t="str">
            <v>레일용접 2차연마</v>
          </cell>
          <cell r="C148" t="str">
            <v>야간(사용중지 3시간), 터널 또는 교량</v>
          </cell>
          <cell r="D148" t="str">
            <v>직진도 검사 포함</v>
          </cell>
          <cell r="E148" t="str">
            <v>개소</v>
          </cell>
          <cell r="F148" t="str">
            <v>신설</v>
          </cell>
        </row>
        <row r="149">
          <cell r="A149">
            <v>146</v>
          </cell>
          <cell r="B149" t="str">
            <v>레일용접 2차연마</v>
          </cell>
          <cell r="C149" t="str">
            <v>야간(사용중지 4시간), 터널 또는 교량</v>
          </cell>
          <cell r="D149" t="str">
            <v>직진도 검사 포함</v>
          </cell>
          <cell r="E149" t="str">
            <v>개소</v>
          </cell>
          <cell r="F149" t="str">
            <v>신설</v>
          </cell>
        </row>
        <row r="150">
          <cell r="A150">
            <v>147</v>
          </cell>
          <cell r="B150" t="str">
            <v>레일용접 2차연마</v>
          </cell>
          <cell r="C150" t="str">
            <v>야간(2개소 이하)</v>
          </cell>
          <cell r="D150" t="str">
            <v>직진도 검사 포함</v>
          </cell>
          <cell r="E150" t="str">
            <v>개소</v>
          </cell>
        </row>
        <row r="151">
          <cell r="A151">
            <v>148</v>
          </cell>
          <cell r="B151" t="str">
            <v>장대레일재설정</v>
          </cell>
          <cell r="C151" t="str">
            <v>인장기, 주간</v>
          </cell>
          <cell r="D151" t="str">
            <v>(용접 별도)</v>
          </cell>
          <cell r="E151" t="str">
            <v>km</v>
          </cell>
        </row>
        <row r="152">
          <cell r="A152">
            <v>149</v>
          </cell>
          <cell r="B152" t="str">
            <v>장대레일재설정</v>
          </cell>
          <cell r="C152" t="str">
            <v>인장기, 야간</v>
          </cell>
          <cell r="D152" t="str">
            <v>(용접 별도)</v>
          </cell>
          <cell r="E152" t="str">
            <v>km</v>
          </cell>
        </row>
        <row r="153">
          <cell r="A153">
            <v>150</v>
          </cell>
          <cell r="B153" t="str">
            <v>장대레일재설정</v>
          </cell>
          <cell r="C153" t="str">
            <v>인장기, 야간(사용중지 3시간)</v>
          </cell>
          <cell r="D153" t="str">
            <v>(용접 별도)</v>
          </cell>
          <cell r="E153" t="str">
            <v>km</v>
          </cell>
        </row>
        <row r="154">
          <cell r="A154">
            <v>151</v>
          </cell>
          <cell r="B154" t="str">
            <v>장대레일재설정</v>
          </cell>
          <cell r="C154" t="str">
            <v>인장기, 야간(사용중지 4시간)</v>
          </cell>
          <cell r="D154" t="str">
            <v>(용접 별도)</v>
          </cell>
          <cell r="E154" t="str">
            <v>km</v>
          </cell>
        </row>
        <row r="155">
          <cell r="A155">
            <v>152</v>
          </cell>
          <cell r="B155" t="str">
            <v>장대레일재설정</v>
          </cell>
          <cell r="C155" t="str">
            <v>자연대기온도법, 주간</v>
          </cell>
          <cell r="D155" t="str">
            <v>(용접 별도)</v>
          </cell>
          <cell r="E155" t="str">
            <v>km</v>
          </cell>
        </row>
        <row r="156">
          <cell r="A156">
            <v>153</v>
          </cell>
          <cell r="B156" t="str">
            <v>장대레일재설정</v>
          </cell>
          <cell r="C156" t="str">
            <v>자연대기온도법, 야간</v>
          </cell>
          <cell r="D156" t="str">
            <v>(용접 별도)</v>
          </cell>
          <cell r="E156" t="str">
            <v>km</v>
          </cell>
        </row>
        <row r="157">
          <cell r="A157">
            <v>154</v>
          </cell>
          <cell r="B157" t="str">
            <v>장대레일재설정</v>
          </cell>
          <cell r="C157" t="str">
            <v>자연대기온도법, 야간(사용중지 3시간)</v>
          </cell>
          <cell r="D157" t="str">
            <v>(용접 별도)</v>
          </cell>
          <cell r="E157" t="str">
            <v>km</v>
          </cell>
        </row>
        <row r="158">
          <cell r="A158">
            <v>155</v>
          </cell>
          <cell r="B158" t="str">
            <v>장대레일재설정</v>
          </cell>
          <cell r="C158" t="str">
            <v>자연대기온도법, 야간(사용중지 4시간)</v>
          </cell>
          <cell r="D158" t="str">
            <v>(용접 별도)</v>
          </cell>
          <cell r="E158" t="str">
            <v>km</v>
          </cell>
        </row>
        <row r="159">
          <cell r="A159">
            <v>156</v>
          </cell>
          <cell r="B159" t="str">
            <v>궤광철거</v>
          </cell>
          <cell r="C159" t="str">
            <v>37kg, 기계화, WT, 주간, 자갈도상</v>
          </cell>
          <cell r="D159" t="str">
            <v>자재 상하차 및 정리 포함 (운반 및 절단 별도)</v>
          </cell>
          <cell r="E159" t="str">
            <v>km</v>
          </cell>
        </row>
        <row r="160">
          <cell r="A160">
            <v>157</v>
          </cell>
          <cell r="B160" t="str">
            <v>궤광철거</v>
          </cell>
          <cell r="C160" t="str">
            <v>37kg, 기계화, WT, 야간, 자갈도상</v>
          </cell>
          <cell r="D160" t="str">
            <v>자재 상하차 및 정리 포함 (운반 및 절단 별도)</v>
          </cell>
          <cell r="E160" t="str">
            <v>km</v>
          </cell>
        </row>
        <row r="161">
          <cell r="A161">
            <v>158</v>
          </cell>
          <cell r="B161" t="str">
            <v>궤광철거</v>
          </cell>
          <cell r="C161" t="str">
            <v>37kg, 기계화, WT, 야간(사용중지 3시간), 자갈도상</v>
          </cell>
          <cell r="D161" t="str">
            <v>자재 상하차 및 정리 포함 (운반 및 절단 별도)</v>
          </cell>
          <cell r="E161" t="str">
            <v>km</v>
          </cell>
        </row>
        <row r="162">
          <cell r="A162">
            <v>159</v>
          </cell>
          <cell r="B162" t="str">
            <v>궤광철거</v>
          </cell>
          <cell r="C162" t="str">
            <v>37kg, 기계화, WT, 야간(사용중지 4시간), 자갈도상</v>
          </cell>
          <cell r="D162" t="str">
            <v>자재 상하차 및 정리 포함 (운반 및 절단 별도)</v>
          </cell>
          <cell r="E162" t="str">
            <v>km</v>
          </cell>
        </row>
        <row r="163">
          <cell r="A163">
            <v>160</v>
          </cell>
          <cell r="B163" t="str">
            <v>궤광철거</v>
          </cell>
          <cell r="C163" t="str">
            <v>37kg, 기계화, PCT, 주간, 자갈도상</v>
          </cell>
          <cell r="D163" t="str">
            <v>자재 상하차 및 정리 포함 (운반 및 절단 별도)</v>
          </cell>
          <cell r="E163" t="str">
            <v>km</v>
          </cell>
        </row>
        <row r="164">
          <cell r="A164">
            <v>161</v>
          </cell>
          <cell r="B164" t="str">
            <v>궤광철거</v>
          </cell>
          <cell r="C164" t="str">
            <v>37kg, 기계화, PCT, 야간, 자갈도상</v>
          </cell>
          <cell r="D164" t="str">
            <v>자재 상하차 및 정리 포함 (운반 및 절단 별도)</v>
          </cell>
          <cell r="E164" t="str">
            <v>km</v>
          </cell>
        </row>
        <row r="165">
          <cell r="A165">
            <v>162</v>
          </cell>
          <cell r="B165" t="str">
            <v>궤광철거</v>
          </cell>
          <cell r="C165" t="str">
            <v>37kg, 기계화, PCT, 야간(사용중지 3시간), 자갈도상</v>
          </cell>
          <cell r="D165" t="str">
            <v>자재 상하차 및 정리 포함 (운반 및 절단 별도)</v>
          </cell>
          <cell r="E165" t="str">
            <v>km</v>
          </cell>
        </row>
        <row r="166">
          <cell r="A166">
            <v>163</v>
          </cell>
          <cell r="B166" t="str">
            <v>궤광철거</v>
          </cell>
          <cell r="C166" t="str">
            <v>37kg, 기계화, PCT, 야간(사용중지 4시간), 자갈도상</v>
          </cell>
          <cell r="D166" t="str">
            <v>자재 상하차 및 정리 포함 (운반 및 절단 별도)</v>
          </cell>
          <cell r="E166" t="str">
            <v>km</v>
          </cell>
        </row>
        <row r="167">
          <cell r="A167">
            <v>164</v>
          </cell>
          <cell r="B167" t="str">
            <v>궤광철거</v>
          </cell>
          <cell r="C167" t="str">
            <v>37kg, 기계화, 교량(터널), 주간, 자갈도상</v>
          </cell>
          <cell r="D167" t="str">
            <v>자재 상하차 및 정리 포함 (운반 및 절단 별도)</v>
          </cell>
          <cell r="E167" t="str">
            <v>km</v>
          </cell>
        </row>
        <row r="168">
          <cell r="A168">
            <v>165</v>
          </cell>
          <cell r="B168" t="str">
            <v>궤광철거</v>
          </cell>
          <cell r="C168" t="str">
            <v>37kg, 기계화, 교량(터널), 야간, 자갈도상</v>
          </cell>
          <cell r="D168" t="str">
            <v>자재 상하차 및 정리 포함 (운반 및 절단 별도)</v>
          </cell>
          <cell r="E168" t="str">
            <v>km</v>
          </cell>
        </row>
        <row r="169">
          <cell r="A169">
            <v>166</v>
          </cell>
          <cell r="B169" t="str">
            <v>궤광철거</v>
          </cell>
          <cell r="C169" t="str">
            <v>37kg, 기계화, 교량(터널), 야간(사용중지 3시간), 자갈도상</v>
          </cell>
          <cell r="D169" t="str">
            <v>자재 상하차 및 정리 포함 (운반 및 절단 별도)</v>
          </cell>
          <cell r="E169" t="str">
            <v>km</v>
          </cell>
        </row>
        <row r="170">
          <cell r="A170">
            <v>167</v>
          </cell>
          <cell r="B170" t="str">
            <v>궤광철거</v>
          </cell>
          <cell r="C170" t="str">
            <v>37kg, 기계화, 교량(터널), 야간(사용중지 4시간), 자갈도상</v>
          </cell>
          <cell r="D170" t="str">
            <v>자재 상하차 및 정리 포함 (운반 및 절단 별도)</v>
          </cell>
          <cell r="E170" t="str">
            <v>km</v>
          </cell>
        </row>
        <row r="171">
          <cell r="A171">
            <v>168</v>
          </cell>
          <cell r="B171" t="str">
            <v>궤광철거</v>
          </cell>
          <cell r="C171" t="str">
            <v>50kg, 기계화, WT, 주간, 자갈도상</v>
          </cell>
          <cell r="D171" t="str">
            <v>자재 상하차 및 정리 포함 (운반 및 절단 별도)</v>
          </cell>
          <cell r="E171" t="str">
            <v>km</v>
          </cell>
        </row>
        <row r="172">
          <cell r="A172">
            <v>169</v>
          </cell>
          <cell r="B172" t="str">
            <v>궤광철거</v>
          </cell>
          <cell r="C172" t="str">
            <v>50kg, 기계화, WT, 야간, 자갈도상</v>
          </cell>
          <cell r="D172" t="str">
            <v>자재 상하차 및 정리 포함 (운반 및 절단 별도)</v>
          </cell>
          <cell r="E172" t="str">
            <v>km</v>
          </cell>
        </row>
        <row r="173">
          <cell r="A173">
            <v>170</v>
          </cell>
          <cell r="B173" t="str">
            <v>궤광철거</v>
          </cell>
          <cell r="C173" t="str">
            <v>50kg, 기계화, WT, 야간(사용중지 3시간), 자갈도상</v>
          </cell>
          <cell r="D173" t="str">
            <v>자재 상하차 및 정리 포함 (운반 및 절단 별도)</v>
          </cell>
          <cell r="E173" t="str">
            <v>km</v>
          </cell>
        </row>
        <row r="174">
          <cell r="A174">
            <v>171</v>
          </cell>
          <cell r="B174" t="str">
            <v>궤광철거</v>
          </cell>
          <cell r="C174" t="str">
            <v>50kg, 기계화, WT, 야간(사용중지 4시간), 자갈도상</v>
          </cell>
          <cell r="D174" t="str">
            <v>자재 상하차 및 정리 포함 (운반 및 절단 별도)</v>
          </cell>
          <cell r="E174" t="str">
            <v>km</v>
          </cell>
        </row>
        <row r="175">
          <cell r="A175">
            <v>172</v>
          </cell>
          <cell r="B175" t="str">
            <v>궤광철거</v>
          </cell>
          <cell r="C175" t="str">
            <v>50kg, 기계화, PCT, 주간, 자갈도상</v>
          </cell>
          <cell r="D175" t="str">
            <v>자재 상하차 및 정리 포함 (운반 및 절단 별도)</v>
          </cell>
          <cell r="E175" t="str">
            <v>km</v>
          </cell>
        </row>
        <row r="176">
          <cell r="A176">
            <v>173</v>
          </cell>
          <cell r="B176" t="str">
            <v>궤광철거</v>
          </cell>
          <cell r="C176" t="str">
            <v>50kg, 기계화, PCT, 야간, 자갈도상</v>
          </cell>
          <cell r="D176" t="str">
            <v>자재 상하차 및 정리 포함 (운반 및 절단 별도)</v>
          </cell>
          <cell r="E176" t="str">
            <v>km</v>
          </cell>
        </row>
        <row r="177">
          <cell r="A177">
            <v>174</v>
          </cell>
          <cell r="B177" t="str">
            <v>궤광철거</v>
          </cell>
          <cell r="C177" t="str">
            <v>50kg, 기계화, PCT, 야간(사용중지 3시간), 자갈도상</v>
          </cell>
          <cell r="D177" t="str">
            <v>자재 상하차 및 정리 포함 (운반 및 절단 별도)</v>
          </cell>
          <cell r="E177" t="str">
            <v>km</v>
          </cell>
        </row>
        <row r="178">
          <cell r="A178">
            <v>175</v>
          </cell>
          <cell r="B178" t="str">
            <v>궤광철거</v>
          </cell>
          <cell r="C178" t="str">
            <v>50kg, 기계화, PCT, 야간(사용중지 4시간), 자갈도상</v>
          </cell>
          <cell r="D178" t="str">
            <v>자재 상하차 및 정리 포함 (운반 및 절단 별도)</v>
          </cell>
          <cell r="E178" t="str">
            <v>km</v>
          </cell>
        </row>
        <row r="179">
          <cell r="A179">
            <v>176</v>
          </cell>
          <cell r="B179" t="str">
            <v>궤광철거</v>
          </cell>
          <cell r="C179" t="str">
            <v>50kg, 기계화, 교량(터널), 주간, 자갈도상</v>
          </cell>
          <cell r="D179" t="str">
            <v>자재 상하차 및 정리 포함 (운반 및 절단 별도)</v>
          </cell>
          <cell r="E179" t="str">
            <v>km</v>
          </cell>
        </row>
        <row r="180">
          <cell r="A180">
            <v>177</v>
          </cell>
          <cell r="B180" t="str">
            <v>궤광철거</v>
          </cell>
          <cell r="C180" t="str">
            <v>50kg, 기계화, 교량(터널), 야간, 자갈도상</v>
          </cell>
          <cell r="D180" t="str">
            <v>자재 상하차 및 정리 포함 (운반 및 절단 별도)</v>
          </cell>
          <cell r="E180" t="str">
            <v>km</v>
          </cell>
        </row>
        <row r="181">
          <cell r="A181">
            <v>178</v>
          </cell>
          <cell r="B181" t="str">
            <v>궤광철거</v>
          </cell>
          <cell r="C181" t="str">
            <v>50kg, 기계화, 교량(터널), 야간(사용중지 3시간), 자갈도상</v>
          </cell>
          <cell r="D181" t="str">
            <v>자재 상하차 및 정리 포함 (운반 및 절단 별도)</v>
          </cell>
          <cell r="E181" t="str">
            <v>km</v>
          </cell>
        </row>
        <row r="182">
          <cell r="A182">
            <v>179</v>
          </cell>
          <cell r="B182" t="str">
            <v>궤광철거</v>
          </cell>
          <cell r="C182" t="str">
            <v>50kg, 기계화, 교량(터널), 야간(사용중지 4시간), 자갈도상</v>
          </cell>
          <cell r="D182" t="str">
            <v>자재 상하차 및 정리 포함 (운반 및 절단 별도)</v>
          </cell>
          <cell r="E182" t="str">
            <v>km</v>
          </cell>
        </row>
        <row r="183">
          <cell r="A183">
            <v>180</v>
          </cell>
          <cell r="B183" t="str">
            <v>궤광철거</v>
          </cell>
          <cell r="C183" t="str">
            <v>60kg, 기계화, PCT, 주간, 자갈도상</v>
          </cell>
          <cell r="D183" t="str">
            <v>자재 상하차 및 정리 포함 (운반 및 절단 별도)</v>
          </cell>
          <cell r="E183" t="str">
            <v>km</v>
          </cell>
        </row>
        <row r="184">
          <cell r="A184">
            <v>181</v>
          </cell>
          <cell r="B184" t="str">
            <v>궤광철거</v>
          </cell>
          <cell r="C184" t="str">
            <v>60kg, 기계화, PCT, 야간, 자갈도상</v>
          </cell>
          <cell r="D184" t="str">
            <v>자재 상하차 및 정리 포함 (운반 및 절단 별도)</v>
          </cell>
          <cell r="E184" t="str">
            <v>km</v>
          </cell>
        </row>
        <row r="185">
          <cell r="A185">
            <v>182</v>
          </cell>
          <cell r="B185" t="str">
            <v>궤광철거</v>
          </cell>
          <cell r="C185" t="str">
            <v>60kg, 기계화, PCT, 야간(사용중지 3시간), 자갈도상</v>
          </cell>
          <cell r="D185" t="str">
            <v>자재 상하차 및 정리 포함 (운반 및 절단 별도)</v>
          </cell>
          <cell r="E185" t="str">
            <v>km</v>
          </cell>
        </row>
        <row r="186">
          <cell r="A186">
            <v>183</v>
          </cell>
          <cell r="B186" t="str">
            <v>궤광철거</v>
          </cell>
          <cell r="C186" t="str">
            <v>60kg, 기계화, PCT, 야간(사용중지 4시간), 자갈도상</v>
          </cell>
          <cell r="D186" t="str">
            <v>자재 상하차 및 정리 포함 (운반 및 절단 별도)</v>
          </cell>
          <cell r="E186" t="str">
            <v>km</v>
          </cell>
        </row>
        <row r="187">
          <cell r="A187">
            <v>184</v>
          </cell>
          <cell r="B187" t="str">
            <v>분기기철거</v>
          </cell>
          <cell r="C187" t="str">
            <v>#8, 기계화, 주간</v>
          </cell>
          <cell r="D187" t="str">
            <v>자재 상하차 및 정리 포함 (운반 및 절단 별도)</v>
          </cell>
          <cell r="E187" t="str">
            <v>틀</v>
          </cell>
        </row>
        <row r="188">
          <cell r="A188">
            <v>185</v>
          </cell>
          <cell r="B188" t="str">
            <v>분기기철거</v>
          </cell>
          <cell r="C188" t="str">
            <v>#8, 기계화, 야간</v>
          </cell>
          <cell r="D188" t="str">
            <v>자재 상하차 및 정리 포함 (운반 및 절단 별도)</v>
          </cell>
          <cell r="E188" t="str">
            <v>틀</v>
          </cell>
        </row>
        <row r="189">
          <cell r="A189">
            <v>186</v>
          </cell>
          <cell r="B189" t="str">
            <v>분기기철거</v>
          </cell>
          <cell r="C189" t="str">
            <v>#8, 기계화, 야간(사용중지 3시간)</v>
          </cell>
          <cell r="D189" t="str">
            <v>자재 상하차 및 정리 포함 (운반 및 절단 별도)</v>
          </cell>
          <cell r="E189" t="str">
            <v>틀</v>
          </cell>
        </row>
        <row r="190">
          <cell r="A190">
            <v>187</v>
          </cell>
          <cell r="B190" t="str">
            <v>분기기철거</v>
          </cell>
          <cell r="C190" t="str">
            <v>#8, 기계화, 야간(사용중지 4시간)</v>
          </cell>
          <cell r="D190" t="str">
            <v>자재 상하차 및 정리 포함 (운반 및 절단 별도)</v>
          </cell>
          <cell r="E190" t="str">
            <v>틀</v>
          </cell>
        </row>
        <row r="191">
          <cell r="A191">
            <v>188</v>
          </cell>
          <cell r="B191" t="str">
            <v>분기기철거</v>
          </cell>
          <cell r="C191" t="str">
            <v>#10, 기계화, 주간</v>
          </cell>
          <cell r="D191" t="str">
            <v>자재 상하차 및 정리 포함 (운반 및 절단 별도)</v>
          </cell>
          <cell r="E191" t="str">
            <v>틀</v>
          </cell>
        </row>
        <row r="192">
          <cell r="A192">
            <v>189</v>
          </cell>
          <cell r="B192" t="str">
            <v>분기기철거</v>
          </cell>
          <cell r="C192" t="str">
            <v>#10, 기계화, 야간</v>
          </cell>
          <cell r="D192" t="str">
            <v>자재 상하차 및 정리 포함 (운반 및 절단 별도)</v>
          </cell>
          <cell r="E192" t="str">
            <v>틀</v>
          </cell>
        </row>
        <row r="193">
          <cell r="A193">
            <v>190</v>
          </cell>
          <cell r="B193" t="str">
            <v>분기기철거</v>
          </cell>
          <cell r="C193" t="str">
            <v>#10, 기계화, 야간(사용중지 3시간)</v>
          </cell>
          <cell r="D193" t="str">
            <v>자재 상하차 및 정리 포함 (운반 및 절단 별도)</v>
          </cell>
          <cell r="E193" t="str">
            <v>틀</v>
          </cell>
        </row>
        <row r="194">
          <cell r="A194">
            <v>191</v>
          </cell>
          <cell r="B194" t="str">
            <v>분기기철거</v>
          </cell>
          <cell r="C194" t="str">
            <v>#10, 기계화, 야간(사용중지 4시간)</v>
          </cell>
          <cell r="D194" t="str">
            <v>자재 상하차 및 정리 포함 (운반 및 절단 별도)</v>
          </cell>
          <cell r="E194" t="str">
            <v>틀</v>
          </cell>
        </row>
        <row r="195">
          <cell r="A195">
            <v>192</v>
          </cell>
          <cell r="B195" t="str">
            <v>분기기철거</v>
          </cell>
          <cell r="C195" t="str">
            <v>#12, 기계화, 주간</v>
          </cell>
          <cell r="D195" t="str">
            <v>자재 상하차 및 정리 포함 (운반 및 절단 별도)</v>
          </cell>
          <cell r="E195" t="str">
            <v>틀</v>
          </cell>
        </row>
        <row r="196">
          <cell r="A196">
            <v>193</v>
          </cell>
          <cell r="B196" t="str">
            <v>분기기철거</v>
          </cell>
          <cell r="C196" t="str">
            <v>#12, 기계화, 야간</v>
          </cell>
          <cell r="D196" t="str">
            <v>자재 상하차 및 정리 포함 (운반 및 절단 별도)</v>
          </cell>
          <cell r="E196" t="str">
            <v>틀</v>
          </cell>
        </row>
        <row r="197">
          <cell r="A197">
            <v>194</v>
          </cell>
          <cell r="B197" t="str">
            <v>분기기철거</v>
          </cell>
          <cell r="C197" t="str">
            <v>#12, 기계화, 야간(사용중지 3시간)</v>
          </cell>
          <cell r="D197" t="str">
            <v>자재 상하차 및 정리 포함 (운반 및 절단 별도)</v>
          </cell>
          <cell r="E197" t="str">
            <v>틀</v>
          </cell>
        </row>
        <row r="198">
          <cell r="A198">
            <v>195</v>
          </cell>
          <cell r="B198" t="str">
            <v>분기기철거</v>
          </cell>
          <cell r="C198" t="str">
            <v>#12, 기계화, 야간(사용중지 4시간)</v>
          </cell>
          <cell r="D198" t="str">
            <v>자재 상하차 및 정리 포함 (운반 및 절단 별도)</v>
          </cell>
          <cell r="E198" t="str">
            <v>틀</v>
          </cell>
        </row>
        <row r="199">
          <cell r="A199">
            <v>196</v>
          </cell>
          <cell r="B199" t="str">
            <v>분기기철거</v>
          </cell>
          <cell r="C199" t="str">
            <v>#15, 기계화, 주간</v>
          </cell>
          <cell r="D199" t="str">
            <v>자재 상하차 및 정리 포함 (운반 및 절단 별도)</v>
          </cell>
          <cell r="E199" t="str">
            <v>틀</v>
          </cell>
        </row>
        <row r="200">
          <cell r="A200">
            <v>197</v>
          </cell>
          <cell r="B200" t="str">
            <v>분기기철거</v>
          </cell>
          <cell r="C200" t="str">
            <v>#15, 기계화, 야간</v>
          </cell>
          <cell r="D200" t="str">
            <v>자재 상하차 및 정리 포함 (운반 및 절단 별도)</v>
          </cell>
          <cell r="E200" t="str">
            <v>틀</v>
          </cell>
        </row>
        <row r="201">
          <cell r="A201">
            <v>198</v>
          </cell>
          <cell r="B201" t="str">
            <v>분기기철거</v>
          </cell>
          <cell r="C201" t="str">
            <v>#15, 기계화, 야간(사용중지 3시간)</v>
          </cell>
          <cell r="D201" t="str">
            <v>자재 상하차 및 정리 포함 (운반 및 절단 별도)</v>
          </cell>
          <cell r="E201" t="str">
            <v>틀</v>
          </cell>
        </row>
        <row r="202">
          <cell r="A202">
            <v>199</v>
          </cell>
          <cell r="B202" t="str">
            <v>분기기철거</v>
          </cell>
          <cell r="C202" t="str">
            <v>#15, 기계화, 야간(사용중지 4시간)</v>
          </cell>
          <cell r="D202" t="str">
            <v>자재 상하차 및 정리 포함 (운반 및 절단 별도)</v>
          </cell>
          <cell r="E202" t="str">
            <v>틀</v>
          </cell>
        </row>
        <row r="203">
          <cell r="A203">
            <v>200</v>
          </cell>
          <cell r="B203" t="str">
            <v>레일교환(인력)</v>
          </cell>
          <cell r="C203" t="str">
            <v>50kg(WT), 인력, 주간, 시공구간 30m 이하</v>
          </cell>
          <cell r="D203" t="str">
            <v>체결구 해체 및 체결 포함 (상하차, 운반, 절단 별도), 한쪽레일 교환 시 65%</v>
          </cell>
          <cell r="E203" t="str">
            <v>km</v>
          </cell>
        </row>
        <row r="204">
          <cell r="A204">
            <v>201</v>
          </cell>
          <cell r="B204" t="str">
            <v>레일교환(인력)</v>
          </cell>
          <cell r="C204" t="str">
            <v>50kg(WT), 인력, 야간(사용중지 3시간), 시공구간 30m 이하</v>
          </cell>
          <cell r="D204" t="str">
            <v>체결구 해체 및 체결 포함 (상하차, 운반, 절단 별도), 한쪽레일 교환 시 65%</v>
          </cell>
          <cell r="E204" t="str">
            <v>km</v>
          </cell>
        </row>
        <row r="205">
          <cell r="A205">
            <v>202</v>
          </cell>
          <cell r="B205" t="str">
            <v>레일교환(인력)</v>
          </cell>
          <cell r="C205" t="str">
            <v>50kg(WT), 인력, 야간(사용중지 4시간), 시공구간 30m 이하</v>
          </cell>
          <cell r="D205" t="str">
            <v>체결구 해체 및 체결 포함 (상하차, 운반, 절단 별도), 한쪽레일 교환 시 65%</v>
          </cell>
          <cell r="E205" t="str">
            <v>km</v>
          </cell>
        </row>
        <row r="206">
          <cell r="A206">
            <v>203</v>
          </cell>
          <cell r="B206" t="str">
            <v>레일교환(인력)</v>
          </cell>
          <cell r="C206" t="str">
            <v>50kg(WT), 인력, 주간, 시공구간 100m 이하</v>
          </cell>
          <cell r="D206" t="str">
            <v>체결구 해체 및 체결 포함 (상하차, 운반, 절단 별도), 한쪽레일 교환 시 65%</v>
          </cell>
          <cell r="E206" t="str">
            <v>km</v>
          </cell>
        </row>
        <row r="207">
          <cell r="A207">
            <v>204</v>
          </cell>
          <cell r="B207" t="str">
            <v>레일교환(인력)</v>
          </cell>
          <cell r="C207" t="str">
            <v>50kg(WT), 인력, 야간(사용중지 3시간), 시공구간 100m 이하</v>
          </cell>
          <cell r="D207" t="str">
            <v>체결구 해체 및 체결 포함 (상하차, 운반, 절단 별도), 한쪽레일 교환 시 65%</v>
          </cell>
          <cell r="E207" t="str">
            <v>km</v>
          </cell>
        </row>
        <row r="208">
          <cell r="A208">
            <v>205</v>
          </cell>
          <cell r="B208" t="str">
            <v>레일교환(인력)</v>
          </cell>
          <cell r="C208" t="str">
            <v>50kg(WT), 인력, 야간(사용중지 4시간), 시공구간 100m 이하</v>
          </cell>
          <cell r="D208" t="str">
            <v>체결구 해체 및 체결 포함 (상하차, 운반, 절단 별도), 한쪽레일 교환 시 65%</v>
          </cell>
          <cell r="E208" t="str">
            <v>km</v>
          </cell>
        </row>
        <row r="209">
          <cell r="A209">
            <v>206</v>
          </cell>
          <cell r="B209" t="str">
            <v>레일교환(인력)</v>
          </cell>
          <cell r="C209" t="str">
            <v>50kg(WT), 인력, 주간, 시공구간 100m 초과</v>
          </cell>
          <cell r="D209" t="str">
            <v>체결구 해체 및 체결 포함 (상하차, 운반, 절단 별도), 한쪽레일 교환 시 65%</v>
          </cell>
          <cell r="E209" t="str">
            <v>km</v>
          </cell>
        </row>
        <row r="210">
          <cell r="A210">
            <v>207</v>
          </cell>
          <cell r="B210" t="str">
            <v>레일교환(인력)</v>
          </cell>
          <cell r="C210" t="str">
            <v>50kg(WT), 인력, 야간(사용중지 3시간), 시공구간 100m 초과</v>
          </cell>
          <cell r="D210" t="str">
            <v>체결구 해체 및 체결 포함 (상하차, 운반, 절단 별도), 한쪽레일 교환 시 65%</v>
          </cell>
          <cell r="E210" t="str">
            <v>km</v>
          </cell>
        </row>
        <row r="211">
          <cell r="A211">
            <v>208</v>
          </cell>
          <cell r="B211" t="str">
            <v>레일교환(인력)</v>
          </cell>
          <cell r="C211" t="str">
            <v>50kg(WT), 인력, 야간(사용중지 4시간), 시공구간 100m 초과</v>
          </cell>
          <cell r="D211" t="str">
            <v>체결구 해체 및 체결 포함 (상하차, 운반, 절단 별도), 한쪽레일 교환 시 65%</v>
          </cell>
          <cell r="E211" t="str">
            <v>km</v>
          </cell>
        </row>
        <row r="212">
          <cell r="A212">
            <v>209</v>
          </cell>
          <cell r="B212" t="str">
            <v>레일교환(인력)</v>
          </cell>
          <cell r="C212" t="str">
            <v>50kg(PCT), 인력, 주간, 시공구간 30m 이하</v>
          </cell>
          <cell r="D212" t="str">
            <v>체결구 해체 및 체결 포함 (상하차, 운반, 절단 별도), 한쪽레일 교환 시 65%</v>
          </cell>
          <cell r="E212" t="str">
            <v>km</v>
          </cell>
        </row>
        <row r="213">
          <cell r="A213">
            <v>210</v>
          </cell>
          <cell r="B213" t="str">
            <v>레일교환(인력)</v>
          </cell>
          <cell r="C213" t="str">
            <v>50kg(PCT), 인력, 야간(사용중지 3시간), 시공구간 30m 이하</v>
          </cell>
          <cell r="D213" t="str">
            <v>체결구 해체 및 체결 포함 (상하차, 운반, 절단 별도), 한쪽레일 교환 시 65%</v>
          </cell>
          <cell r="E213" t="str">
            <v>km</v>
          </cell>
        </row>
        <row r="214">
          <cell r="A214">
            <v>211</v>
          </cell>
          <cell r="B214" t="str">
            <v>레일교환(인력)</v>
          </cell>
          <cell r="C214" t="str">
            <v>50kg(PCT), 인력, 야간(사용중지 4시간), 시공구간 30m 이하</v>
          </cell>
          <cell r="D214" t="str">
            <v>체결구 해체 및 체결 포함 (상하차, 운반, 절단 별도), 한쪽레일 교환 시 65%</v>
          </cell>
          <cell r="E214" t="str">
            <v>km</v>
          </cell>
        </row>
        <row r="215">
          <cell r="A215">
            <v>212</v>
          </cell>
          <cell r="B215" t="str">
            <v>레일교환(인력)</v>
          </cell>
          <cell r="C215" t="str">
            <v>50kg(PCT), 인력, 주간, 시공구간 100m 이하</v>
          </cell>
          <cell r="D215" t="str">
            <v>체결구 해체 및 체결 포함 (상하차, 운반, 절단 별도), 한쪽레일 교환 시 65%</v>
          </cell>
          <cell r="E215" t="str">
            <v>km</v>
          </cell>
        </row>
        <row r="216">
          <cell r="A216">
            <v>213</v>
          </cell>
          <cell r="B216" t="str">
            <v>레일교환(인력)</v>
          </cell>
          <cell r="C216" t="str">
            <v>50kg(PCT), 인력, 야간(사용중지 3시간), 시공구간 100m 이하</v>
          </cell>
          <cell r="D216" t="str">
            <v>체결구 해체 및 체결 포함 (상하차, 운반, 절단 별도), 한쪽레일 교환 시 65%</v>
          </cell>
          <cell r="E216" t="str">
            <v>km</v>
          </cell>
        </row>
        <row r="217">
          <cell r="A217">
            <v>214</v>
          </cell>
          <cell r="B217" t="str">
            <v>레일교환(인력)</v>
          </cell>
          <cell r="C217" t="str">
            <v>50kg(PCT), 인력, 야간(사용중지 4시간), 시공구간 100m 이하</v>
          </cell>
          <cell r="D217" t="str">
            <v>체결구 해체 및 체결 포함 (상하차, 운반, 절단 별도), 한쪽레일 교환 시 65%</v>
          </cell>
          <cell r="E217" t="str">
            <v>km</v>
          </cell>
        </row>
        <row r="218">
          <cell r="A218">
            <v>215</v>
          </cell>
          <cell r="B218" t="str">
            <v>레일교환(인력)</v>
          </cell>
          <cell r="C218" t="str">
            <v>50kg(PCT), 인력, 주간, 시공구간 100m 초과</v>
          </cell>
          <cell r="D218" t="str">
            <v>체결구 해체 및 체결 포함 (상하차, 운반, 절단 별도), 한쪽레일 교환 시 65%</v>
          </cell>
          <cell r="E218" t="str">
            <v>km</v>
          </cell>
        </row>
        <row r="219">
          <cell r="A219">
            <v>216</v>
          </cell>
          <cell r="B219" t="str">
            <v>레일교환(인력)</v>
          </cell>
          <cell r="C219" t="str">
            <v>50kg(PCT), 인력, 야간(사용중지 3시간), 시공구간 100m 초과</v>
          </cell>
          <cell r="D219" t="str">
            <v>체결구 해체 및 체결 포함 (상하차, 운반, 절단 별도), 한쪽레일 교환 시 65%</v>
          </cell>
          <cell r="E219" t="str">
            <v>km</v>
          </cell>
        </row>
        <row r="220">
          <cell r="A220">
            <v>217</v>
          </cell>
          <cell r="B220" t="str">
            <v>레일교환(인력)</v>
          </cell>
          <cell r="C220" t="str">
            <v>50kg(PCT), 인력, 야간(사용중지 4시간), 시공구간 100m 초과</v>
          </cell>
          <cell r="D220" t="str">
            <v>체결구 해체 및 체결 포함 (상하차, 운반, 절단 별도), 한쪽레일 교환 시 65%</v>
          </cell>
          <cell r="E220" t="str">
            <v>km</v>
          </cell>
        </row>
        <row r="221">
          <cell r="A221">
            <v>218</v>
          </cell>
          <cell r="B221" t="str">
            <v>레일교환(인력)</v>
          </cell>
          <cell r="C221" t="str">
            <v>50kg(교량), 인력, 야간(사용중지 3시간), 시공구간 30m 이하</v>
          </cell>
          <cell r="D221" t="str">
            <v>체결구 해체 및 체결 포함 (상하차, 운반, 절단 별도), 한쪽레일 교환 시 65%</v>
          </cell>
          <cell r="E221" t="str">
            <v>km</v>
          </cell>
        </row>
        <row r="222">
          <cell r="A222">
            <v>219</v>
          </cell>
          <cell r="B222" t="str">
            <v>레일교환(인력)</v>
          </cell>
          <cell r="C222" t="str">
            <v>50kg(교량), 인력, 야간(사용중지 4시간), 시공구간 30m 이하</v>
          </cell>
          <cell r="D222" t="str">
            <v>체결구 해체 및 체결 포함 (상하차, 운반, 절단 별도), 한쪽레일 교환 시 65%</v>
          </cell>
          <cell r="E222" t="str">
            <v>km</v>
          </cell>
        </row>
        <row r="223">
          <cell r="A223">
            <v>220</v>
          </cell>
          <cell r="B223" t="str">
            <v>레일교환(인력)</v>
          </cell>
          <cell r="C223" t="str">
            <v>50kg(교량), 인력, 야간(사용중지 3시간), 시공구간 100m 이하</v>
          </cell>
          <cell r="D223" t="str">
            <v>체결구 해체 및 체결 포함 (상하차, 운반, 절단 별도), 한쪽레일 교환 시 65%</v>
          </cell>
          <cell r="E223" t="str">
            <v>km</v>
          </cell>
        </row>
        <row r="224">
          <cell r="A224">
            <v>221</v>
          </cell>
          <cell r="B224" t="str">
            <v>레일교환(인력)</v>
          </cell>
          <cell r="C224" t="str">
            <v>50kg(교량), 인력, 야간(사용중지 4시간), 시공구간 100m 이하</v>
          </cell>
          <cell r="D224" t="str">
            <v>체결구 해체 및 체결 포함 (상하차, 운반, 절단 별도), 한쪽레일 교환 시 65%</v>
          </cell>
          <cell r="E224" t="str">
            <v>km</v>
          </cell>
        </row>
        <row r="225">
          <cell r="A225">
            <v>222</v>
          </cell>
          <cell r="B225" t="str">
            <v>레일교환(인력)</v>
          </cell>
          <cell r="C225" t="str">
            <v>50kg(교량), 인력, 야간(사용중지 3시간), 시공구간 100m 초과</v>
          </cell>
          <cell r="D225" t="str">
            <v>체결구 해체 및 체결 포함 (상하차, 운반, 절단 별도), 한쪽레일 교환 시 65%</v>
          </cell>
          <cell r="E225" t="str">
            <v>km</v>
          </cell>
        </row>
        <row r="226">
          <cell r="A226">
            <v>223</v>
          </cell>
          <cell r="B226" t="str">
            <v>레일교환(인력)</v>
          </cell>
          <cell r="C226" t="str">
            <v>50kg(교량), 인력, 야간(사용중지 4시간), 시공구간 100m 초과</v>
          </cell>
          <cell r="D226" t="str">
            <v>체결구 해체 및 체결 포함 (상하차, 운반, 절단 별도), 한쪽레일 교환 시 65%</v>
          </cell>
          <cell r="E226" t="str">
            <v>km</v>
          </cell>
        </row>
        <row r="227">
          <cell r="A227">
            <v>224</v>
          </cell>
          <cell r="B227" t="str">
            <v>레일교환(인력)</v>
          </cell>
          <cell r="C227" t="str">
            <v>50kg(터널), 인력, 야간(사용중지 3시간), 시공구간 30m 이하</v>
          </cell>
          <cell r="D227" t="str">
            <v>체결구 해체 및 체결 포함 (상하차, 운반, 절단 별도), 한쪽레일 교환 시 65%</v>
          </cell>
          <cell r="E227" t="str">
            <v>km</v>
          </cell>
        </row>
        <row r="228">
          <cell r="A228">
            <v>225</v>
          </cell>
          <cell r="B228" t="str">
            <v>레일교환(인력)</v>
          </cell>
          <cell r="C228" t="str">
            <v>50kg(터널), 인력, 야간(사용중지 4시간), 시공구간 30m 이하</v>
          </cell>
          <cell r="D228" t="str">
            <v>체결구 해체 및 체결 포함 (상하차, 운반, 절단 별도), 한쪽레일 교환 시 65%</v>
          </cell>
          <cell r="E228" t="str">
            <v>km</v>
          </cell>
        </row>
        <row r="229">
          <cell r="A229">
            <v>226</v>
          </cell>
          <cell r="B229" t="str">
            <v>레일교환(인력)</v>
          </cell>
          <cell r="C229" t="str">
            <v>50kg(터널), 인력, 야간(사용중지 3시간), 시공구간 100m 이하</v>
          </cell>
          <cell r="D229" t="str">
            <v>체결구 해체 및 체결 포함 (상하차, 운반, 절단 별도), 한쪽레일 교환 시 65%</v>
          </cell>
          <cell r="E229" t="str">
            <v>km</v>
          </cell>
        </row>
        <row r="230">
          <cell r="A230">
            <v>227</v>
          </cell>
          <cell r="B230" t="str">
            <v>레일교환(인력)</v>
          </cell>
          <cell r="C230" t="str">
            <v>50kg(터널), 인력, 야간(사용중지 4시간), 시공구간 100m 이하</v>
          </cell>
          <cell r="D230" t="str">
            <v>체결구 해체 및 체결 포함 (상하차, 운반, 절단 별도), 한쪽레일 교환 시 65%</v>
          </cell>
          <cell r="E230" t="str">
            <v>km</v>
          </cell>
        </row>
        <row r="231">
          <cell r="A231">
            <v>228</v>
          </cell>
          <cell r="B231" t="str">
            <v>레일교환(인력)</v>
          </cell>
          <cell r="C231" t="str">
            <v>50kg(터널), 인력, 야간(사용중지 3시간), 시공구간 100m 초과</v>
          </cell>
          <cell r="D231" t="str">
            <v>체결구 해체 및 체결 포함 (상하차, 운반, 절단 별도), 한쪽레일 교환 시 65%</v>
          </cell>
          <cell r="E231" t="str">
            <v>km</v>
          </cell>
        </row>
        <row r="232">
          <cell r="A232">
            <v>229</v>
          </cell>
          <cell r="B232" t="str">
            <v>레일교환(인력)</v>
          </cell>
          <cell r="C232" t="str">
            <v>50kg(터널), 인력, 야간(사용중지 4시간), 시공구간 100m 초과</v>
          </cell>
          <cell r="D232" t="str">
            <v>체결구 해체 및 체결 포함 (상하차, 운반, 절단 별도), 한쪽레일 교환 시 65%</v>
          </cell>
          <cell r="E232" t="str">
            <v>km</v>
          </cell>
        </row>
        <row r="233">
          <cell r="A233">
            <v>230</v>
          </cell>
          <cell r="B233" t="str">
            <v>레일교환(인력)</v>
          </cell>
          <cell r="C233" t="str">
            <v>60kg(WT), 인력, 주간, 시공구간 30m 이하</v>
          </cell>
          <cell r="D233" t="str">
            <v>체결구 해체 및 체결 포함 (상하차, 운반, 절단 별도), 한쪽레일 교환 시 65%</v>
          </cell>
          <cell r="E233" t="str">
            <v>km</v>
          </cell>
        </row>
        <row r="234">
          <cell r="A234">
            <v>231</v>
          </cell>
          <cell r="B234" t="str">
            <v>레일교환(인력)</v>
          </cell>
          <cell r="C234" t="str">
            <v>60kg(WT), 인력, 야간(사용중지 3시간), 시공구간 30m 이하</v>
          </cell>
          <cell r="D234" t="str">
            <v>체결구 해체 및 체결 포함 (상하차, 운반, 절단 별도), 한쪽레일 교환 시 65%</v>
          </cell>
          <cell r="E234" t="str">
            <v>km</v>
          </cell>
        </row>
        <row r="235">
          <cell r="A235">
            <v>232</v>
          </cell>
          <cell r="B235" t="str">
            <v>레일교환(인력)</v>
          </cell>
          <cell r="C235" t="str">
            <v>60kg(WT), 인력, 야간(사용중지 4시간), 시공구간 30m 이하</v>
          </cell>
          <cell r="D235" t="str">
            <v>체결구 해체 및 체결 포함 (상하차, 운반, 절단 별도), 한쪽레일 교환 시 65%</v>
          </cell>
          <cell r="E235" t="str">
            <v>km</v>
          </cell>
        </row>
        <row r="236">
          <cell r="A236">
            <v>233</v>
          </cell>
          <cell r="B236" t="str">
            <v>레일교환(인력)</v>
          </cell>
          <cell r="C236" t="str">
            <v>60kg(WT), 인력, 주간, 시공구간 100m 이하</v>
          </cell>
          <cell r="D236" t="str">
            <v>체결구 해체 및 체결 포함 (상하차, 운반, 절단 별도), 한쪽레일 교환 시 65%</v>
          </cell>
          <cell r="E236" t="str">
            <v>km</v>
          </cell>
        </row>
        <row r="237">
          <cell r="A237">
            <v>234</v>
          </cell>
          <cell r="B237" t="str">
            <v>레일교환(인력)</v>
          </cell>
          <cell r="C237" t="str">
            <v>60kg(WT), 인력, 야간(사용중지 3시간), 시공구간 100m 이하</v>
          </cell>
          <cell r="D237" t="str">
            <v>체결구 해체 및 체결 포함 (상하차, 운반, 절단 별도), 한쪽레일 교환 시 65%</v>
          </cell>
          <cell r="E237" t="str">
            <v>km</v>
          </cell>
        </row>
        <row r="238">
          <cell r="A238">
            <v>235</v>
          </cell>
          <cell r="B238" t="str">
            <v>레일교환(인력)</v>
          </cell>
          <cell r="C238" t="str">
            <v>60kg(WT), 인력, 야간(사용중지 4시간), 시공구간 100m 이하</v>
          </cell>
          <cell r="D238" t="str">
            <v>체결구 해체 및 체결 포함 (상하차, 운반, 절단 별도), 한쪽레일 교환 시 65%</v>
          </cell>
          <cell r="E238" t="str">
            <v>km</v>
          </cell>
        </row>
        <row r="239">
          <cell r="A239">
            <v>236</v>
          </cell>
          <cell r="B239" t="str">
            <v>레일교환(인력)</v>
          </cell>
          <cell r="C239" t="str">
            <v>60kg(WT), 인력, 주간, 시공구간 100m 초과</v>
          </cell>
          <cell r="D239" t="str">
            <v>체결구 해체 및 체결 포함 (상하차, 운반, 절단 별도), 한쪽레일 교환 시 65%</v>
          </cell>
          <cell r="E239" t="str">
            <v>km</v>
          </cell>
        </row>
        <row r="240">
          <cell r="A240">
            <v>237</v>
          </cell>
          <cell r="B240" t="str">
            <v>레일교환(인력)</v>
          </cell>
          <cell r="C240" t="str">
            <v>60kg(WT), 인력, 야간(사용중지 3시간), 시공구간 100m 초과</v>
          </cell>
          <cell r="D240" t="str">
            <v>체결구 해체 및 체결 포함 (상하차, 운반, 절단 별도), 한쪽레일 교환 시 65%</v>
          </cell>
          <cell r="E240" t="str">
            <v>km</v>
          </cell>
        </row>
        <row r="241">
          <cell r="A241">
            <v>238</v>
          </cell>
          <cell r="B241" t="str">
            <v>레일교환(인력)</v>
          </cell>
          <cell r="C241" t="str">
            <v>60kg(WT), 인력, 야간(사용중지 4시간), 시공구간 100m 초과</v>
          </cell>
          <cell r="D241" t="str">
            <v>체결구 해체 및 체결 포함 (상하차, 운반, 절단 별도), 한쪽레일 교환 시 65%</v>
          </cell>
          <cell r="E241" t="str">
            <v>km</v>
          </cell>
        </row>
        <row r="242">
          <cell r="A242">
            <v>239</v>
          </cell>
          <cell r="B242" t="str">
            <v>레일교환(인력)</v>
          </cell>
          <cell r="C242" t="str">
            <v>60kg(PCT), 인력, 주간, 시공구간 30m 이하</v>
          </cell>
          <cell r="D242" t="str">
            <v>체결구 해체 및 체결 포함 (상하차, 운반, 절단 별도), 한쪽레일 교환 시 65%</v>
          </cell>
          <cell r="E242" t="str">
            <v>km</v>
          </cell>
        </row>
        <row r="243">
          <cell r="A243">
            <v>240</v>
          </cell>
          <cell r="B243" t="str">
            <v>레일교환(인력)</v>
          </cell>
          <cell r="C243" t="str">
            <v>60kg(PCT), 인력, 야간(사용중지 3시간), 시공구간 30m 이하</v>
          </cell>
          <cell r="D243" t="str">
            <v>체결구 해체 및 체결 포함 (상하차, 운반, 절단 별도), 한쪽레일 교환 시 65%</v>
          </cell>
          <cell r="E243" t="str">
            <v>km</v>
          </cell>
        </row>
        <row r="244">
          <cell r="A244">
            <v>241</v>
          </cell>
          <cell r="B244" t="str">
            <v>레일교환(인력)</v>
          </cell>
          <cell r="C244" t="str">
            <v>60kg(PCT), 인력, 야간(사용중지 4시간), 시공구간 30m 이하</v>
          </cell>
          <cell r="D244" t="str">
            <v>체결구 해체 및 체결 포함 (상하차, 운반, 절단 별도), 한쪽레일 교환 시 65%</v>
          </cell>
          <cell r="E244" t="str">
            <v>km</v>
          </cell>
        </row>
        <row r="245">
          <cell r="A245">
            <v>242</v>
          </cell>
          <cell r="B245" t="str">
            <v>레일교환(인력)</v>
          </cell>
          <cell r="C245" t="str">
            <v>60kg(PCT), 인력, 주간, 시공구간 100m 이하</v>
          </cell>
          <cell r="D245" t="str">
            <v>체결구 해체 및 체결 포함 (상하차, 운반, 절단 별도), 한쪽레일 교환 시 65%</v>
          </cell>
          <cell r="E245" t="str">
            <v>km</v>
          </cell>
        </row>
        <row r="246">
          <cell r="A246">
            <v>243</v>
          </cell>
          <cell r="B246" t="str">
            <v>레일교환(인력)</v>
          </cell>
          <cell r="C246" t="str">
            <v>60kg(PCT), 인력, 야간(사용중지 3시간), 시공구간 100m 이하</v>
          </cell>
          <cell r="D246" t="str">
            <v>체결구 해체 및 체결 포함 (상하차, 운반, 절단 별도), 한쪽레일 교환 시 65%</v>
          </cell>
          <cell r="E246" t="str">
            <v>km</v>
          </cell>
        </row>
        <row r="247">
          <cell r="A247">
            <v>244</v>
          </cell>
          <cell r="B247" t="str">
            <v>레일교환(인력)</v>
          </cell>
          <cell r="C247" t="str">
            <v>60kg(PCT), 인력, 야간(사용중지 4시간), 시공구간 100m 이하</v>
          </cell>
          <cell r="D247" t="str">
            <v>체결구 해체 및 체결 포함 (상하차, 운반, 절단 별도), 한쪽레일 교환 시 65%</v>
          </cell>
          <cell r="E247" t="str">
            <v>km</v>
          </cell>
        </row>
        <row r="248">
          <cell r="A248">
            <v>245</v>
          </cell>
          <cell r="B248" t="str">
            <v>레일교환(인력)</v>
          </cell>
          <cell r="C248" t="str">
            <v>60kg(PCT), 인력, 주간, 시공구간 100m 초과</v>
          </cell>
          <cell r="D248" t="str">
            <v>체결구 해체 및 체결 포함 (상하차, 운반, 절단 별도), 한쪽레일 교환 시 65%</v>
          </cell>
          <cell r="E248" t="str">
            <v>km</v>
          </cell>
        </row>
        <row r="249">
          <cell r="A249">
            <v>246</v>
          </cell>
          <cell r="B249" t="str">
            <v>레일교환(인력)</v>
          </cell>
          <cell r="C249" t="str">
            <v>60kg(PCT), 인력, 야간(사용중지 3시간), 시공구간 100m 초과</v>
          </cell>
          <cell r="D249" t="str">
            <v>체결구 해체 및 체결 포함 (상하차, 운반, 절단 별도), 한쪽레일 교환 시 65%</v>
          </cell>
          <cell r="E249" t="str">
            <v>km</v>
          </cell>
        </row>
        <row r="250">
          <cell r="A250">
            <v>247</v>
          </cell>
          <cell r="B250" t="str">
            <v>레일교환(인력)</v>
          </cell>
          <cell r="C250" t="str">
            <v>60kg(PCT), 인력, 야간(사용중지 4시간), 시공구간 100m 초과</v>
          </cell>
          <cell r="D250" t="str">
            <v>체결구 해체 및 체결 포함 (상하차, 운반, 절단 별도), 한쪽레일 교환 시 65%</v>
          </cell>
          <cell r="E250" t="str">
            <v>km</v>
          </cell>
        </row>
        <row r="251">
          <cell r="A251">
            <v>248</v>
          </cell>
          <cell r="B251" t="str">
            <v>레일교환(인력)</v>
          </cell>
          <cell r="C251" t="str">
            <v>60kg(교량), 인력, 야간(사용중지 3시간), 시공구간 30m 이하</v>
          </cell>
          <cell r="D251" t="str">
            <v>체결구 해체 및 체결 포함 (상하차, 운반, 절단 별도), 한쪽레일 교환 시 65%</v>
          </cell>
          <cell r="E251" t="str">
            <v>km</v>
          </cell>
        </row>
        <row r="252">
          <cell r="A252">
            <v>249</v>
          </cell>
          <cell r="B252" t="str">
            <v>레일교환(인력)</v>
          </cell>
          <cell r="C252" t="str">
            <v>60kg(교량), 인력, 야간(사용중지 4시간), 시공구간 30m 이하</v>
          </cell>
          <cell r="D252" t="str">
            <v>체결구 해체 및 체결 포함 (상하차, 운반, 절단 별도), 한쪽레일 교환 시 65%</v>
          </cell>
          <cell r="E252" t="str">
            <v>km</v>
          </cell>
        </row>
        <row r="253">
          <cell r="A253">
            <v>250</v>
          </cell>
          <cell r="B253" t="str">
            <v>레일교환(인력)</v>
          </cell>
          <cell r="C253" t="str">
            <v>60kg(교량), 인력, 야간(사용중지 3시간), 시공구간 100m 이하</v>
          </cell>
          <cell r="D253" t="str">
            <v>체결구 해체 및 체결 포함 (상하차, 운반, 절단 별도), 한쪽레일 교환 시 65%</v>
          </cell>
          <cell r="E253" t="str">
            <v>km</v>
          </cell>
        </row>
        <row r="254">
          <cell r="A254">
            <v>251</v>
          </cell>
          <cell r="B254" t="str">
            <v>레일교환(인력)</v>
          </cell>
          <cell r="C254" t="str">
            <v>60kg(교량), 인력, 야간(사용중지 4시간), 시공구간 100m 이하</v>
          </cell>
          <cell r="D254" t="str">
            <v>체결구 해체 및 체결 포함 (상하차, 운반, 절단 별도), 한쪽레일 교환 시 65%</v>
          </cell>
          <cell r="E254" t="str">
            <v>km</v>
          </cell>
        </row>
        <row r="255">
          <cell r="A255">
            <v>252</v>
          </cell>
          <cell r="B255" t="str">
            <v>레일교환(인력)</v>
          </cell>
          <cell r="C255" t="str">
            <v>60kg(교량), 인력, 야간(사용중지 3시간), 시공구간 100m 초과</v>
          </cell>
          <cell r="D255" t="str">
            <v>체결구 해체 및 체결 포함 (상하차, 운반, 절단 별도), 한쪽레일 교환 시 65%</v>
          </cell>
          <cell r="E255" t="str">
            <v>km</v>
          </cell>
        </row>
        <row r="256">
          <cell r="A256">
            <v>253</v>
          </cell>
          <cell r="B256" t="str">
            <v>레일교환(인력)</v>
          </cell>
          <cell r="C256" t="str">
            <v>60kg(교량), 인력, 야간(사용중지 4시간), 시공구간 100m 초과</v>
          </cell>
          <cell r="D256" t="str">
            <v>체결구 해체 및 체결 포함 (상하차, 운반, 절단 별도), 한쪽레일 교환 시 65%</v>
          </cell>
          <cell r="E256" t="str">
            <v>km</v>
          </cell>
        </row>
        <row r="257">
          <cell r="A257">
            <v>254</v>
          </cell>
          <cell r="B257" t="str">
            <v>레일교환(인력)</v>
          </cell>
          <cell r="C257" t="str">
            <v>60kg(터널), 인력, 야간(사용중지 3시간), 시공구간 30m 이하</v>
          </cell>
          <cell r="D257" t="str">
            <v>체결구 해체 및 체결 포함 (상하차, 운반, 절단 별도), 한쪽레일 교환 시 65%</v>
          </cell>
          <cell r="E257" t="str">
            <v>km</v>
          </cell>
        </row>
        <row r="258">
          <cell r="A258">
            <v>255</v>
          </cell>
          <cell r="B258" t="str">
            <v>레일교환(인력)</v>
          </cell>
          <cell r="C258" t="str">
            <v>60kg(터널), 인력, 야간(사용중지 4시간), 시공구간 30m 이하</v>
          </cell>
          <cell r="D258" t="str">
            <v>체결구 해체 및 체결 포함 (상하차, 운반, 절단 별도), 한쪽레일 교환 시 65%</v>
          </cell>
          <cell r="E258" t="str">
            <v>km</v>
          </cell>
        </row>
        <row r="259">
          <cell r="A259">
            <v>256</v>
          </cell>
          <cell r="B259" t="str">
            <v>레일교환(인력)</v>
          </cell>
          <cell r="C259" t="str">
            <v>60kg(터널), 인력, 야간(사용중지 3시간), 시공구간 100m 이하</v>
          </cell>
          <cell r="D259" t="str">
            <v>체결구 해체 및 체결 포함 (상하차, 운반, 절단 별도), 한쪽레일 교환 시 65%</v>
          </cell>
          <cell r="E259" t="str">
            <v>km</v>
          </cell>
        </row>
        <row r="260">
          <cell r="A260">
            <v>257</v>
          </cell>
          <cell r="B260" t="str">
            <v>레일교환(인력)</v>
          </cell>
          <cell r="C260" t="str">
            <v>60kg(터널), 인력, 야간(사용중지 4시간), 시공구간 100m 이하</v>
          </cell>
          <cell r="D260" t="str">
            <v>체결구 해체 및 체결 포함 (상하차, 운반, 절단 별도), 한쪽레일 교환 시 65%</v>
          </cell>
          <cell r="E260" t="str">
            <v>km</v>
          </cell>
        </row>
        <row r="261">
          <cell r="A261">
            <v>258</v>
          </cell>
          <cell r="B261" t="str">
            <v>레일교환(인력)</v>
          </cell>
          <cell r="C261" t="str">
            <v>60kg(터널), 인력, 야간(사용중지 3시간), 시공구간 100m 초과</v>
          </cell>
          <cell r="D261" t="str">
            <v>체결구 해체 및 체결 포함 (상하차, 운반, 절단 별도), 한쪽레일 교환 시 65%</v>
          </cell>
          <cell r="E261" t="str">
            <v>km</v>
          </cell>
        </row>
        <row r="262">
          <cell r="A262">
            <v>259</v>
          </cell>
          <cell r="B262" t="str">
            <v>레일교환(인력)</v>
          </cell>
          <cell r="C262" t="str">
            <v>60kg(터널), 인력, 야간(사용중지 4시간), 시공구간 100m 초과</v>
          </cell>
          <cell r="D262" t="str">
            <v>체결구 해체 및 체결 포함 (상하차, 운반, 절단 별도), 한쪽레일 교환 시 65%</v>
          </cell>
          <cell r="E262" t="str">
            <v>km</v>
          </cell>
        </row>
        <row r="263">
          <cell r="A263">
            <v>260</v>
          </cell>
          <cell r="B263" t="str">
            <v>레일교환</v>
          </cell>
          <cell r="C263" t="str">
            <v>WT, 기계화, 주간</v>
          </cell>
          <cell r="D263" t="str">
            <v>체결구 해체 및 체결 포함 (상하차, 운반, 절단 별도), 한쪽레일 교환 시 65%</v>
          </cell>
          <cell r="E263" t="str">
            <v>km</v>
          </cell>
        </row>
        <row r="264">
          <cell r="A264">
            <v>261</v>
          </cell>
          <cell r="B264" t="str">
            <v>레일교환</v>
          </cell>
          <cell r="C264" t="str">
            <v>WT, 기계화, 주간(사용중지 4시간)</v>
          </cell>
          <cell r="D264" t="str">
            <v>체결구 해체 및 체결 포함 (상하차, 운반, 절단 별도), 한쪽레일 교환 시 65%</v>
          </cell>
          <cell r="E264" t="str">
            <v>km</v>
          </cell>
        </row>
        <row r="265">
          <cell r="A265">
            <v>262</v>
          </cell>
          <cell r="B265" t="str">
            <v>레일교환</v>
          </cell>
          <cell r="C265" t="str">
            <v>WT, 기계화, 야간(사용중지 3시간)</v>
          </cell>
          <cell r="D265" t="str">
            <v>체결구 해체 및 체결 포함 (상하차, 운반, 절단 별도), 한쪽레일 교환 시 65%</v>
          </cell>
          <cell r="E265" t="str">
            <v>km</v>
          </cell>
        </row>
        <row r="266">
          <cell r="A266">
            <v>263</v>
          </cell>
          <cell r="B266" t="str">
            <v>레일교환</v>
          </cell>
          <cell r="C266" t="str">
            <v>WT, 기계화, 야간(사용중지 4시간)</v>
          </cell>
          <cell r="D266" t="str">
            <v>체결구 해체 및 체결 포함 (상하차, 운반, 절단 별도), 한쪽레일 교환 시 65%</v>
          </cell>
          <cell r="E266" t="str">
            <v>km</v>
          </cell>
        </row>
        <row r="267">
          <cell r="A267">
            <v>264</v>
          </cell>
          <cell r="B267" t="str">
            <v>레일교환</v>
          </cell>
          <cell r="C267" t="str">
            <v>PCT, 기계화, 주간</v>
          </cell>
          <cell r="D267" t="str">
            <v>체결구 해체 및 체결 포함 (상하차, 운반, 절단 별도), 한쪽레일 교환 시 65%</v>
          </cell>
          <cell r="E267" t="str">
            <v>km</v>
          </cell>
        </row>
        <row r="268">
          <cell r="A268">
            <v>265</v>
          </cell>
          <cell r="B268" t="str">
            <v>레일교환</v>
          </cell>
          <cell r="C268" t="str">
            <v>PCT, 기계화, 주간(사용중지 4시간)</v>
          </cell>
          <cell r="D268" t="str">
            <v>체결구 해체 및 체결 포함 (상하차, 운반, 절단 별도), 한쪽레일 교환 시 65%</v>
          </cell>
          <cell r="E268" t="str">
            <v>km</v>
          </cell>
        </row>
        <row r="269">
          <cell r="A269">
            <v>266</v>
          </cell>
          <cell r="B269" t="str">
            <v>레일교환</v>
          </cell>
          <cell r="C269" t="str">
            <v>PCT, 기계화, 야간(사용중지 3시간)</v>
          </cell>
          <cell r="D269" t="str">
            <v>체결구 해체 및 체결 포함 (상하차, 운반, 절단 별도), 한쪽레일 교환 시 65%</v>
          </cell>
          <cell r="E269" t="str">
            <v>km</v>
          </cell>
        </row>
        <row r="270">
          <cell r="A270">
            <v>267</v>
          </cell>
          <cell r="B270" t="str">
            <v>레일교환</v>
          </cell>
          <cell r="C270" t="str">
            <v>PCT, 기계화, 야간(사용중지 4시간)</v>
          </cell>
          <cell r="D270" t="str">
            <v>체결구 해체 및 체결 포함 (상하차, 운반, 절단 별도), 한쪽레일 교환 시 65%</v>
          </cell>
          <cell r="E270" t="str">
            <v>km</v>
          </cell>
        </row>
        <row r="271">
          <cell r="A271">
            <v>268</v>
          </cell>
          <cell r="B271" t="str">
            <v>레일교환</v>
          </cell>
          <cell r="C271" t="str">
            <v>교량, 기계화, 주간(사용중지 4시간)</v>
          </cell>
          <cell r="D271" t="str">
            <v>체결구 해체 및 체결 포함 (상하차, 운반, 절단 별도), 한쪽레일 교환 시 65%</v>
          </cell>
          <cell r="E271" t="str">
            <v>km</v>
          </cell>
        </row>
        <row r="272">
          <cell r="A272">
            <v>269</v>
          </cell>
          <cell r="B272" t="str">
            <v>레일교환</v>
          </cell>
          <cell r="C272" t="str">
            <v>교량, 기계화, 야간(사용중지 3시간)</v>
          </cell>
          <cell r="D272" t="str">
            <v>체결구 해체 및 체결 포함 (상하차, 운반, 절단 별도), 한쪽레일 교환 시 65%</v>
          </cell>
          <cell r="E272" t="str">
            <v>km</v>
          </cell>
        </row>
        <row r="273">
          <cell r="A273">
            <v>270</v>
          </cell>
          <cell r="B273" t="str">
            <v>레일교환</v>
          </cell>
          <cell r="C273" t="str">
            <v>교량, 기계화, 야간(사용중지 4시간)</v>
          </cell>
          <cell r="D273" t="str">
            <v>체결구 해체 및 체결 포함 (상하차, 운반, 절단 별도), 한쪽레일 교환 시 65%</v>
          </cell>
          <cell r="E273" t="str">
            <v>km</v>
          </cell>
        </row>
        <row r="274">
          <cell r="A274">
            <v>271</v>
          </cell>
          <cell r="B274" t="str">
            <v>레일교환</v>
          </cell>
          <cell r="C274" t="str">
            <v>터널, 기계화, 주간(사용중지 4시간)</v>
          </cell>
          <cell r="D274" t="str">
            <v>체결구 해체 및 체결 포함 (상하차, 운반, 절단 별도), 한쪽레일 교환 시 65%</v>
          </cell>
          <cell r="E274" t="str">
            <v>km</v>
          </cell>
        </row>
        <row r="275">
          <cell r="A275">
            <v>272</v>
          </cell>
          <cell r="B275" t="str">
            <v>레일교환</v>
          </cell>
          <cell r="C275" t="str">
            <v>터널, 기계화, 야간(사용중지 3시간)</v>
          </cell>
          <cell r="D275" t="str">
            <v>체결구 해체 및 체결 포함 (상하차, 운반, 절단 별도), 한쪽레일 교환 시 65%</v>
          </cell>
          <cell r="E275" t="str">
            <v>km</v>
          </cell>
        </row>
        <row r="276">
          <cell r="A276">
            <v>273</v>
          </cell>
          <cell r="B276" t="str">
            <v>레일교환</v>
          </cell>
          <cell r="C276" t="str">
            <v>터널, 기계화, 야간(사용중지 4시간)</v>
          </cell>
          <cell r="D276" t="str">
            <v>체결구 해체 및 체결 포함 (상하차, 운반, 절단 별도), 한쪽레일 교환 시 65%</v>
          </cell>
          <cell r="E276" t="str">
            <v>km</v>
          </cell>
        </row>
        <row r="277">
          <cell r="A277">
            <v>274</v>
          </cell>
          <cell r="B277" t="str">
            <v>레일교환(인력)</v>
          </cell>
          <cell r="C277" t="str">
            <v>50kg(WT), 인력, 주간, 시공구간 30m 이하(패드교체포함)</v>
          </cell>
          <cell r="D277" t="str">
            <v>체결구 해체·체결, 패드교체 포함 (상하차, 운반, 절단 별도), 한쪽레일 교환 시 65%</v>
          </cell>
          <cell r="E277" t="str">
            <v>km</v>
          </cell>
          <cell r="F277" t="str">
            <v>신설</v>
          </cell>
        </row>
        <row r="278">
          <cell r="A278">
            <v>275</v>
          </cell>
          <cell r="B278" t="str">
            <v>레일교환(인력)</v>
          </cell>
          <cell r="C278" t="str">
            <v>50kg(WT), 인력, 야간(사용중지 3시간), 시공구간 30m 이하(패드교체포함)</v>
          </cell>
          <cell r="D278" t="str">
            <v>체결구 해체·체결, 패드교체 포함 (상하차, 운반, 절단 별도), 한쪽레일 교환 시 65%</v>
          </cell>
          <cell r="E278" t="str">
            <v>km</v>
          </cell>
          <cell r="F278" t="str">
            <v>신설</v>
          </cell>
        </row>
        <row r="279">
          <cell r="A279">
            <v>276</v>
          </cell>
          <cell r="B279" t="str">
            <v>레일교환(인력)</v>
          </cell>
          <cell r="C279" t="str">
            <v>50kg(WT), 인력, 야간(사용중지 4시간), 시공구간 30m 이하(패드교체포함)</v>
          </cell>
          <cell r="D279" t="str">
            <v>체결구 해체·체결, 패드교체 포함 (상하차, 운반, 절단 별도), 한쪽레일 교환 시 65%</v>
          </cell>
          <cell r="E279" t="str">
            <v>km</v>
          </cell>
          <cell r="F279" t="str">
            <v>신설</v>
          </cell>
        </row>
        <row r="280">
          <cell r="A280">
            <v>277</v>
          </cell>
          <cell r="B280" t="str">
            <v>레일교환(인력)</v>
          </cell>
          <cell r="C280" t="str">
            <v>50kg(WT), 인력, 주간, 시공구간 100m 이하(패드교체포함)</v>
          </cell>
          <cell r="D280" t="str">
            <v>체결구 해체·체결, 패드교체 포함 (상하차, 운반, 절단 별도), 한쪽레일 교환 시 65%</v>
          </cell>
          <cell r="E280" t="str">
            <v>km</v>
          </cell>
          <cell r="F280" t="str">
            <v>신설</v>
          </cell>
        </row>
        <row r="281">
          <cell r="A281">
            <v>278</v>
          </cell>
          <cell r="B281" t="str">
            <v>레일교환(인력)</v>
          </cell>
          <cell r="C281" t="str">
            <v>50kg(WT), 인력, 야간(사용중지 3시간), 시공구간 100m 이하(패드교체포함)</v>
          </cell>
          <cell r="D281" t="str">
            <v>체결구 해체·체결, 패드교체 포함 (상하차, 운반, 절단 별도), 한쪽레일 교환 시 65%</v>
          </cell>
          <cell r="E281" t="str">
            <v>km</v>
          </cell>
          <cell r="F281" t="str">
            <v>신설</v>
          </cell>
        </row>
        <row r="282">
          <cell r="A282">
            <v>279</v>
          </cell>
          <cell r="B282" t="str">
            <v>레일교환(인력)</v>
          </cell>
          <cell r="C282" t="str">
            <v>50kg(WT), 인력, 야간(사용중지 4시간), 시공구간 100m 이하(패드교체포함)</v>
          </cell>
          <cell r="D282" t="str">
            <v>체결구 해체·체결, 패드교체 포함 (상하차, 운반, 절단 별도), 한쪽레일 교환 시 65%</v>
          </cell>
          <cell r="E282" t="str">
            <v>km</v>
          </cell>
          <cell r="F282" t="str">
            <v>신설</v>
          </cell>
        </row>
        <row r="283">
          <cell r="A283">
            <v>280</v>
          </cell>
          <cell r="B283" t="str">
            <v>레일교환(인력)</v>
          </cell>
          <cell r="C283" t="str">
            <v>50kg(WT), 인력, 주간, 시공구간 100m 초과(패드교체포함)</v>
          </cell>
          <cell r="D283" t="str">
            <v>체결구 해체·체결, 패드교체 포함 (상하차, 운반, 절단 별도), 한쪽레일 교환 시 65%</v>
          </cell>
          <cell r="E283" t="str">
            <v>km</v>
          </cell>
          <cell r="F283" t="str">
            <v>신설</v>
          </cell>
        </row>
        <row r="284">
          <cell r="A284">
            <v>281</v>
          </cell>
          <cell r="B284" t="str">
            <v>레일교환(인력)</v>
          </cell>
          <cell r="C284" t="str">
            <v>50kg(WT), 인력, 야간(사용중지 3시간), 시공구간 100m 초과(패드교체포함)</v>
          </cell>
          <cell r="D284" t="str">
            <v>체결구 해체·체결, 패드교체 포함 (상하차, 운반, 절단 별도), 한쪽레일 교환 시 65%</v>
          </cell>
          <cell r="E284" t="str">
            <v>km</v>
          </cell>
          <cell r="F284" t="str">
            <v>신설</v>
          </cell>
        </row>
        <row r="285">
          <cell r="A285">
            <v>282</v>
          </cell>
          <cell r="B285" t="str">
            <v>레일교환(인력)</v>
          </cell>
          <cell r="C285" t="str">
            <v>50kg(WT), 인력, 야간(사용중지 4시간), 시공구간 100m 초과(패드교체포함)</v>
          </cell>
          <cell r="D285" t="str">
            <v>체결구 해체·체결, 패드교체 포함 (상하차, 운반, 절단 별도), 한쪽레일 교환 시 65%</v>
          </cell>
          <cell r="E285" t="str">
            <v>km</v>
          </cell>
          <cell r="F285" t="str">
            <v>신설</v>
          </cell>
        </row>
        <row r="286">
          <cell r="A286">
            <v>283</v>
          </cell>
          <cell r="B286" t="str">
            <v>레일교환(인력)</v>
          </cell>
          <cell r="C286" t="str">
            <v>50kg(PCT), 인력, 주간, 시공구간 30m 이하(패드교체포함)</v>
          </cell>
          <cell r="D286" t="str">
            <v>체결구 해체·체결, 패드교체 포함 (상하차, 운반, 절단 별도), 한쪽레일 교환 시 65%</v>
          </cell>
          <cell r="E286" t="str">
            <v>km</v>
          </cell>
          <cell r="F286" t="str">
            <v>신설</v>
          </cell>
        </row>
        <row r="287">
          <cell r="A287">
            <v>284</v>
          </cell>
          <cell r="B287" t="str">
            <v>레일교환(인력)</v>
          </cell>
          <cell r="C287" t="str">
            <v>50kg(PCT), 인력, 야간(사용중지 3시간), 시공구간 30m 이하(패드교체포함)</v>
          </cell>
          <cell r="D287" t="str">
            <v>체결구 해체·체결, 패드교체 포함 (상하차, 운반, 절단 별도), 한쪽레일 교환 시 65%</v>
          </cell>
          <cell r="E287" t="str">
            <v>km</v>
          </cell>
          <cell r="F287" t="str">
            <v>신설</v>
          </cell>
        </row>
        <row r="288">
          <cell r="A288">
            <v>285</v>
          </cell>
          <cell r="B288" t="str">
            <v>레일교환(인력)</v>
          </cell>
          <cell r="C288" t="str">
            <v>50kg(PCT), 인력, 야간(사용중지 4시간), 시공구간 30m 이하(패드교체포함)</v>
          </cell>
          <cell r="D288" t="str">
            <v>체결구 해체·체결, 패드교체 포함 (상하차, 운반, 절단 별도), 한쪽레일 교환 시 65%</v>
          </cell>
          <cell r="E288" t="str">
            <v>km</v>
          </cell>
          <cell r="F288" t="str">
            <v>신설</v>
          </cell>
        </row>
        <row r="289">
          <cell r="A289">
            <v>286</v>
          </cell>
          <cell r="B289" t="str">
            <v>레일교환(인력)</v>
          </cell>
          <cell r="C289" t="str">
            <v>50kg(PCT), 인력, 주간, 시공구간 100m 이하(패드교체포함)</v>
          </cell>
          <cell r="D289" t="str">
            <v>체결구 해체·체결, 패드교체 포함 (상하차, 운반, 절단 별도), 한쪽레일 교환 시 65%</v>
          </cell>
          <cell r="E289" t="str">
            <v>km</v>
          </cell>
          <cell r="F289" t="str">
            <v>신설</v>
          </cell>
        </row>
        <row r="290">
          <cell r="A290">
            <v>287</v>
          </cell>
          <cell r="B290" t="str">
            <v>레일교환(인력)</v>
          </cell>
          <cell r="C290" t="str">
            <v>50kg(PCT), 인력, 야간(사용중지 3시간), 시공구간 100m 이하(패드교체포함)</v>
          </cell>
          <cell r="D290" t="str">
            <v>체결구 해체·체결, 패드교체 포함 (상하차, 운반, 절단 별도), 한쪽레일 교환 시 65%</v>
          </cell>
          <cell r="E290" t="str">
            <v>km</v>
          </cell>
          <cell r="F290" t="str">
            <v>신설</v>
          </cell>
        </row>
        <row r="291">
          <cell r="A291">
            <v>288</v>
          </cell>
          <cell r="B291" t="str">
            <v>레일교환(인력)</v>
          </cell>
          <cell r="C291" t="str">
            <v>50kg(PCT), 인력, 야간(사용중지 4시간), 시공구간 100m 이하(패드교체포함)</v>
          </cell>
          <cell r="D291" t="str">
            <v>체결구 해체·체결, 패드교체 포함 (상하차, 운반, 절단 별도), 한쪽레일 교환 시 65%</v>
          </cell>
          <cell r="E291" t="str">
            <v>km</v>
          </cell>
          <cell r="F291" t="str">
            <v>신설</v>
          </cell>
        </row>
        <row r="292">
          <cell r="A292">
            <v>289</v>
          </cell>
          <cell r="B292" t="str">
            <v>레일교환(인력)</v>
          </cell>
          <cell r="C292" t="str">
            <v>50kg(PCT), 인력, 주간, 시공구간 100m 초과(패드교체포함)</v>
          </cell>
          <cell r="D292" t="str">
            <v>체결구 해체·체결, 패드교체 포함 (상하차, 운반, 절단 별도), 한쪽레일 교환 시 65%</v>
          </cell>
          <cell r="E292" t="str">
            <v>km</v>
          </cell>
          <cell r="F292" t="str">
            <v>신설</v>
          </cell>
        </row>
        <row r="293">
          <cell r="A293">
            <v>290</v>
          </cell>
          <cell r="B293" t="str">
            <v>레일교환(인력)</v>
          </cell>
          <cell r="C293" t="str">
            <v>50kg(PCT), 인력, 야간(사용중지 3시간), 시공구간 100m 초과(패드교체포함)</v>
          </cell>
          <cell r="D293" t="str">
            <v>체결구 해체·체결, 패드교체 포함 (상하차, 운반, 절단 별도), 한쪽레일 교환 시 65%</v>
          </cell>
          <cell r="E293" t="str">
            <v>km</v>
          </cell>
          <cell r="F293" t="str">
            <v>신설</v>
          </cell>
        </row>
        <row r="294">
          <cell r="A294">
            <v>291</v>
          </cell>
          <cell r="B294" t="str">
            <v>레일교환(인력)</v>
          </cell>
          <cell r="C294" t="str">
            <v>50kg(PCT), 인력, 야간(사용중지 4시간), 시공구간 100m 초과(패드교체포함)</v>
          </cell>
          <cell r="D294" t="str">
            <v>체결구 해체·체결, 패드교체 포함 (상하차, 운반, 절단 별도), 한쪽레일 교환 시 65%</v>
          </cell>
          <cell r="E294" t="str">
            <v>km</v>
          </cell>
          <cell r="F294" t="str">
            <v>신설</v>
          </cell>
        </row>
        <row r="295">
          <cell r="A295">
            <v>292</v>
          </cell>
          <cell r="B295" t="str">
            <v>레일교환(인력)</v>
          </cell>
          <cell r="C295" t="str">
            <v>50kg(교량), 인력, 야간(사용중지 3시간), 시공구간 30m 이하(패드교체포함)</v>
          </cell>
          <cell r="D295" t="str">
            <v>체결구 해체·체결, 패드교체 포함 (상하차, 운반, 절단 별도), 한쪽레일 교환 시 65%</v>
          </cell>
          <cell r="E295" t="str">
            <v>km</v>
          </cell>
          <cell r="F295" t="str">
            <v>신설</v>
          </cell>
        </row>
        <row r="296">
          <cell r="A296">
            <v>293</v>
          </cell>
          <cell r="B296" t="str">
            <v>레일교환(인력)</v>
          </cell>
          <cell r="C296" t="str">
            <v>50kg(교량), 인력, 야간(사용중지 4시간), 시공구간 30m 이하(패드교체포함)</v>
          </cell>
          <cell r="D296" t="str">
            <v>체결구 해체·체결, 패드교체 포함 (상하차, 운반, 절단 별도), 한쪽레일 교환 시 65%</v>
          </cell>
          <cell r="E296" t="str">
            <v>km</v>
          </cell>
          <cell r="F296" t="str">
            <v>신설</v>
          </cell>
        </row>
        <row r="297">
          <cell r="A297">
            <v>294</v>
          </cell>
          <cell r="B297" t="str">
            <v>레일교환(인력)</v>
          </cell>
          <cell r="C297" t="str">
            <v>50kg(교량), 인력, 야간(사용중지 3시간), 시공구간 100m 이하(패드교체포함)</v>
          </cell>
          <cell r="D297" t="str">
            <v>체결구 해체·체결, 패드교체 포함 (상하차, 운반, 절단 별도), 한쪽레일 교환 시 65%</v>
          </cell>
          <cell r="E297" t="str">
            <v>km</v>
          </cell>
          <cell r="F297" t="str">
            <v>신설</v>
          </cell>
        </row>
        <row r="298">
          <cell r="A298">
            <v>295</v>
          </cell>
          <cell r="B298" t="str">
            <v>레일교환(인력)</v>
          </cell>
          <cell r="C298" t="str">
            <v>50kg(교량), 인력, 야간(사용중지 4시간), 시공구간 100m 이하(패드교체포함)</v>
          </cell>
          <cell r="D298" t="str">
            <v>체결구 해체·체결, 패드교체 포함 (상하차, 운반, 절단 별도), 한쪽레일 교환 시 65%</v>
          </cell>
          <cell r="E298" t="str">
            <v>km</v>
          </cell>
          <cell r="F298" t="str">
            <v>신설</v>
          </cell>
        </row>
        <row r="299">
          <cell r="A299">
            <v>296</v>
          </cell>
          <cell r="B299" t="str">
            <v>레일교환(인력)</v>
          </cell>
          <cell r="C299" t="str">
            <v>50kg(교량), 인력, 야간(사용중지 3시간), 시공구간 100m 초과(패드교체포함)</v>
          </cell>
          <cell r="D299" t="str">
            <v>체결구 해체·체결, 패드교체 포함 (상하차, 운반, 절단 별도), 한쪽레일 교환 시 65%</v>
          </cell>
          <cell r="E299" t="str">
            <v>km</v>
          </cell>
          <cell r="F299" t="str">
            <v>신설</v>
          </cell>
        </row>
        <row r="300">
          <cell r="A300">
            <v>297</v>
          </cell>
          <cell r="B300" t="str">
            <v>레일교환(인력)</v>
          </cell>
          <cell r="C300" t="str">
            <v>50kg(교량), 인력, 야간(사용중지 4시간), 시공구간 100m 초과(패드교체포함)</v>
          </cell>
          <cell r="D300" t="str">
            <v>체결구 해체·체결, 패드교체 포함 (상하차, 운반, 절단 별도), 한쪽레일 교환 시 65%</v>
          </cell>
          <cell r="E300" t="str">
            <v>km</v>
          </cell>
          <cell r="F300" t="str">
            <v>신설</v>
          </cell>
        </row>
        <row r="301">
          <cell r="A301">
            <v>298</v>
          </cell>
          <cell r="B301" t="str">
            <v>레일교환(인력)</v>
          </cell>
          <cell r="C301" t="str">
            <v>50kg(터널), 인력, 야간(사용중지 3시간), 시공구간 30m 이하(패드교체포함)</v>
          </cell>
          <cell r="D301" t="str">
            <v>체결구 해체·체결, 패드교체 포함 (상하차, 운반, 절단 별도), 한쪽레일 교환 시 65%</v>
          </cell>
          <cell r="E301" t="str">
            <v>km</v>
          </cell>
          <cell r="F301" t="str">
            <v>신설</v>
          </cell>
        </row>
        <row r="302">
          <cell r="A302">
            <v>299</v>
          </cell>
          <cell r="B302" t="str">
            <v>레일교환(인력)</v>
          </cell>
          <cell r="C302" t="str">
            <v>50kg(터널), 인력, 야간(사용중지 4시간), 시공구간 30m 이하(패드교체포함)</v>
          </cell>
          <cell r="D302" t="str">
            <v>체결구 해체·체결, 패드교체 포함 (상하차, 운반, 절단 별도), 한쪽레일 교환 시 65%</v>
          </cell>
          <cell r="E302" t="str">
            <v>km</v>
          </cell>
          <cell r="F302" t="str">
            <v>신설</v>
          </cell>
        </row>
        <row r="303">
          <cell r="A303">
            <v>300</v>
          </cell>
          <cell r="B303" t="str">
            <v>레일교환(인력)</v>
          </cell>
          <cell r="C303" t="str">
            <v>50kg(터널), 인력, 야간(사용중지 3시간), 시공구간 100m 이하(패드교체포함)</v>
          </cell>
          <cell r="D303" t="str">
            <v>체결구 해체·체결, 패드교체 포함 (상하차, 운반, 절단 별도), 한쪽레일 교환 시 65%</v>
          </cell>
          <cell r="E303" t="str">
            <v>km</v>
          </cell>
          <cell r="F303" t="str">
            <v>신설</v>
          </cell>
        </row>
        <row r="304">
          <cell r="A304">
            <v>301</v>
          </cell>
          <cell r="B304" t="str">
            <v>레일교환(인력)</v>
          </cell>
          <cell r="C304" t="str">
            <v>50kg(터널), 인력, 야간(사용중지 4시간), 시공구간 100m 이하(패드교체포함)</v>
          </cell>
          <cell r="D304" t="str">
            <v>체결구 해체·체결, 패드교체 포함 (상하차, 운반, 절단 별도), 한쪽레일 교환 시 65%</v>
          </cell>
          <cell r="E304" t="str">
            <v>km</v>
          </cell>
          <cell r="F304" t="str">
            <v>신설</v>
          </cell>
        </row>
        <row r="305">
          <cell r="A305">
            <v>302</v>
          </cell>
          <cell r="B305" t="str">
            <v>레일교환(인력)</v>
          </cell>
          <cell r="C305" t="str">
            <v>50kg(터널), 인력, 야간(사용중지 3시간), 시공구간 100m 초과(패드교체포함)</v>
          </cell>
          <cell r="D305" t="str">
            <v>체결구 해체·체결, 패드교체 포함 (상하차, 운반, 절단 별도), 한쪽레일 교환 시 65%</v>
          </cell>
          <cell r="E305" t="str">
            <v>km</v>
          </cell>
          <cell r="F305" t="str">
            <v>신설</v>
          </cell>
        </row>
        <row r="306">
          <cell r="A306">
            <v>303</v>
          </cell>
          <cell r="B306" t="str">
            <v>레일교환(인력)</v>
          </cell>
          <cell r="C306" t="str">
            <v>50kg(터널), 인력, 야간(사용중지 4시간), 시공구간 100m 초과(패드교체포함)</v>
          </cell>
          <cell r="D306" t="str">
            <v>체결구 해체·체결, 패드교체 포함 (상하차, 운반, 절단 별도), 한쪽레일 교환 시 65%</v>
          </cell>
          <cell r="E306" t="str">
            <v>km</v>
          </cell>
          <cell r="F306" t="str">
            <v>신설</v>
          </cell>
        </row>
        <row r="307">
          <cell r="A307">
            <v>304</v>
          </cell>
          <cell r="B307" t="str">
            <v>레일교환(인력)</v>
          </cell>
          <cell r="C307" t="str">
            <v>60kg(WT), 인력, 주간, 시공구간 30m 이하(패드교체포함)</v>
          </cell>
          <cell r="D307" t="str">
            <v>체결구 해체·체결, 패드교체 포함 (상하차, 운반, 절단 별도), 한쪽레일 교환 시 65%</v>
          </cell>
          <cell r="E307" t="str">
            <v>km</v>
          </cell>
          <cell r="F307" t="str">
            <v>신설</v>
          </cell>
        </row>
        <row r="308">
          <cell r="A308">
            <v>305</v>
          </cell>
          <cell r="B308" t="str">
            <v>레일교환(인력)</v>
          </cell>
          <cell r="C308" t="str">
            <v>60kg(WT), 인력, 야간(사용중지 3시간), 시공구간 30m 이하(패드교체포함)</v>
          </cell>
          <cell r="D308" t="str">
            <v>체결구 해체·체결, 패드교체 포함 (상하차, 운반, 절단 별도), 한쪽레일 교환 시 65%</v>
          </cell>
          <cell r="E308" t="str">
            <v>km</v>
          </cell>
          <cell r="F308" t="str">
            <v>신설</v>
          </cell>
        </row>
        <row r="309">
          <cell r="A309">
            <v>306</v>
          </cell>
          <cell r="B309" t="str">
            <v>레일교환(인력)</v>
          </cell>
          <cell r="C309" t="str">
            <v>60kg(WT), 인력, 야간(사용중지 4시간), 시공구간 30m 이하(패드교체포함)</v>
          </cell>
          <cell r="D309" t="str">
            <v>체결구 해체·체결, 패드교체 포함 (상하차, 운반, 절단 별도), 한쪽레일 교환 시 65%</v>
          </cell>
          <cell r="E309" t="str">
            <v>km</v>
          </cell>
          <cell r="F309" t="str">
            <v>신설</v>
          </cell>
        </row>
        <row r="310">
          <cell r="A310">
            <v>307</v>
          </cell>
          <cell r="B310" t="str">
            <v>레일교환(인력)</v>
          </cell>
          <cell r="C310" t="str">
            <v>60kg(WT), 인력, 주간, 시공구간 100m 이하(패드교체포함)</v>
          </cell>
          <cell r="D310" t="str">
            <v>체결구 해체·체결, 패드교체 포함 (상하차, 운반, 절단 별도), 한쪽레일 교환 시 65%</v>
          </cell>
          <cell r="E310" t="str">
            <v>km</v>
          </cell>
          <cell r="F310" t="str">
            <v>신설</v>
          </cell>
        </row>
        <row r="311">
          <cell r="A311">
            <v>308</v>
          </cell>
          <cell r="B311" t="str">
            <v>레일교환(인력)</v>
          </cell>
          <cell r="C311" t="str">
            <v>60kg(WT), 인력, 야간(사용중지 3시간), 시공구간 100m 이하(패드교체포함)</v>
          </cell>
          <cell r="D311" t="str">
            <v>체결구 해체·체결, 패드교체 포함 (상하차, 운반, 절단 별도), 한쪽레일 교환 시 65%</v>
          </cell>
          <cell r="E311" t="str">
            <v>km</v>
          </cell>
          <cell r="F311" t="str">
            <v>신설</v>
          </cell>
        </row>
        <row r="312">
          <cell r="A312">
            <v>309</v>
          </cell>
          <cell r="B312" t="str">
            <v>레일교환(인력)</v>
          </cell>
          <cell r="C312" t="str">
            <v>60kg(WT), 인력, 야간(사용중지 4시간), 시공구간 100m 이하(패드교체포함)</v>
          </cell>
          <cell r="D312" t="str">
            <v>체결구 해체·체결, 패드교체 포함 (상하차, 운반, 절단 별도), 한쪽레일 교환 시 65%</v>
          </cell>
          <cell r="E312" t="str">
            <v>km</v>
          </cell>
          <cell r="F312" t="str">
            <v>신설</v>
          </cell>
        </row>
        <row r="313">
          <cell r="A313">
            <v>310</v>
          </cell>
          <cell r="B313" t="str">
            <v>레일교환(인력)</v>
          </cell>
          <cell r="C313" t="str">
            <v>60kg(WT), 인력, 주간, 시공구간 100m 초과(패드교체포함)</v>
          </cell>
          <cell r="D313" t="str">
            <v>체결구 해체·체결, 패드교체 포함 (상하차, 운반, 절단 별도), 한쪽레일 교환 시 65%</v>
          </cell>
          <cell r="E313" t="str">
            <v>km</v>
          </cell>
          <cell r="F313" t="str">
            <v>신설</v>
          </cell>
        </row>
        <row r="314">
          <cell r="A314">
            <v>311</v>
          </cell>
          <cell r="B314" t="str">
            <v>레일교환(인력)</v>
          </cell>
          <cell r="C314" t="str">
            <v>60kg(WT), 인력, 야간(사용중지 3시간), 시공구간 100m 초과(패드교체포함)</v>
          </cell>
          <cell r="D314" t="str">
            <v>체결구 해체·체결, 패드교체 포함 (상하차, 운반, 절단 별도), 한쪽레일 교환 시 65%</v>
          </cell>
          <cell r="E314" t="str">
            <v>km</v>
          </cell>
          <cell r="F314" t="str">
            <v>신설</v>
          </cell>
        </row>
        <row r="315">
          <cell r="A315">
            <v>312</v>
          </cell>
          <cell r="B315" t="str">
            <v>레일교환(인력)</v>
          </cell>
          <cell r="C315" t="str">
            <v>60kg(WT), 인력, 야간(사용중지 4시간), 시공구간 100m 초과(패드교체포함)</v>
          </cell>
          <cell r="D315" t="str">
            <v>체결구 해체·체결, 패드교체 포함 (상하차, 운반, 절단 별도), 한쪽레일 교환 시 65%</v>
          </cell>
          <cell r="E315" t="str">
            <v>km</v>
          </cell>
          <cell r="F315" t="str">
            <v>신설</v>
          </cell>
        </row>
        <row r="316">
          <cell r="A316">
            <v>313</v>
          </cell>
          <cell r="B316" t="str">
            <v>레일교환(인력)</v>
          </cell>
          <cell r="C316" t="str">
            <v>60kg(PCT), 인력, 주간, 시공구간 30m 이하(패드교체포함)</v>
          </cell>
          <cell r="D316" t="str">
            <v>체결구 해체·체결, 패드교체 포함 (상하차, 운반, 절단 별도), 한쪽레일 교환 시 65%</v>
          </cell>
          <cell r="E316" t="str">
            <v>km</v>
          </cell>
          <cell r="F316" t="str">
            <v>신설</v>
          </cell>
        </row>
        <row r="317">
          <cell r="A317">
            <v>314</v>
          </cell>
          <cell r="B317" t="str">
            <v>레일교환(인력)</v>
          </cell>
          <cell r="C317" t="str">
            <v>60kg(PCT), 인력, 야간(사용중지 3시간), 시공구간 30m 이하(패드교체포함)</v>
          </cell>
          <cell r="D317" t="str">
            <v>체결구 해체·체결, 패드교체 포함 (상하차, 운반, 절단 별도), 한쪽레일 교환 시 65%</v>
          </cell>
          <cell r="E317" t="str">
            <v>km</v>
          </cell>
          <cell r="F317" t="str">
            <v>신설</v>
          </cell>
        </row>
        <row r="318">
          <cell r="A318">
            <v>315</v>
          </cell>
          <cell r="B318" t="str">
            <v>레일교환(인력)</v>
          </cell>
          <cell r="C318" t="str">
            <v>60kg(PCT), 인력, 야간(사용중지 4시간), 시공구간 30m 이하(패드교체포함)</v>
          </cell>
          <cell r="D318" t="str">
            <v>체결구 해체·체결, 패드교체 포함 (상하차, 운반, 절단 별도), 한쪽레일 교환 시 65%</v>
          </cell>
          <cell r="E318" t="str">
            <v>km</v>
          </cell>
          <cell r="F318" t="str">
            <v>신설</v>
          </cell>
        </row>
        <row r="319">
          <cell r="A319">
            <v>316</v>
          </cell>
          <cell r="B319" t="str">
            <v>레일교환(인력)</v>
          </cell>
          <cell r="C319" t="str">
            <v>60kg(PCT), 인력, 주간, 시공구간 100m 이하(패드교체포함)</v>
          </cell>
          <cell r="D319" t="str">
            <v>체결구 해체·체결, 패드교체 포함 (상하차, 운반, 절단 별도), 한쪽레일 교환 시 65%</v>
          </cell>
          <cell r="E319" t="str">
            <v>km</v>
          </cell>
          <cell r="F319" t="str">
            <v>신설</v>
          </cell>
        </row>
        <row r="320">
          <cell r="A320">
            <v>317</v>
          </cell>
          <cell r="B320" t="str">
            <v>레일교환(인력)</v>
          </cell>
          <cell r="C320" t="str">
            <v>60kg(PCT), 인력, 야간(사용중지 3시간), 시공구간 100m 이하(패드교체포함)</v>
          </cell>
          <cell r="D320" t="str">
            <v>체결구 해체·체결, 패드교체 포함 (상하차, 운반, 절단 별도), 한쪽레일 교환 시 65%</v>
          </cell>
          <cell r="E320" t="str">
            <v>km</v>
          </cell>
          <cell r="F320" t="str">
            <v>신설</v>
          </cell>
        </row>
        <row r="321">
          <cell r="A321">
            <v>318</v>
          </cell>
          <cell r="B321" t="str">
            <v>레일교환(인력)</v>
          </cell>
          <cell r="C321" t="str">
            <v>60kg(PCT), 인력, 야간(사용중지 4시간), 시공구간 100m 이하(패드교체포함)</v>
          </cell>
          <cell r="D321" t="str">
            <v>체결구 해체·체결, 패드교체 포함 (상하차, 운반, 절단 별도), 한쪽레일 교환 시 65%</v>
          </cell>
          <cell r="E321" t="str">
            <v>km</v>
          </cell>
          <cell r="F321" t="str">
            <v>신설</v>
          </cell>
        </row>
        <row r="322">
          <cell r="A322">
            <v>319</v>
          </cell>
          <cell r="B322" t="str">
            <v>레일교환(인력)</v>
          </cell>
          <cell r="C322" t="str">
            <v>60kg(PCT), 인력, 주간, 시공구간 100m 초과(패드교체포함)</v>
          </cell>
          <cell r="D322" t="str">
            <v>체결구 해체·체결, 패드교체 포함 (상하차, 운반, 절단 별도), 한쪽레일 교환 시 65%</v>
          </cell>
          <cell r="E322" t="str">
            <v>km</v>
          </cell>
          <cell r="F322" t="str">
            <v>신설</v>
          </cell>
        </row>
        <row r="323">
          <cell r="A323">
            <v>320</v>
          </cell>
          <cell r="B323" t="str">
            <v>레일교환(인력)</v>
          </cell>
          <cell r="C323" t="str">
            <v>60kg(PCT), 인력, 야간(사용중지 3시간), 시공구간 100m 초과(패드교체포함)</v>
          </cell>
          <cell r="D323" t="str">
            <v>체결구 해체·체결, 패드교체 포함 (상하차, 운반, 절단 별도), 한쪽레일 교환 시 65%</v>
          </cell>
          <cell r="E323" t="str">
            <v>km</v>
          </cell>
          <cell r="F323" t="str">
            <v>신설</v>
          </cell>
        </row>
        <row r="324">
          <cell r="A324">
            <v>321</v>
          </cell>
          <cell r="B324" t="str">
            <v>레일교환(인력)</v>
          </cell>
          <cell r="C324" t="str">
            <v>60kg(PCT), 인력, 야간(사용중지 4시간), 시공구간 100m 초과(패드교체포함)</v>
          </cell>
          <cell r="D324" t="str">
            <v>체결구 해체·체결, 패드교체 포함 (상하차, 운반, 절단 별도), 한쪽레일 교환 시 65%</v>
          </cell>
          <cell r="E324" t="str">
            <v>km</v>
          </cell>
          <cell r="F324" t="str">
            <v>신설</v>
          </cell>
        </row>
        <row r="325">
          <cell r="A325">
            <v>322</v>
          </cell>
          <cell r="B325" t="str">
            <v>레일교환(인력)</v>
          </cell>
          <cell r="C325" t="str">
            <v>60kg(교량), 인력, 야간(사용중지 3시간), 시공구간 30m 이하(패드교체포함)</v>
          </cell>
          <cell r="D325" t="str">
            <v>체결구 해체·체결, 패드교체 포함 (상하차, 운반, 절단 별도), 한쪽레일 교환 시 65%</v>
          </cell>
          <cell r="E325" t="str">
            <v>km</v>
          </cell>
          <cell r="F325" t="str">
            <v>신설</v>
          </cell>
        </row>
        <row r="326">
          <cell r="A326">
            <v>323</v>
          </cell>
          <cell r="B326" t="str">
            <v>레일교환(인력)</v>
          </cell>
          <cell r="C326" t="str">
            <v>60kg(교량), 인력, 야간(사용중지 4시간), 시공구간 30m 이하(패드교체포함)</v>
          </cell>
          <cell r="D326" t="str">
            <v>체결구 해체·체결, 패드교체 포함 (상하차, 운반, 절단 별도), 한쪽레일 교환 시 65%</v>
          </cell>
          <cell r="E326" t="str">
            <v>km</v>
          </cell>
          <cell r="F326" t="str">
            <v>신설</v>
          </cell>
        </row>
        <row r="327">
          <cell r="A327">
            <v>324</v>
          </cell>
          <cell r="B327" t="str">
            <v>레일교환(인력)</v>
          </cell>
          <cell r="C327" t="str">
            <v>60kg(교량), 인력, 야간(사용중지 3시간), 시공구간 100m 이하(패드교체포함)</v>
          </cell>
          <cell r="D327" t="str">
            <v>체결구 해체·체결, 패드교체 포함 (상하차, 운반, 절단 별도), 한쪽레일 교환 시 65%</v>
          </cell>
          <cell r="E327" t="str">
            <v>km</v>
          </cell>
          <cell r="F327" t="str">
            <v>신설</v>
          </cell>
        </row>
        <row r="328">
          <cell r="A328">
            <v>325</v>
          </cell>
          <cell r="B328" t="str">
            <v>레일교환(인력)</v>
          </cell>
          <cell r="C328" t="str">
            <v>60kg(교량), 인력, 야간(사용중지 4시간), 시공구간 100m 이하(패드교체포함)</v>
          </cell>
          <cell r="D328" t="str">
            <v>체결구 해체·체결, 패드교체 포함 (상하차, 운반, 절단 별도), 한쪽레일 교환 시 65%</v>
          </cell>
          <cell r="E328" t="str">
            <v>km</v>
          </cell>
          <cell r="F328" t="str">
            <v>신설</v>
          </cell>
        </row>
        <row r="329">
          <cell r="A329">
            <v>326</v>
          </cell>
          <cell r="B329" t="str">
            <v>레일교환(인력)</v>
          </cell>
          <cell r="C329" t="str">
            <v>60kg(교량), 인력, 야간(사용중지 3시간), 시공구간 100m 초과(패드교체포함)</v>
          </cell>
          <cell r="D329" t="str">
            <v>체결구 해체·체결, 패드교체 포함 (상하차, 운반, 절단 별도), 한쪽레일 교환 시 65%</v>
          </cell>
          <cell r="E329" t="str">
            <v>km</v>
          </cell>
          <cell r="F329" t="str">
            <v>신설</v>
          </cell>
        </row>
        <row r="330">
          <cell r="A330">
            <v>327</v>
          </cell>
          <cell r="B330" t="str">
            <v>레일교환(인력)</v>
          </cell>
          <cell r="C330" t="str">
            <v>60kg(교량), 인력, 야간(사용중지 4시간), 시공구간 100m 초과(패드교체포함)</v>
          </cell>
          <cell r="D330" t="str">
            <v>체결구 해체·체결, 패드교체 포함 (상하차, 운반, 절단 별도), 한쪽레일 교환 시 65%</v>
          </cell>
          <cell r="E330" t="str">
            <v>km</v>
          </cell>
          <cell r="F330" t="str">
            <v>신설</v>
          </cell>
        </row>
        <row r="331">
          <cell r="A331">
            <v>328</v>
          </cell>
          <cell r="B331" t="str">
            <v>레일교환(인력)</v>
          </cell>
          <cell r="C331" t="str">
            <v>60kg(터널), 인력, 야간(사용중지 3시간), 시공구간 30m 이하(패드교체포함)</v>
          </cell>
          <cell r="D331" t="str">
            <v>체결구 해체·체결, 패드교체 포함 (상하차, 운반, 절단 별도), 한쪽레일 교환 시 65%</v>
          </cell>
          <cell r="E331" t="str">
            <v>km</v>
          </cell>
          <cell r="F331" t="str">
            <v>신설</v>
          </cell>
        </row>
        <row r="332">
          <cell r="A332">
            <v>329</v>
          </cell>
          <cell r="B332" t="str">
            <v>레일교환(인력)</v>
          </cell>
          <cell r="C332" t="str">
            <v>60kg(터널), 인력, 야간(사용중지 4시간), 시공구간 30m 이하(패드교체포함)</v>
          </cell>
          <cell r="D332" t="str">
            <v>체결구 해체·체결, 패드교체 포함 (상하차, 운반, 절단 별도), 한쪽레일 교환 시 65%</v>
          </cell>
          <cell r="E332" t="str">
            <v>km</v>
          </cell>
          <cell r="F332" t="str">
            <v>신설</v>
          </cell>
        </row>
        <row r="333">
          <cell r="A333">
            <v>330</v>
          </cell>
          <cell r="B333" t="str">
            <v>레일교환(인력)</v>
          </cell>
          <cell r="C333" t="str">
            <v>60kg(터널), 인력, 야간(사용중지 3시간), 시공구간 100m 이하(패드교체포함)</v>
          </cell>
          <cell r="D333" t="str">
            <v>체결구 해체·체결, 패드교체 포함 (상하차, 운반, 절단 별도), 한쪽레일 교환 시 65%</v>
          </cell>
          <cell r="E333" t="str">
            <v>km</v>
          </cell>
          <cell r="F333" t="str">
            <v>신설</v>
          </cell>
        </row>
        <row r="334">
          <cell r="A334">
            <v>331</v>
          </cell>
          <cell r="B334" t="str">
            <v>레일교환(인력)</v>
          </cell>
          <cell r="C334" t="str">
            <v>60kg(터널), 인력, 야간(사용중지 4시간), 시공구간 100m 이하(패드교체포함)</v>
          </cell>
          <cell r="D334" t="str">
            <v>체결구 해체·체결, 패드교체 포함 (상하차, 운반, 절단 별도), 한쪽레일 교환 시 65%</v>
          </cell>
          <cell r="E334" t="str">
            <v>km</v>
          </cell>
          <cell r="F334" t="str">
            <v>신설</v>
          </cell>
        </row>
        <row r="335">
          <cell r="A335">
            <v>332</v>
          </cell>
          <cell r="B335" t="str">
            <v>레일교환(인력)</v>
          </cell>
          <cell r="C335" t="str">
            <v>60kg(터널), 인력, 야간(사용중지 3시간), 시공구간 100m 초과(패드교체포함)</v>
          </cell>
          <cell r="D335" t="str">
            <v>체결구 해체·체결, 패드교체 포함 (상하차, 운반, 절단 별도), 한쪽레일 교환 시 65%</v>
          </cell>
          <cell r="E335" t="str">
            <v>km</v>
          </cell>
          <cell r="F335" t="str">
            <v>신설</v>
          </cell>
        </row>
        <row r="336">
          <cell r="A336">
            <v>333</v>
          </cell>
          <cell r="B336" t="str">
            <v>레일교환(인력)</v>
          </cell>
          <cell r="C336" t="str">
            <v>60kg(터널), 인력, 야간(사용중지 4시간), 시공구간 100m 초과(패드교체포함)</v>
          </cell>
          <cell r="D336" t="str">
            <v>체결구 해체·체결, 패드교체 포함 (상하차, 운반, 절단 별도), 한쪽레일 교환 시 65%</v>
          </cell>
          <cell r="E336" t="str">
            <v>km</v>
          </cell>
          <cell r="F336" t="str">
            <v>신설</v>
          </cell>
        </row>
        <row r="337">
          <cell r="A337">
            <v>334</v>
          </cell>
          <cell r="B337" t="str">
            <v>레일교환</v>
          </cell>
          <cell r="C337" t="str">
            <v>WT, 기계화, 주간(패드교체포함)</v>
          </cell>
          <cell r="D337" t="str">
            <v>체결구 해체·체결, 패드교체 포함 (상하차, 운반, 절단 별도), 한쪽레일 교환 시 65%</v>
          </cell>
          <cell r="E337" t="str">
            <v>km</v>
          </cell>
          <cell r="F337" t="str">
            <v>신설</v>
          </cell>
        </row>
        <row r="338">
          <cell r="A338">
            <v>335</v>
          </cell>
          <cell r="B338" t="str">
            <v>레일교환</v>
          </cell>
          <cell r="C338" t="str">
            <v>WT, 기계화, 주간(사용중지 4시간)(패드교체포함)</v>
          </cell>
          <cell r="D338" t="str">
            <v>체결구 해체·체결, 패드교체 포함 (상하차, 운반, 절단 별도), 한쪽레일 교환 시 65%</v>
          </cell>
          <cell r="E338" t="str">
            <v>km</v>
          </cell>
          <cell r="F338" t="str">
            <v>신설</v>
          </cell>
        </row>
        <row r="339">
          <cell r="A339">
            <v>336</v>
          </cell>
          <cell r="B339" t="str">
            <v>레일교환</v>
          </cell>
          <cell r="C339" t="str">
            <v>WT, 기계화, 야간(사용중지 3시간)(패드교체포함)</v>
          </cell>
          <cell r="D339" t="str">
            <v>체결구 해체·체결, 패드교체 포함 (상하차, 운반, 절단 별도), 한쪽레일 교환 시 65%</v>
          </cell>
          <cell r="E339" t="str">
            <v>km</v>
          </cell>
          <cell r="F339" t="str">
            <v>신설</v>
          </cell>
        </row>
        <row r="340">
          <cell r="A340">
            <v>337</v>
          </cell>
          <cell r="B340" t="str">
            <v>레일교환</v>
          </cell>
          <cell r="C340" t="str">
            <v>WT, 기계화, 야간(사용중지 4시간)(패드교체포함)</v>
          </cell>
          <cell r="D340" t="str">
            <v>체결구 해체·체결, 패드교체 포함 (상하차, 운반, 절단 별도), 한쪽레일 교환 시 65%</v>
          </cell>
          <cell r="E340" t="str">
            <v>km</v>
          </cell>
          <cell r="F340" t="str">
            <v>신설</v>
          </cell>
        </row>
        <row r="341">
          <cell r="A341">
            <v>338</v>
          </cell>
          <cell r="B341" t="str">
            <v>레일교환</v>
          </cell>
          <cell r="C341" t="str">
            <v>PCT, 기계화, 주간(패드교체포함)</v>
          </cell>
          <cell r="D341" t="str">
            <v>체결구 해체·체결, 패드교체 포함 (상하차, 운반, 절단 별도), 한쪽레일 교환 시 65%</v>
          </cell>
          <cell r="E341" t="str">
            <v>km</v>
          </cell>
          <cell r="F341" t="str">
            <v>신설</v>
          </cell>
        </row>
        <row r="342">
          <cell r="A342">
            <v>339</v>
          </cell>
          <cell r="B342" t="str">
            <v>레일교환</v>
          </cell>
          <cell r="C342" t="str">
            <v>PCT, 기계화, 주간(사용중지 4시간)(패드교체포함)</v>
          </cell>
          <cell r="D342" t="str">
            <v>체결구 해체·체결, 패드교체 포함 (상하차, 운반, 절단 별도), 한쪽레일 교환 시 65%</v>
          </cell>
          <cell r="E342" t="str">
            <v>km</v>
          </cell>
          <cell r="F342" t="str">
            <v>신설</v>
          </cell>
        </row>
        <row r="343">
          <cell r="A343">
            <v>340</v>
          </cell>
          <cell r="B343" t="str">
            <v>레일교환</v>
          </cell>
          <cell r="C343" t="str">
            <v>PCT, 기계화, 야간(사용중지 3시간)(패드교체포함)</v>
          </cell>
          <cell r="D343" t="str">
            <v>체결구 해체·체결, 패드교체 포함 (상하차, 운반, 절단 별도), 한쪽레일 교환 시 65%</v>
          </cell>
          <cell r="E343" t="str">
            <v>km</v>
          </cell>
          <cell r="F343" t="str">
            <v>신설</v>
          </cell>
        </row>
        <row r="344">
          <cell r="A344">
            <v>341</v>
          </cell>
          <cell r="B344" t="str">
            <v>레일교환</v>
          </cell>
          <cell r="C344" t="str">
            <v>PCT, 기계화, 야간(사용중지 4시간)(패드교체포함)</v>
          </cell>
          <cell r="D344" t="str">
            <v>체결구 해체·체결, 패드교체 포함 (상하차, 운반, 절단 별도), 한쪽레일 교환 시 65%</v>
          </cell>
          <cell r="E344" t="str">
            <v>km</v>
          </cell>
          <cell r="F344" t="str">
            <v>신설</v>
          </cell>
        </row>
        <row r="345">
          <cell r="A345">
            <v>342</v>
          </cell>
          <cell r="B345" t="str">
            <v>레일교환</v>
          </cell>
          <cell r="C345" t="str">
            <v>교량, 기계화, 주간(사용중지 4시간)(패드교체포함)</v>
          </cell>
          <cell r="D345" t="str">
            <v>체결구 해체·체결, 패드교체 포함 (상하차, 운반, 절단 별도), 한쪽레일 교환 시 65%</v>
          </cell>
          <cell r="E345" t="str">
            <v>km</v>
          </cell>
          <cell r="F345" t="str">
            <v>신설</v>
          </cell>
        </row>
        <row r="346">
          <cell r="A346">
            <v>343</v>
          </cell>
          <cell r="B346" t="str">
            <v>레일교환</v>
          </cell>
          <cell r="C346" t="str">
            <v>교량, 기계화, 야간(사용중지 3시간)(패드교체포함)</v>
          </cell>
          <cell r="D346" t="str">
            <v>체결구 해체·체결, 패드교체 포함 (상하차, 운반, 절단 별도), 한쪽레일 교환 시 65%</v>
          </cell>
          <cell r="E346" t="str">
            <v>km</v>
          </cell>
          <cell r="F346" t="str">
            <v>신설</v>
          </cell>
        </row>
        <row r="347">
          <cell r="A347">
            <v>344</v>
          </cell>
          <cell r="B347" t="str">
            <v>레일교환</v>
          </cell>
          <cell r="C347" t="str">
            <v>교량, 기계화, 야간(사용중지 4시간)(패드교체포함)</v>
          </cell>
          <cell r="D347" t="str">
            <v>체결구 해체·체결, 패드교체 포함 (상하차, 운반, 절단 별도), 한쪽레일 교환 시 65%</v>
          </cell>
          <cell r="E347" t="str">
            <v>km</v>
          </cell>
          <cell r="F347" t="str">
            <v>신설</v>
          </cell>
        </row>
        <row r="348">
          <cell r="A348">
            <v>345</v>
          </cell>
          <cell r="B348" t="str">
            <v>레일교환</v>
          </cell>
          <cell r="C348" t="str">
            <v>터널, 기계화, 주간(사용중지 4시간)(패드교체포함)</v>
          </cell>
          <cell r="D348" t="str">
            <v>체결구 해체·체결, 패드교체 포함 (상하차, 운반, 절단 별도), 한쪽레일 교환 시 65%</v>
          </cell>
          <cell r="E348" t="str">
            <v>km</v>
          </cell>
          <cell r="F348" t="str">
            <v>신설</v>
          </cell>
        </row>
        <row r="349">
          <cell r="A349">
            <v>346</v>
          </cell>
          <cell r="B349" t="str">
            <v>레일교환</v>
          </cell>
          <cell r="C349" t="str">
            <v>터널, 기계화, 야간(사용중지 3시간)(패드교체포함)</v>
          </cell>
          <cell r="D349" t="str">
            <v>체결구 해체·체결, 패드교체 포함 (상하차, 운반, 절단 별도), 한쪽레일 교환 시 65%</v>
          </cell>
          <cell r="E349" t="str">
            <v>km</v>
          </cell>
          <cell r="F349" t="str">
            <v>신설</v>
          </cell>
        </row>
        <row r="350">
          <cell r="A350">
            <v>347</v>
          </cell>
          <cell r="B350" t="str">
            <v>레일교환</v>
          </cell>
          <cell r="C350" t="str">
            <v>터널, 기계화, 야간(사용중지 4시간)(패드교체포함)</v>
          </cell>
          <cell r="D350" t="str">
            <v>체결구 해체·체결, 패드교체 포함 (상하차, 운반, 절단 별도), 한쪽레일 교환 시 65%</v>
          </cell>
          <cell r="E350" t="str">
            <v>km</v>
          </cell>
          <cell r="F350" t="str">
            <v>신설</v>
          </cell>
        </row>
        <row r="351">
          <cell r="A351">
            <v>348</v>
          </cell>
          <cell r="B351" t="str">
            <v>침목교환(인력)</v>
          </cell>
          <cell r="C351" t="str">
            <v>WT→WT, 인력, 야간(사용중지 3시간), A-TYPE(비연속교환)</v>
          </cell>
          <cell r="D351" t="str">
            <v>체결구 해체 및 체결 포함 (상하차, 운반, 침목천공, 탄성체결 별도)</v>
          </cell>
          <cell r="E351" t="str">
            <v>개</v>
          </cell>
        </row>
        <row r="352">
          <cell r="A352">
            <v>349</v>
          </cell>
          <cell r="B352" t="str">
            <v>침목교환(인력)</v>
          </cell>
          <cell r="C352" t="str">
            <v>WT→WT, 인력, 야간(사용중지 3시간), B-TYPE(연속교환)</v>
          </cell>
          <cell r="D352" t="str">
            <v>체결구 해체 및 체결 포함 (상하차, 운반, 침목천공, 탄성체결 별도)</v>
          </cell>
          <cell r="E352" t="str">
            <v>개</v>
          </cell>
        </row>
        <row r="353">
          <cell r="A353">
            <v>350</v>
          </cell>
          <cell r="B353" t="str">
            <v>침목교환(인력)</v>
          </cell>
          <cell r="C353" t="str">
            <v>WT→WT, 인력, 야간(사용중지 4시간), A-TYPE(비연속교환)</v>
          </cell>
          <cell r="D353" t="str">
            <v>체결구 해체 및 체결 포함 (상하차, 운반, 침목천공, 탄성체결 별도)</v>
          </cell>
          <cell r="E353" t="str">
            <v>개</v>
          </cell>
        </row>
        <row r="354">
          <cell r="A354">
            <v>351</v>
          </cell>
          <cell r="B354" t="str">
            <v>침목교환(인력)</v>
          </cell>
          <cell r="C354" t="str">
            <v>WT→WT, 인력, 야간(사용중지 4시간), B-TYPE(연속교환)</v>
          </cell>
          <cell r="D354" t="str">
            <v>체결구 해체 및 체결 포함 (상하차, 운반, 침목천공, 탄성체결 별도)</v>
          </cell>
          <cell r="E354" t="str">
            <v>개</v>
          </cell>
        </row>
        <row r="355">
          <cell r="A355">
            <v>352</v>
          </cell>
          <cell r="B355" t="str">
            <v>침목교환(인력)</v>
          </cell>
          <cell r="C355" t="str">
            <v>WT→PCT, 인력, 주간, A-TYPE(비연속교환)</v>
          </cell>
          <cell r="D355" t="str">
            <v>체결구 해체 및 체결 포함 (상하차, 운반, 침목천공, 탄성체결 별도)</v>
          </cell>
          <cell r="E355" t="str">
            <v>개</v>
          </cell>
        </row>
        <row r="356">
          <cell r="A356">
            <v>353</v>
          </cell>
          <cell r="B356" t="str">
            <v>침목교환(인력)</v>
          </cell>
          <cell r="C356" t="str">
            <v>WT→PCT, 인력, 주간, B-TYPE(연속교환)</v>
          </cell>
          <cell r="D356" t="str">
            <v>체결구 해체 및 체결 포함 (상하차, 운반, 침목천공, 탄성체결 별도)</v>
          </cell>
          <cell r="E356" t="str">
            <v>개</v>
          </cell>
        </row>
        <row r="357">
          <cell r="A357">
            <v>354</v>
          </cell>
          <cell r="B357" t="str">
            <v>침목교환(인력)</v>
          </cell>
          <cell r="C357" t="str">
            <v>WT→PCT, 인력, 야간(사용중지 3시간), A-TYPE(비연속교환)</v>
          </cell>
          <cell r="D357" t="str">
            <v>체결구 해체 및 체결 포함 (상하차, 운반, 침목천공, 탄성체결 별도)</v>
          </cell>
          <cell r="E357" t="str">
            <v>개</v>
          </cell>
        </row>
        <row r="358">
          <cell r="A358">
            <v>355</v>
          </cell>
          <cell r="B358" t="str">
            <v>침목교환(인력)</v>
          </cell>
          <cell r="C358" t="str">
            <v>WT→PCT, 인력, 야간(사용중지 3시간), B-TYPE(연속교환)</v>
          </cell>
          <cell r="D358" t="str">
            <v>체결구 해체 및 체결 포함 (상하차, 운반, 침목천공, 탄성체결 별도)</v>
          </cell>
          <cell r="E358" t="str">
            <v>개</v>
          </cell>
        </row>
        <row r="359">
          <cell r="A359">
            <v>356</v>
          </cell>
          <cell r="B359" t="str">
            <v>침목교환(인력)</v>
          </cell>
          <cell r="C359" t="str">
            <v>WT→PCT, 인력, 야간(사용중지 4시간), A-TYPE(비연속교환)</v>
          </cell>
          <cell r="D359" t="str">
            <v>체결구 해체 및 체결 포함 (상하차, 운반, 침목천공, 탄성체결 별도)</v>
          </cell>
          <cell r="E359" t="str">
            <v>개</v>
          </cell>
        </row>
        <row r="360">
          <cell r="A360">
            <v>357</v>
          </cell>
          <cell r="B360" t="str">
            <v>침목교환(인력)</v>
          </cell>
          <cell r="C360" t="str">
            <v>WT→PCT, 인력, 야간(사용중지 4시간), B-TYPE(연속교환)</v>
          </cell>
          <cell r="D360" t="str">
            <v>체결구 해체 및 체결 포함 (상하차, 운반, 침목천공, 탄성체결 별도)</v>
          </cell>
          <cell r="E360" t="str">
            <v>개</v>
          </cell>
        </row>
        <row r="361">
          <cell r="A361">
            <v>358</v>
          </cell>
          <cell r="B361" t="str">
            <v>침목교환(인력)</v>
          </cell>
          <cell r="C361" t="str">
            <v>PCT→PCT, 인력, 주간, A-TYPE(비연속교환)</v>
          </cell>
          <cell r="D361" t="str">
            <v>체결구 해체 및 체결 포함 (상하차, 운반 별도)</v>
          </cell>
          <cell r="E361" t="str">
            <v>개</v>
          </cell>
        </row>
        <row r="362">
          <cell r="A362">
            <v>359</v>
          </cell>
          <cell r="B362" t="str">
            <v>침목교환(인력)</v>
          </cell>
          <cell r="C362" t="str">
            <v>PCT→PCT, 인력, 주간, B-TYPE(연속교환)</v>
          </cell>
          <cell r="D362" t="str">
            <v>체결구 해체 및 체결 포함 (상하차, 운반 별도)</v>
          </cell>
          <cell r="E362" t="str">
            <v>개</v>
          </cell>
        </row>
        <row r="363">
          <cell r="A363">
            <v>360</v>
          </cell>
          <cell r="B363" t="str">
            <v>침목교환(인력)</v>
          </cell>
          <cell r="C363" t="str">
            <v>PCT→PCT, 인력, 야간(사용중지 3시간), A-TYPE(비연속교환)</v>
          </cell>
          <cell r="D363" t="str">
            <v>체결구 해체 및 체결 포함 (상하차, 운반 별도)</v>
          </cell>
          <cell r="E363" t="str">
            <v>개</v>
          </cell>
        </row>
        <row r="364">
          <cell r="A364">
            <v>361</v>
          </cell>
          <cell r="B364" t="str">
            <v>침목교환(인력)</v>
          </cell>
          <cell r="C364" t="str">
            <v>PCT→PCT, 인력, 야간(사용중지 3시간), B-TYPE(연속교환)</v>
          </cell>
          <cell r="D364" t="str">
            <v>체결구 해체 및 체결 포함 (상하차, 운반 별도)</v>
          </cell>
          <cell r="E364" t="str">
            <v>개</v>
          </cell>
        </row>
        <row r="365">
          <cell r="A365">
            <v>362</v>
          </cell>
          <cell r="B365" t="str">
            <v>침목교환(인력)</v>
          </cell>
          <cell r="C365" t="str">
            <v>PCT→PCT, 인력, 야간(사용중지 4시간), A-TYPE(비연속교환)</v>
          </cell>
          <cell r="D365" t="str">
            <v>체결구 해체 및 체결 포함 (상하차, 운반 별도)</v>
          </cell>
          <cell r="E365" t="str">
            <v>개</v>
          </cell>
        </row>
        <row r="366">
          <cell r="A366">
            <v>363</v>
          </cell>
          <cell r="B366" t="str">
            <v>침목교환(인력)</v>
          </cell>
          <cell r="C366" t="str">
            <v>PCT→PCT, 인력, 야간(사용중지 4시간), B-TYPE(연속교환)</v>
          </cell>
          <cell r="D366" t="str">
            <v>체결구 해체 및 체결 포함 (상하차, 운반 별도)</v>
          </cell>
          <cell r="E366" t="str">
            <v>개</v>
          </cell>
        </row>
        <row r="367">
          <cell r="A367">
            <v>364</v>
          </cell>
          <cell r="B367" t="str">
            <v>침목교환(인력)</v>
          </cell>
          <cell r="C367" t="str">
            <v>교량, 인력, 야간(사용중지 3시간), A-TYPE(비연속교환)</v>
          </cell>
          <cell r="D367" t="str">
            <v>체결구 해체 및 체결 포함 (상하차, 운반, 침목천공, 탄성체결 별도)</v>
          </cell>
          <cell r="E367" t="str">
            <v>개</v>
          </cell>
        </row>
        <row r="368">
          <cell r="A368">
            <v>365</v>
          </cell>
          <cell r="B368" t="str">
            <v>침목교환(인력)</v>
          </cell>
          <cell r="C368" t="str">
            <v>교량, 인력, 야간(사용중지 3시간), B-TYPE(연속교환)</v>
          </cell>
          <cell r="D368" t="str">
            <v>체결구 해체 및 체결 포함 (상하차, 운반, 침목천공, 탄성체결 별도)</v>
          </cell>
          <cell r="E368" t="str">
            <v>개</v>
          </cell>
        </row>
        <row r="369">
          <cell r="A369">
            <v>366</v>
          </cell>
          <cell r="B369" t="str">
            <v>침목교환(인력)</v>
          </cell>
          <cell r="C369" t="str">
            <v>교량, 인력, 야간(사용중지 4시간), A-TYPE(비연속교환)</v>
          </cell>
          <cell r="D369" t="str">
            <v>체결구 해체 및 체결 포함 (상하차, 운반, 침목천공, 탄성체결 별도)</v>
          </cell>
          <cell r="E369" t="str">
            <v>개</v>
          </cell>
        </row>
        <row r="370">
          <cell r="A370">
            <v>367</v>
          </cell>
          <cell r="B370" t="str">
            <v>침목교환(인력)</v>
          </cell>
          <cell r="C370" t="str">
            <v>교량, 인력, 야간(사용중지 4시간), B-TYPE(연속교환)</v>
          </cell>
          <cell r="D370" t="str">
            <v>체결구 해체 및 체결 포함 (상하차, 운반, 침목천공, 탄성체결 별도)</v>
          </cell>
          <cell r="E370" t="str">
            <v>개</v>
          </cell>
        </row>
        <row r="371">
          <cell r="A371">
            <v>368</v>
          </cell>
          <cell r="B371" t="str">
            <v>침목교환</v>
          </cell>
          <cell r="C371" t="str">
            <v>WT→WT, 기계화, 주간</v>
          </cell>
          <cell r="D371" t="str">
            <v>체결구 해체 및 체결 포함 (상하차, 운반, 침목천공, 탄성체결 별도)</v>
          </cell>
          <cell r="E371" t="str">
            <v>개</v>
          </cell>
        </row>
        <row r="372">
          <cell r="A372">
            <v>369</v>
          </cell>
          <cell r="B372" t="str">
            <v>침목교환</v>
          </cell>
          <cell r="C372" t="str">
            <v>WT→WT, 기계화, 주간(사용중지 4시간)</v>
          </cell>
          <cell r="D372" t="str">
            <v>체결구 해체 및 체결 포함 (상하차, 운반, 침목천공, 탄성체결 별도)</v>
          </cell>
          <cell r="E372" t="str">
            <v>개</v>
          </cell>
        </row>
        <row r="373">
          <cell r="A373">
            <v>370</v>
          </cell>
          <cell r="B373" t="str">
            <v>침목교환</v>
          </cell>
          <cell r="C373" t="str">
            <v>WT→WT, 기계화, 야간(사용중지 3시간)</v>
          </cell>
          <cell r="D373" t="str">
            <v>체결구 해체 및 체결 포함 (상하차, 운반, 침목천공, 탄성체결 별도)</v>
          </cell>
          <cell r="E373" t="str">
            <v>개</v>
          </cell>
        </row>
        <row r="374">
          <cell r="A374">
            <v>371</v>
          </cell>
          <cell r="B374" t="str">
            <v>침목교환</v>
          </cell>
          <cell r="C374" t="str">
            <v>WT→WT, 기계화, 야간(사용중지 4시간)</v>
          </cell>
          <cell r="D374" t="str">
            <v>체결구 해체 및 체결 포함 (상하차, 운반, 침목천공, 탄성체결 별도)</v>
          </cell>
          <cell r="E374" t="str">
            <v>개</v>
          </cell>
        </row>
        <row r="375">
          <cell r="A375">
            <v>372</v>
          </cell>
          <cell r="B375" t="str">
            <v>침목교환</v>
          </cell>
          <cell r="C375" t="str">
            <v>WT→PCT, 기계화, 주간</v>
          </cell>
          <cell r="D375" t="str">
            <v>체결구 해체 및 체결 포함 (상하차, 운반, 침목천공, 탄성체결 별도)</v>
          </cell>
          <cell r="E375" t="str">
            <v>개</v>
          </cell>
        </row>
        <row r="376">
          <cell r="A376">
            <v>373</v>
          </cell>
          <cell r="B376" t="str">
            <v>침목교환</v>
          </cell>
          <cell r="C376" t="str">
            <v>WT→PCT, 기계화, 주간(사용중지 4시간)</v>
          </cell>
          <cell r="D376" t="str">
            <v>체결구 해체 및 체결 포함 (상하차, 운반, 침목천공, 탄성체결 별도)</v>
          </cell>
          <cell r="E376" t="str">
            <v>개</v>
          </cell>
        </row>
        <row r="377">
          <cell r="A377">
            <v>374</v>
          </cell>
          <cell r="B377" t="str">
            <v>침목교환</v>
          </cell>
          <cell r="C377" t="str">
            <v>WT→PCT, 기계화, 야간(사용중지 3시간)</v>
          </cell>
          <cell r="D377" t="str">
            <v>체결구 해체 및 체결 포함 (상하차, 운반, 침목천공, 탄성체결 별도)</v>
          </cell>
          <cell r="E377" t="str">
            <v>개</v>
          </cell>
        </row>
        <row r="378">
          <cell r="A378">
            <v>375</v>
          </cell>
          <cell r="B378" t="str">
            <v>침목교환</v>
          </cell>
          <cell r="C378" t="str">
            <v>WT→PCT, 기계화, 야간(사용중지 4시간)</v>
          </cell>
          <cell r="D378" t="str">
            <v>체결구 해체 및 체결 포함 (상하차, 운반, 침목천공, 탄성체결 별도)</v>
          </cell>
          <cell r="E378" t="str">
            <v>개</v>
          </cell>
        </row>
        <row r="379">
          <cell r="A379">
            <v>376</v>
          </cell>
          <cell r="B379" t="str">
            <v>침목교환</v>
          </cell>
          <cell r="C379" t="str">
            <v>PCT→PCT, 기계화, 주간</v>
          </cell>
          <cell r="D379" t="str">
            <v>체결구 해체 및 체결 포함 (상하차, 운반 별도)</v>
          </cell>
          <cell r="E379" t="str">
            <v>개</v>
          </cell>
        </row>
        <row r="380">
          <cell r="A380">
            <v>377</v>
          </cell>
          <cell r="B380" t="str">
            <v>침목교환</v>
          </cell>
          <cell r="C380" t="str">
            <v>PCT→PCT, 기계화, 주간(사용중지 4시간)</v>
          </cell>
          <cell r="D380" t="str">
            <v>체결구 해체 및 체결 포함 (상하차, 운반 별도)</v>
          </cell>
          <cell r="E380" t="str">
            <v>개</v>
          </cell>
        </row>
        <row r="381">
          <cell r="A381">
            <v>378</v>
          </cell>
          <cell r="B381" t="str">
            <v>침목교환</v>
          </cell>
          <cell r="C381" t="str">
            <v>PCT→PCT, 기계화, 야간(사용중지 3시간)</v>
          </cell>
          <cell r="D381" t="str">
            <v>체결구 해체 및 체결 포함 (상하차, 운반 별도)</v>
          </cell>
          <cell r="E381" t="str">
            <v>개</v>
          </cell>
        </row>
        <row r="382">
          <cell r="A382">
            <v>379</v>
          </cell>
          <cell r="B382" t="str">
            <v>침목교환</v>
          </cell>
          <cell r="C382" t="str">
            <v>PCT→PCT, 기계화, 야간(사용중지 4시간)</v>
          </cell>
          <cell r="D382" t="str">
            <v>체결구 해체 및 체결 포함 (상하차, 운반 별도)</v>
          </cell>
          <cell r="E382" t="str">
            <v>개</v>
          </cell>
        </row>
        <row r="383">
          <cell r="A383">
            <v>380</v>
          </cell>
          <cell r="B383" t="str">
            <v>침목교환</v>
          </cell>
          <cell r="C383" t="str">
            <v>교량, 기계화, 주간(사용중지 4시간)</v>
          </cell>
          <cell r="D383" t="str">
            <v>체결구 해체 및 체결 포함 (상하차, 운반, 침목천공, 탄성체결 별도)</v>
          </cell>
          <cell r="E383" t="str">
            <v>개</v>
          </cell>
        </row>
        <row r="384">
          <cell r="A384">
            <v>381</v>
          </cell>
          <cell r="B384" t="str">
            <v>침목교환</v>
          </cell>
          <cell r="C384" t="str">
            <v>교량, 기계화, 야간(사용중지 3시간)</v>
          </cell>
          <cell r="D384" t="str">
            <v>체결구 해체 및 체결 포함 (상하차, 운반, 침목천공, 탄성체결 별도)</v>
          </cell>
          <cell r="E384" t="str">
            <v>개</v>
          </cell>
        </row>
        <row r="385">
          <cell r="A385">
            <v>382</v>
          </cell>
          <cell r="B385" t="str">
            <v>침목교환</v>
          </cell>
          <cell r="C385" t="str">
            <v>교량, 기계화, 야간(사용중지 4시간)</v>
          </cell>
          <cell r="D385" t="str">
            <v>체결구 해체 및 체결 포함 (상하차, 운반, 침목천공, 탄성체결 별도)</v>
          </cell>
          <cell r="E385" t="str">
            <v>개</v>
          </cell>
        </row>
        <row r="386">
          <cell r="A386">
            <v>383</v>
          </cell>
          <cell r="B386" t="str">
            <v>침목교환</v>
          </cell>
          <cell r="C386" t="str">
            <v>터널(WT→WT), 기계화, 야간(사용중지 3시간)</v>
          </cell>
          <cell r="D386" t="str">
            <v>체결구 해체 및 체결 포함 (상하차, 운반, 침목천공, 탄성체결 별도)</v>
          </cell>
          <cell r="E386" t="str">
            <v>개</v>
          </cell>
        </row>
        <row r="387">
          <cell r="A387">
            <v>384</v>
          </cell>
          <cell r="B387" t="str">
            <v>침목교환</v>
          </cell>
          <cell r="C387" t="str">
            <v>터널(WT→WT), 기계화, 야간(사용중지 4시간)</v>
          </cell>
          <cell r="D387" t="str">
            <v>체결구 해체 및 체결 포함 (상하차, 운반, 침목천공, 탄성체결 별도)</v>
          </cell>
          <cell r="E387" t="str">
            <v>개</v>
          </cell>
        </row>
        <row r="388">
          <cell r="A388">
            <v>385</v>
          </cell>
          <cell r="B388" t="str">
            <v>침목교환</v>
          </cell>
          <cell r="C388" t="str">
            <v>터널(WT→PCT), 기계화, 야간(사용중지 3시간)</v>
          </cell>
          <cell r="D388" t="str">
            <v>체결구 해체 및 체결 포함 (상하차, 운반, 침목천공, 탄성체결 별도)</v>
          </cell>
          <cell r="E388" t="str">
            <v>개</v>
          </cell>
        </row>
        <row r="389">
          <cell r="A389">
            <v>386</v>
          </cell>
          <cell r="B389" t="str">
            <v>침목교환</v>
          </cell>
          <cell r="C389" t="str">
            <v>터널(WT→PCT), 기계화, 야간(사용중지 4시간)</v>
          </cell>
          <cell r="D389" t="str">
            <v>체결구 해체 및 체결 포함 (상하차, 운반, 침목천공, 탄성체결 별도)</v>
          </cell>
          <cell r="E389" t="str">
            <v>개</v>
          </cell>
        </row>
        <row r="390">
          <cell r="A390">
            <v>387</v>
          </cell>
          <cell r="B390" t="str">
            <v>침목교환</v>
          </cell>
          <cell r="C390" t="str">
            <v>터널(PCT→PCT), 기계화, 야간(사용중지 3시간)</v>
          </cell>
          <cell r="D390" t="str">
            <v>체결구 해체 및 체결 포함 (상하차, 운반 별도)</v>
          </cell>
          <cell r="E390" t="str">
            <v>개</v>
          </cell>
        </row>
        <row r="391">
          <cell r="A391">
            <v>388</v>
          </cell>
          <cell r="B391" t="str">
            <v>침목교환</v>
          </cell>
          <cell r="C391" t="str">
            <v>터널(PCT→PCT), 기계화, 야간(사용중지 4시간)</v>
          </cell>
          <cell r="D391" t="str">
            <v>체결구 해체 및 체결 포함 (상하차, 운반 별도)</v>
          </cell>
          <cell r="E391" t="str">
            <v>개</v>
          </cell>
        </row>
        <row r="392">
          <cell r="A392">
            <v>389</v>
          </cell>
          <cell r="B392" t="str">
            <v>분기기교환(인력)</v>
          </cell>
          <cell r="C392" t="str">
            <v>#8, 인력, 야간(사용중지 3시간)</v>
          </cell>
          <cell r="D392" t="str">
            <v>체결구 해제 및 체결 포함 (분기기침목 교환, 도상자갈 철거 및 살포, 자갈정리, 상하차, 운반, 절단 별도)</v>
          </cell>
          <cell r="E392" t="str">
            <v>틀</v>
          </cell>
        </row>
        <row r="393">
          <cell r="A393">
            <v>390</v>
          </cell>
          <cell r="B393" t="str">
            <v>분기기교환(인력)</v>
          </cell>
          <cell r="C393" t="str">
            <v>#8, 인력, 야간(사용중지 4시간)</v>
          </cell>
          <cell r="D393" t="str">
            <v>체결구 해제 및 체결 포함 (분기기침목 교환, 도상자갈 철거 및 살포, 자갈정리, 상하차, 운반, 절단 별도)</v>
          </cell>
          <cell r="E393" t="str">
            <v>틀</v>
          </cell>
        </row>
        <row r="394">
          <cell r="A394">
            <v>391</v>
          </cell>
          <cell r="B394" t="str">
            <v>분기기교환(인력)</v>
          </cell>
          <cell r="C394" t="str">
            <v>#10, 인력, 야간(사용중지 3시간)</v>
          </cell>
          <cell r="D394" t="str">
            <v>체결구 해제 및 체결 포함 (분기기침목 교환, 도상자갈 철거 및 살포, 자갈정리, 상하차, 운반, 절단 별도)</v>
          </cell>
          <cell r="E394" t="str">
            <v>틀</v>
          </cell>
        </row>
        <row r="395">
          <cell r="A395">
            <v>392</v>
          </cell>
          <cell r="B395" t="str">
            <v>분기기교환(인력)</v>
          </cell>
          <cell r="C395" t="str">
            <v>#10, 인력, 야간(사용중지 4시간)</v>
          </cell>
          <cell r="D395" t="str">
            <v>체결구 해제 및 체결 포함 (분기기침목 교환, 도상자갈 철거 및 살포, 자갈정리, 상하차, 운반, 절단 별도)</v>
          </cell>
          <cell r="E395" t="str">
            <v>틀</v>
          </cell>
        </row>
        <row r="396">
          <cell r="A396">
            <v>393</v>
          </cell>
          <cell r="B396" t="str">
            <v>분기기교환(인력)</v>
          </cell>
          <cell r="C396" t="str">
            <v>#12, 인력, 야간(사용중지 3시간)</v>
          </cell>
          <cell r="D396" t="str">
            <v>체결구 해제 및 체결 포함 (분기기침목 교환, 도상자갈 철거 및 살포, 자갈정리, 상하차, 운반, 절단 별도)</v>
          </cell>
          <cell r="E396" t="str">
            <v>틀</v>
          </cell>
        </row>
        <row r="397">
          <cell r="A397">
            <v>394</v>
          </cell>
          <cell r="B397" t="str">
            <v>분기기교환(인력)</v>
          </cell>
          <cell r="C397" t="str">
            <v>#12, 인력, 야간(사용중지 4시간)</v>
          </cell>
          <cell r="D397" t="str">
            <v>체결구 해제 및 체결 포함 (분기기침목 교환, 도상자갈 철거 및 살포, 자갈정리, 상하차, 운반, 절단 별도)</v>
          </cell>
          <cell r="E397" t="str">
            <v>틀</v>
          </cell>
        </row>
        <row r="398">
          <cell r="A398">
            <v>395</v>
          </cell>
          <cell r="B398" t="str">
            <v>분기기교환(인력)</v>
          </cell>
          <cell r="C398" t="str">
            <v>#15, 인력, 야간(사용중지 3시간)</v>
          </cell>
          <cell r="D398" t="str">
            <v>체결구 해제 및 체결 포함 (분기기침목 교환, 도상자갈 철거 및 살포, 자갈정리, 상하차, 운반, 절단 별도)</v>
          </cell>
          <cell r="E398" t="str">
            <v>틀</v>
          </cell>
        </row>
        <row r="399">
          <cell r="A399">
            <v>396</v>
          </cell>
          <cell r="B399" t="str">
            <v>분기기교환(인력)</v>
          </cell>
          <cell r="C399" t="str">
            <v>#15, 인력, 야간(사용중지 4시간)</v>
          </cell>
          <cell r="D399" t="str">
            <v>체결구 해제 및 체결 포함 (분기기침목 교환, 도상자갈 철거 및 살포, 자갈정리, 상하차, 운반, 절단 별도)</v>
          </cell>
          <cell r="E399" t="str">
            <v>틀</v>
          </cell>
        </row>
        <row r="400">
          <cell r="A400">
            <v>397</v>
          </cell>
          <cell r="B400" t="str">
            <v>분기기교환</v>
          </cell>
          <cell r="C400" t="str">
            <v>#8, 기계화, 주간(사용중지 4시간)</v>
          </cell>
          <cell r="D400" t="str">
            <v>체결구 해제 및 체결 포함 (도상임시철거 및 복구, 자갈정리, 상하차, 운반, 절단 별도)</v>
          </cell>
          <cell r="E400" t="str">
            <v>틀</v>
          </cell>
          <cell r="F400" t="str">
            <v>수정</v>
          </cell>
        </row>
        <row r="401">
          <cell r="A401">
            <v>398</v>
          </cell>
          <cell r="B401" t="str">
            <v>분기기교환</v>
          </cell>
          <cell r="C401" t="str">
            <v>#8, 기계화, 야간(사용중지 3시간)</v>
          </cell>
          <cell r="D401" t="str">
            <v>체결구 해제 및 체결 포함 (도상임시철거 및 복구, 자갈정리, 상하차, 운반, 절단 별도)</v>
          </cell>
          <cell r="E401" t="str">
            <v>틀</v>
          </cell>
          <cell r="F401" t="str">
            <v>수정</v>
          </cell>
        </row>
        <row r="402">
          <cell r="A402">
            <v>399</v>
          </cell>
          <cell r="B402" t="str">
            <v>분기기교환</v>
          </cell>
          <cell r="C402" t="str">
            <v>#8, 기계화, 야간(사용중지 4시간)</v>
          </cell>
          <cell r="D402" t="str">
            <v>체결구 해제 및 체결 포함 (도상임시철거 및 복구, 자갈정리, 상하차, 운반, 절단 별도)</v>
          </cell>
          <cell r="E402" t="str">
            <v>틀</v>
          </cell>
          <cell r="F402" t="str">
            <v>수정</v>
          </cell>
        </row>
        <row r="403">
          <cell r="A403">
            <v>400</v>
          </cell>
          <cell r="B403" t="str">
            <v>분기기교환</v>
          </cell>
          <cell r="C403" t="str">
            <v>#10, 기계화, 주간(사용중지 4시간)</v>
          </cell>
          <cell r="D403" t="str">
            <v>체결구 해제 및 체결 포함 (도상임시철거 및 복구, 자갈정리, 상하차, 운반, 절단 별도)</v>
          </cell>
          <cell r="E403" t="str">
            <v>틀</v>
          </cell>
          <cell r="F403" t="str">
            <v>수정</v>
          </cell>
        </row>
        <row r="404">
          <cell r="A404">
            <v>401</v>
          </cell>
          <cell r="B404" t="str">
            <v>분기기교환</v>
          </cell>
          <cell r="C404" t="str">
            <v>#10, 기계화, 야간(사용중지 3시간)</v>
          </cell>
          <cell r="D404" t="str">
            <v>체결구 해제 및 체결 포함 (도상임시철거 및 복구, 자갈정리, 상하차, 운반, 절단 별도)</v>
          </cell>
          <cell r="E404" t="str">
            <v>틀</v>
          </cell>
          <cell r="F404" t="str">
            <v>수정</v>
          </cell>
        </row>
        <row r="405">
          <cell r="A405">
            <v>402</v>
          </cell>
          <cell r="B405" t="str">
            <v>분기기교환</v>
          </cell>
          <cell r="C405" t="str">
            <v>#10, 기계화, 야간(사용중지 4시간)</v>
          </cell>
          <cell r="D405" t="str">
            <v>체결구 해제 및 체결 포함 (도상임시철거 및 복구, 자갈정리, 상하차, 운반, 절단 별도)</v>
          </cell>
          <cell r="E405" t="str">
            <v>틀</v>
          </cell>
          <cell r="F405" t="str">
            <v>수정</v>
          </cell>
        </row>
        <row r="406">
          <cell r="A406">
            <v>403</v>
          </cell>
          <cell r="B406" t="str">
            <v>분기기교환</v>
          </cell>
          <cell r="C406" t="str">
            <v>#12, 기계화, 주간(사용중지 4시간)</v>
          </cell>
          <cell r="D406" t="str">
            <v>체결구 해제 및 체결 포함 (도상임시철거 및 복구, 자갈정리, 상하차, 운반, 절단 별도)</v>
          </cell>
          <cell r="E406" t="str">
            <v>틀</v>
          </cell>
          <cell r="F406" t="str">
            <v>수정</v>
          </cell>
        </row>
        <row r="407">
          <cell r="A407">
            <v>404</v>
          </cell>
          <cell r="B407" t="str">
            <v>분기기교환</v>
          </cell>
          <cell r="C407" t="str">
            <v>#12, 기계화, 야간(사용중지 3시간)</v>
          </cell>
          <cell r="D407" t="str">
            <v>체결구 해제 및 체결 포함 (도상임시철거 및 복구, 자갈정리, 상하차, 운반, 절단 별도)</v>
          </cell>
          <cell r="E407" t="str">
            <v>틀</v>
          </cell>
          <cell r="F407" t="str">
            <v>수정</v>
          </cell>
        </row>
        <row r="408">
          <cell r="A408">
            <v>405</v>
          </cell>
          <cell r="B408" t="str">
            <v>분기기교환</v>
          </cell>
          <cell r="C408" t="str">
            <v>#12, 기계화, 야간(사용중지 4시간)</v>
          </cell>
          <cell r="D408" t="str">
            <v>체결구 해제 및 체결 포함 (도상임시철거 및 복구, 자갈정리, 상하차, 운반, 절단 별도)</v>
          </cell>
          <cell r="E408" t="str">
            <v>틀</v>
          </cell>
          <cell r="F408" t="str">
            <v>수정</v>
          </cell>
        </row>
        <row r="409">
          <cell r="A409">
            <v>406</v>
          </cell>
          <cell r="B409" t="str">
            <v>분기기교환</v>
          </cell>
          <cell r="C409" t="str">
            <v>#15, 기계화, 주간(사용중지 4시간)</v>
          </cell>
          <cell r="D409" t="str">
            <v>체결구 해제 및 체결 포함 (도상임시철거 및 복구, 자갈정리, 상하차, 운반, 절단 별도)</v>
          </cell>
          <cell r="E409" t="str">
            <v>틀</v>
          </cell>
          <cell r="F409" t="str">
            <v>수정</v>
          </cell>
        </row>
        <row r="410">
          <cell r="A410">
            <v>407</v>
          </cell>
          <cell r="B410" t="str">
            <v>분기기교환</v>
          </cell>
          <cell r="C410" t="str">
            <v>#15, 기계화, 야간(사용중지 3시간)</v>
          </cell>
          <cell r="D410" t="str">
            <v>체결구 해제 및 체결 포함 (도상임시철거 및 복구, 자갈정리, 상하차, 운반, 절단 별도)</v>
          </cell>
          <cell r="E410" t="str">
            <v>틀</v>
          </cell>
          <cell r="F410" t="str">
            <v>수정</v>
          </cell>
        </row>
        <row r="411">
          <cell r="A411">
            <v>408</v>
          </cell>
          <cell r="B411" t="str">
            <v>분기기교환</v>
          </cell>
          <cell r="C411" t="str">
            <v>#15, 기계화, 야간(사용중지 4시간)</v>
          </cell>
          <cell r="D411" t="str">
            <v>체결구 해제 및 체결 포함 (도상임시철거 및 복구, 자갈정리, 상하차, 운반, 절단 별도)</v>
          </cell>
          <cell r="E411" t="str">
            <v>틀</v>
          </cell>
          <cell r="F411" t="str">
            <v>수정</v>
          </cell>
        </row>
        <row r="412">
          <cell r="A412">
            <v>409</v>
          </cell>
          <cell r="B412" t="str">
            <v>분기기교환</v>
          </cell>
          <cell r="C412" t="str">
            <v>#18.5, 기계화, 주간(사용중지 4시간)</v>
          </cell>
          <cell r="D412" t="str">
            <v>체결구 해제 및 체결 포함 (도상임시철거 및 복구, 자갈정리, 상하차, 운반, 절단 별도)</v>
          </cell>
          <cell r="E412" t="str">
            <v>틀</v>
          </cell>
          <cell r="F412" t="str">
            <v>수정</v>
          </cell>
        </row>
        <row r="413">
          <cell r="A413">
            <v>410</v>
          </cell>
          <cell r="B413" t="str">
            <v>분기기교환</v>
          </cell>
          <cell r="C413" t="str">
            <v>#18.5, 기계화, 야간(사용중지 3시간)</v>
          </cell>
          <cell r="D413" t="str">
            <v>체결구 해제 및 체결 포함 (도상임시철거 및 복구, 자갈정리, 상하차, 운반, 절단 별도)</v>
          </cell>
          <cell r="E413" t="str">
            <v>틀</v>
          </cell>
          <cell r="F413" t="str">
            <v>수정</v>
          </cell>
        </row>
        <row r="414">
          <cell r="A414">
            <v>411</v>
          </cell>
          <cell r="B414" t="str">
            <v>분기기교환</v>
          </cell>
          <cell r="C414" t="str">
            <v>#18.5, 기계화, 야간(사용중지 4시간)</v>
          </cell>
          <cell r="D414" t="str">
            <v>체결구 해제 및 체결 포함 (도상임시철거 및 복구, 자갈정리, 상하차, 운반, 절단 별도)</v>
          </cell>
          <cell r="E414" t="str">
            <v>틀</v>
          </cell>
          <cell r="F414" t="str">
            <v>수정</v>
          </cell>
        </row>
        <row r="415">
          <cell r="A415">
            <v>412</v>
          </cell>
          <cell r="B415" t="str">
            <v>분기기교환</v>
          </cell>
          <cell r="C415" t="str">
            <v>#26, 기계화, 주간(사용중지 4시간)</v>
          </cell>
          <cell r="D415" t="str">
            <v>체결구 해제 및 체결 포함 (도상임시철거 및 복구, 자갈정리, 상하차, 운반, 절단 별도)</v>
          </cell>
          <cell r="E415" t="str">
            <v>틀</v>
          </cell>
          <cell r="F415" t="str">
            <v>수정</v>
          </cell>
        </row>
        <row r="416">
          <cell r="A416">
            <v>413</v>
          </cell>
          <cell r="B416" t="str">
            <v>분기기교환</v>
          </cell>
          <cell r="C416" t="str">
            <v>#26, 기계화, 야간(사용중지 3시간)</v>
          </cell>
          <cell r="D416" t="str">
            <v>체결구 해제 및 체결 포함 (도상임시철거 및 복구, 자갈정리, 상하차, 운반, 절단 별도)</v>
          </cell>
          <cell r="E416" t="str">
            <v>틀</v>
          </cell>
          <cell r="F416" t="str">
            <v>수정</v>
          </cell>
        </row>
        <row r="417">
          <cell r="A417">
            <v>414</v>
          </cell>
          <cell r="B417" t="str">
            <v>분기기교환</v>
          </cell>
          <cell r="C417" t="str">
            <v>#26, 기계화, 야간(사용중지 4시간)</v>
          </cell>
          <cell r="D417" t="str">
            <v>체결구 해제 및 체결 포함 (도상임시철거 및 복구, 자갈정리, 상하차, 운반, 절단 별도)</v>
          </cell>
          <cell r="E417" t="str">
            <v>틀</v>
          </cell>
          <cell r="F417" t="str">
            <v>수정</v>
          </cell>
        </row>
        <row r="418">
          <cell r="A418">
            <v>415</v>
          </cell>
          <cell r="B418" t="str">
            <v>분기기+침목교환</v>
          </cell>
          <cell r="C418" t="str">
            <v>#8, 기계화, 주간(사용중지 3시간)</v>
          </cell>
          <cell r="D418" t="str">
            <v>침목교환 포함 (도상임시철거 및 복구, 자갈정리 및 다지기, 상하차, 운반 절단 별도)</v>
          </cell>
          <cell r="E418" t="str">
            <v>틀</v>
          </cell>
          <cell r="F418" t="str">
            <v>신설</v>
          </cell>
        </row>
        <row r="419">
          <cell r="A419">
            <v>416</v>
          </cell>
          <cell r="B419" t="str">
            <v>분기기+침목교환</v>
          </cell>
          <cell r="C419" t="str">
            <v>#8, 기계화, 주간(사용중지 4시간)</v>
          </cell>
          <cell r="D419" t="str">
            <v>침목교환 포함 (도상임시철거 및 복구, 자갈정리 및 다지기, 상하차, 운반 절단 별도)</v>
          </cell>
          <cell r="E419" t="str">
            <v>틀</v>
          </cell>
          <cell r="F419" t="str">
            <v>신설</v>
          </cell>
        </row>
        <row r="420">
          <cell r="A420">
            <v>417</v>
          </cell>
          <cell r="B420" t="str">
            <v>분기기+침목교환</v>
          </cell>
          <cell r="C420" t="str">
            <v>#8, 기계화, 야간(사용중지 3시간)</v>
          </cell>
          <cell r="D420" t="str">
            <v>침목교환 포함 (도상임시철거 및 복구, 자갈정리 및 다지기, 상하차, 운반 절단 별도)</v>
          </cell>
          <cell r="E420" t="str">
            <v>틀</v>
          </cell>
          <cell r="F420" t="str">
            <v>신설</v>
          </cell>
        </row>
        <row r="421">
          <cell r="A421">
            <v>418</v>
          </cell>
          <cell r="B421" t="str">
            <v>분기기+침목교환</v>
          </cell>
          <cell r="C421" t="str">
            <v>#8, 기계화, 야간(사용중지 4시간)</v>
          </cell>
          <cell r="D421" t="str">
            <v>침목교환 포함 (도상임시철거 및 복구, 자갈정리 및 다지기, 상하차, 운반 절단 별도)</v>
          </cell>
          <cell r="E421" t="str">
            <v>틀</v>
          </cell>
          <cell r="F421" t="str">
            <v>신설</v>
          </cell>
        </row>
        <row r="422">
          <cell r="A422">
            <v>419</v>
          </cell>
          <cell r="B422" t="str">
            <v>분기기+침목교환</v>
          </cell>
          <cell r="C422" t="str">
            <v>#10, 기계화, 주간(사용중지 3시간)</v>
          </cell>
          <cell r="D422" t="str">
            <v>침목교환 포함 (도상임시철거 및 복구, 자갈정리 및 다지기, 상하차, 운반 절단 별도)</v>
          </cell>
          <cell r="E422" t="str">
            <v>틀</v>
          </cell>
          <cell r="F422" t="str">
            <v>신설</v>
          </cell>
        </row>
        <row r="423">
          <cell r="A423">
            <v>420</v>
          </cell>
          <cell r="B423" t="str">
            <v>분기기+침목교환</v>
          </cell>
          <cell r="C423" t="str">
            <v>#10, 기계화, 주간(사용중지 4시간)</v>
          </cell>
          <cell r="D423" t="str">
            <v>침목교환 포함 (도상임시철거 및 복구, 자갈정리 및 다지기, 상하차, 운반 절단 별도)</v>
          </cell>
          <cell r="E423" t="str">
            <v>틀</v>
          </cell>
          <cell r="F423" t="str">
            <v>신설</v>
          </cell>
        </row>
        <row r="424">
          <cell r="A424">
            <v>421</v>
          </cell>
          <cell r="B424" t="str">
            <v>분기기+침목교환</v>
          </cell>
          <cell r="C424" t="str">
            <v>#10, 기계화, 야간(사용중지 3시간)</v>
          </cell>
          <cell r="D424" t="str">
            <v>침목교환 포함 (도상임시철거 및 복구, 자갈정리 및 다지기, 상하차, 운반 절단 별도)</v>
          </cell>
          <cell r="E424" t="str">
            <v>틀</v>
          </cell>
          <cell r="F424" t="str">
            <v>신설</v>
          </cell>
        </row>
        <row r="425">
          <cell r="A425">
            <v>422</v>
          </cell>
          <cell r="B425" t="str">
            <v>분기기+침목교환</v>
          </cell>
          <cell r="C425" t="str">
            <v>#10, 기계화, 야간(사용중지 4시간)</v>
          </cell>
          <cell r="D425" t="str">
            <v>침목교환 포함 (도상임시철거 및 복구, 자갈정리 및 다지기, 상하차, 운반 절단 별도)</v>
          </cell>
          <cell r="E425" t="str">
            <v>틀</v>
          </cell>
          <cell r="F425" t="str">
            <v>신설</v>
          </cell>
        </row>
        <row r="426">
          <cell r="A426">
            <v>423</v>
          </cell>
          <cell r="B426" t="str">
            <v>분기기+침목교환</v>
          </cell>
          <cell r="C426" t="str">
            <v>#12, 기계화, 주간(사용중지 3시간)</v>
          </cell>
          <cell r="D426" t="str">
            <v>침목교환 포함 (도상임시철거 및 복구, 자갈정리 및 다지기, 상하차, 운반 절단 별도)</v>
          </cell>
          <cell r="E426" t="str">
            <v>틀</v>
          </cell>
          <cell r="F426" t="str">
            <v>신설</v>
          </cell>
        </row>
        <row r="427">
          <cell r="A427">
            <v>424</v>
          </cell>
          <cell r="B427" t="str">
            <v>분기기+침목교환</v>
          </cell>
          <cell r="C427" t="str">
            <v>#12, 기계화, 주간(사용중지 4시간)</v>
          </cell>
          <cell r="D427" t="str">
            <v>침목교환 포함 (도상임시철거 및 복구, 자갈정리 및 다지기, 상하차, 운반 절단 별도)</v>
          </cell>
          <cell r="E427" t="str">
            <v>틀</v>
          </cell>
          <cell r="F427" t="str">
            <v>신설</v>
          </cell>
        </row>
        <row r="428">
          <cell r="A428">
            <v>425</v>
          </cell>
          <cell r="B428" t="str">
            <v>분기기+침목교환</v>
          </cell>
          <cell r="C428" t="str">
            <v>#12, 기계화, 야간(사용중지 3시간)</v>
          </cell>
          <cell r="D428" t="str">
            <v>침목교환 포함 (도상임시철거 및 복구, 자갈정리 및 다지기, 상하차, 운반 절단 별도)</v>
          </cell>
          <cell r="E428" t="str">
            <v>틀</v>
          </cell>
          <cell r="F428" t="str">
            <v>신설</v>
          </cell>
        </row>
        <row r="429">
          <cell r="A429">
            <v>426</v>
          </cell>
          <cell r="B429" t="str">
            <v>분기기+침목교환</v>
          </cell>
          <cell r="C429" t="str">
            <v>#12, 기계화, 야간(사용중지 4시간)</v>
          </cell>
          <cell r="D429" t="str">
            <v>침목교환 포함 (도상임시철거 및 복구, 자갈정리 및 다지기, 상하차, 운반 절단 별도)</v>
          </cell>
          <cell r="E429" t="str">
            <v>틀</v>
          </cell>
          <cell r="F429" t="str">
            <v>신설</v>
          </cell>
        </row>
        <row r="430">
          <cell r="A430">
            <v>427</v>
          </cell>
          <cell r="B430" t="str">
            <v>분기기+침목교환</v>
          </cell>
          <cell r="C430" t="str">
            <v>#15, 기계화, 주간(사용중지 3시간)</v>
          </cell>
          <cell r="D430" t="str">
            <v>침목교환 포함 (도상임시철거 및 복구, 자갈정리 및 다지기, 상하차, 운반 절단 별도)</v>
          </cell>
          <cell r="E430" t="str">
            <v>틀</v>
          </cell>
          <cell r="F430" t="str">
            <v>신설</v>
          </cell>
        </row>
        <row r="431">
          <cell r="A431">
            <v>428</v>
          </cell>
          <cell r="B431" t="str">
            <v>분기기+침목교환</v>
          </cell>
          <cell r="C431" t="str">
            <v>#15, 기계화, 주간(사용중지 4시간)</v>
          </cell>
          <cell r="D431" t="str">
            <v>침목교환 포함 (도상임시철거 및 복구, 자갈정리 및 다지기, 상하차, 운반 절단 별도)</v>
          </cell>
          <cell r="E431" t="str">
            <v>틀</v>
          </cell>
          <cell r="F431" t="str">
            <v>신설</v>
          </cell>
        </row>
        <row r="432">
          <cell r="A432">
            <v>429</v>
          </cell>
          <cell r="B432" t="str">
            <v>분기기+침목교환</v>
          </cell>
          <cell r="C432" t="str">
            <v>#15, 기계화, 야간(사용중지 3시간)</v>
          </cell>
          <cell r="D432" t="str">
            <v>침목교환 포함 (도상임시철거 및 복구, 자갈정리 및 다지기, 상하차, 운반 절단 별도)</v>
          </cell>
          <cell r="E432" t="str">
            <v>틀</v>
          </cell>
          <cell r="F432" t="str">
            <v>신설</v>
          </cell>
        </row>
        <row r="433">
          <cell r="A433">
            <v>430</v>
          </cell>
          <cell r="B433" t="str">
            <v>분기기+침목교환</v>
          </cell>
          <cell r="C433" t="str">
            <v>#15, 기계화, 야간(사용중지 4시간)</v>
          </cell>
          <cell r="D433" t="str">
            <v>침목교환 포함 (도상임시철거 및 복구, 자갈정리 및 다지기, 상하차, 운반 절단 별도)</v>
          </cell>
          <cell r="E433" t="str">
            <v>틀</v>
          </cell>
          <cell r="F433" t="str">
            <v>신설</v>
          </cell>
        </row>
        <row r="434">
          <cell r="A434">
            <v>431</v>
          </cell>
          <cell r="B434" t="str">
            <v>텅레일교환</v>
          </cell>
          <cell r="C434" t="str">
            <v>#8, 주간</v>
          </cell>
          <cell r="D434" t="str">
            <v>-</v>
          </cell>
          <cell r="E434" t="str">
            <v>개</v>
          </cell>
        </row>
        <row r="435">
          <cell r="A435">
            <v>432</v>
          </cell>
          <cell r="B435" t="str">
            <v>텅레일교환</v>
          </cell>
          <cell r="C435" t="str">
            <v>#8, 야간</v>
          </cell>
          <cell r="D435" t="str">
            <v>-</v>
          </cell>
          <cell r="E435" t="str">
            <v>개</v>
          </cell>
        </row>
        <row r="436">
          <cell r="A436">
            <v>433</v>
          </cell>
          <cell r="B436" t="str">
            <v>텅레일교환</v>
          </cell>
          <cell r="C436" t="str">
            <v>#8, 야간(사용중지 3시간)</v>
          </cell>
          <cell r="D436" t="str">
            <v>-</v>
          </cell>
          <cell r="E436" t="str">
            <v>개</v>
          </cell>
        </row>
        <row r="437">
          <cell r="A437">
            <v>434</v>
          </cell>
          <cell r="B437" t="str">
            <v>텅레일교환</v>
          </cell>
          <cell r="C437" t="str">
            <v>#8, 야간(사용중지 4시간)</v>
          </cell>
          <cell r="D437" t="str">
            <v>-</v>
          </cell>
          <cell r="E437" t="str">
            <v>개</v>
          </cell>
        </row>
        <row r="438">
          <cell r="A438">
            <v>435</v>
          </cell>
          <cell r="B438" t="str">
            <v>텅레일교환</v>
          </cell>
          <cell r="C438" t="str">
            <v>#10, 주간</v>
          </cell>
          <cell r="D438" t="str">
            <v>-</v>
          </cell>
          <cell r="E438" t="str">
            <v>개</v>
          </cell>
        </row>
        <row r="439">
          <cell r="A439">
            <v>436</v>
          </cell>
          <cell r="B439" t="str">
            <v>텅레일교환</v>
          </cell>
          <cell r="C439" t="str">
            <v>#10, 야간</v>
          </cell>
          <cell r="D439" t="str">
            <v>-</v>
          </cell>
          <cell r="E439" t="str">
            <v>개</v>
          </cell>
        </row>
        <row r="440">
          <cell r="A440">
            <v>437</v>
          </cell>
          <cell r="B440" t="str">
            <v>텅레일교환</v>
          </cell>
          <cell r="C440" t="str">
            <v>#10, 야간(사용중지 3시간)</v>
          </cell>
          <cell r="D440" t="str">
            <v>-</v>
          </cell>
          <cell r="E440" t="str">
            <v>개</v>
          </cell>
        </row>
        <row r="441">
          <cell r="A441">
            <v>438</v>
          </cell>
          <cell r="B441" t="str">
            <v>텅레일교환</v>
          </cell>
          <cell r="C441" t="str">
            <v>#10, 야간(사용중지 4시간)</v>
          </cell>
          <cell r="D441" t="str">
            <v>-</v>
          </cell>
          <cell r="E441" t="str">
            <v>개</v>
          </cell>
        </row>
        <row r="442">
          <cell r="A442">
            <v>439</v>
          </cell>
          <cell r="B442" t="str">
            <v>텅레일교환</v>
          </cell>
          <cell r="C442" t="str">
            <v>#12, 주간</v>
          </cell>
          <cell r="D442" t="str">
            <v>-</v>
          </cell>
          <cell r="E442" t="str">
            <v>개</v>
          </cell>
        </row>
        <row r="443">
          <cell r="A443">
            <v>440</v>
          </cell>
          <cell r="B443" t="str">
            <v>텅레일교환</v>
          </cell>
          <cell r="C443" t="str">
            <v>#12, 야간</v>
          </cell>
          <cell r="D443" t="str">
            <v>-</v>
          </cell>
          <cell r="E443" t="str">
            <v>개</v>
          </cell>
        </row>
        <row r="444">
          <cell r="A444">
            <v>441</v>
          </cell>
          <cell r="B444" t="str">
            <v>텅레일교환</v>
          </cell>
          <cell r="C444" t="str">
            <v>#12, 야간(사용중지 3시간)</v>
          </cell>
          <cell r="D444" t="str">
            <v>-</v>
          </cell>
          <cell r="E444" t="str">
            <v>개</v>
          </cell>
        </row>
        <row r="445">
          <cell r="A445">
            <v>442</v>
          </cell>
          <cell r="B445" t="str">
            <v>텅레일교환</v>
          </cell>
          <cell r="C445" t="str">
            <v>#12, 야간(사용중지 4시간)</v>
          </cell>
          <cell r="D445" t="str">
            <v>-</v>
          </cell>
          <cell r="E445" t="str">
            <v>개</v>
          </cell>
        </row>
        <row r="446">
          <cell r="A446">
            <v>443</v>
          </cell>
          <cell r="B446" t="str">
            <v>텅레일교환</v>
          </cell>
          <cell r="C446" t="str">
            <v>#15, 주간</v>
          </cell>
          <cell r="D446" t="str">
            <v>-</v>
          </cell>
          <cell r="E446" t="str">
            <v>개</v>
          </cell>
        </row>
        <row r="447">
          <cell r="A447">
            <v>444</v>
          </cell>
          <cell r="B447" t="str">
            <v>텅레일교환</v>
          </cell>
          <cell r="C447" t="str">
            <v>#15, 야간</v>
          </cell>
          <cell r="D447" t="str">
            <v>-</v>
          </cell>
          <cell r="E447" t="str">
            <v>개</v>
          </cell>
        </row>
        <row r="448">
          <cell r="A448">
            <v>445</v>
          </cell>
          <cell r="B448" t="str">
            <v>텅레일교환</v>
          </cell>
          <cell r="C448" t="str">
            <v>#15, 야간(사용중지 3시간)</v>
          </cell>
          <cell r="D448" t="str">
            <v>-</v>
          </cell>
          <cell r="E448" t="str">
            <v>개</v>
          </cell>
        </row>
        <row r="449">
          <cell r="A449">
            <v>446</v>
          </cell>
          <cell r="B449" t="str">
            <v>텅레일교환</v>
          </cell>
          <cell r="C449" t="str">
            <v>#15, 야간(사용중지 4시간)</v>
          </cell>
          <cell r="D449" t="str">
            <v>-</v>
          </cell>
          <cell r="E449" t="str">
            <v>개</v>
          </cell>
        </row>
        <row r="450">
          <cell r="A450">
            <v>447</v>
          </cell>
          <cell r="B450" t="str">
            <v>텅레일교환</v>
          </cell>
          <cell r="C450" t="str">
            <v>#18.5, 주간</v>
          </cell>
          <cell r="D450" t="str">
            <v>-</v>
          </cell>
          <cell r="E450" t="str">
            <v>개</v>
          </cell>
        </row>
        <row r="451">
          <cell r="A451">
            <v>448</v>
          </cell>
          <cell r="B451" t="str">
            <v>텅레일교환</v>
          </cell>
          <cell r="C451" t="str">
            <v>#18.5, 야간</v>
          </cell>
          <cell r="D451" t="str">
            <v>-</v>
          </cell>
          <cell r="E451" t="str">
            <v>개</v>
          </cell>
        </row>
        <row r="452">
          <cell r="A452">
            <v>449</v>
          </cell>
          <cell r="B452" t="str">
            <v>텅레일교환</v>
          </cell>
          <cell r="C452" t="str">
            <v>#18.5, 야간(사용중지 3시간)</v>
          </cell>
          <cell r="D452" t="str">
            <v>-</v>
          </cell>
          <cell r="E452" t="str">
            <v>개</v>
          </cell>
        </row>
        <row r="453">
          <cell r="A453">
            <v>450</v>
          </cell>
          <cell r="B453" t="str">
            <v>텅레일교환</v>
          </cell>
          <cell r="C453" t="str">
            <v>#18.5, 야간(사용중지 4시간)</v>
          </cell>
          <cell r="D453" t="str">
            <v>-</v>
          </cell>
          <cell r="E453" t="str">
            <v>개</v>
          </cell>
        </row>
        <row r="454">
          <cell r="A454">
            <v>451</v>
          </cell>
          <cell r="B454" t="str">
            <v>텅레일교환</v>
          </cell>
          <cell r="C454" t="str">
            <v>#26, 주간</v>
          </cell>
          <cell r="D454" t="str">
            <v>-</v>
          </cell>
          <cell r="E454" t="str">
            <v>개</v>
          </cell>
        </row>
        <row r="455">
          <cell r="A455">
            <v>452</v>
          </cell>
          <cell r="B455" t="str">
            <v>텅레일교환</v>
          </cell>
          <cell r="C455" t="str">
            <v>#26, 야간</v>
          </cell>
          <cell r="D455" t="str">
            <v>-</v>
          </cell>
          <cell r="E455" t="str">
            <v>개</v>
          </cell>
        </row>
        <row r="456">
          <cell r="A456">
            <v>453</v>
          </cell>
          <cell r="B456" t="str">
            <v>텅레일교환</v>
          </cell>
          <cell r="C456" t="str">
            <v>#26, 야간(사용중지 3시간)</v>
          </cell>
          <cell r="D456" t="str">
            <v>-</v>
          </cell>
          <cell r="E456" t="str">
            <v>개</v>
          </cell>
        </row>
        <row r="457">
          <cell r="A457">
            <v>454</v>
          </cell>
          <cell r="B457" t="str">
            <v>텅레일교환</v>
          </cell>
          <cell r="C457" t="str">
            <v>#26, 야간(사용중지 4시간)</v>
          </cell>
          <cell r="D457" t="str">
            <v>-</v>
          </cell>
          <cell r="E457" t="str">
            <v>개</v>
          </cell>
        </row>
        <row r="458">
          <cell r="A458">
            <v>455</v>
          </cell>
          <cell r="B458" t="str">
            <v>크로싱교환</v>
          </cell>
          <cell r="C458" t="str">
            <v>#8, 주간</v>
          </cell>
          <cell r="D458" t="str">
            <v>운반포함</v>
          </cell>
          <cell r="E458" t="str">
            <v>개</v>
          </cell>
        </row>
        <row r="459">
          <cell r="A459">
            <v>456</v>
          </cell>
          <cell r="B459" t="str">
            <v>크로싱교환</v>
          </cell>
          <cell r="C459" t="str">
            <v>#8, 야간</v>
          </cell>
          <cell r="D459" t="str">
            <v>운반포함</v>
          </cell>
          <cell r="E459" t="str">
            <v>개</v>
          </cell>
        </row>
        <row r="460">
          <cell r="A460">
            <v>457</v>
          </cell>
          <cell r="B460" t="str">
            <v>크로싱교환</v>
          </cell>
          <cell r="C460" t="str">
            <v>#8, 야간(사용중지 3시간)</v>
          </cell>
          <cell r="D460" t="str">
            <v>운반포함</v>
          </cell>
          <cell r="E460" t="str">
            <v>개</v>
          </cell>
        </row>
        <row r="461">
          <cell r="A461">
            <v>458</v>
          </cell>
          <cell r="B461" t="str">
            <v>크로싱교환</v>
          </cell>
          <cell r="C461" t="str">
            <v>#8, 야간(사용중지 4시간)</v>
          </cell>
          <cell r="D461" t="str">
            <v>운반포함</v>
          </cell>
          <cell r="E461" t="str">
            <v>개</v>
          </cell>
        </row>
        <row r="462">
          <cell r="A462">
            <v>459</v>
          </cell>
          <cell r="B462" t="str">
            <v>크로싱교환</v>
          </cell>
          <cell r="C462" t="str">
            <v>#10, 주간</v>
          </cell>
          <cell r="D462" t="str">
            <v>운반포함</v>
          </cell>
          <cell r="E462" t="str">
            <v>개</v>
          </cell>
        </row>
        <row r="463">
          <cell r="A463">
            <v>460</v>
          </cell>
          <cell r="B463" t="str">
            <v>크로싱교환</v>
          </cell>
          <cell r="C463" t="str">
            <v>#10, 야간</v>
          </cell>
          <cell r="D463" t="str">
            <v>운반포함</v>
          </cell>
          <cell r="E463" t="str">
            <v>개</v>
          </cell>
        </row>
        <row r="464">
          <cell r="A464">
            <v>461</v>
          </cell>
          <cell r="B464" t="str">
            <v>크로싱교환</v>
          </cell>
          <cell r="C464" t="str">
            <v>#10, 야간(사용중지 3시간)</v>
          </cell>
          <cell r="D464" t="str">
            <v>운반포함</v>
          </cell>
          <cell r="E464" t="str">
            <v>개</v>
          </cell>
        </row>
        <row r="465">
          <cell r="A465">
            <v>462</v>
          </cell>
          <cell r="B465" t="str">
            <v>크로싱교환</v>
          </cell>
          <cell r="C465" t="str">
            <v>#10, 야간(사용중지 4시간)</v>
          </cell>
          <cell r="D465" t="str">
            <v>운반포함</v>
          </cell>
          <cell r="E465" t="str">
            <v>개</v>
          </cell>
        </row>
        <row r="466">
          <cell r="A466">
            <v>463</v>
          </cell>
          <cell r="B466" t="str">
            <v>크로싱교환</v>
          </cell>
          <cell r="C466" t="str">
            <v>#12, 주간</v>
          </cell>
          <cell r="D466" t="str">
            <v>운반포함</v>
          </cell>
          <cell r="E466" t="str">
            <v>개</v>
          </cell>
        </row>
        <row r="467">
          <cell r="A467">
            <v>464</v>
          </cell>
          <cell r="B467" t="str">
            <v>크로싱교환</v>
          </cell>
          <cell r="C467" t="str">
            <v>#12, 야간</v>
          </cell>
          <cell r="D467" t="str">
            <v>운반포함</v>
          </cell>
          <cell r="E467" t="str">
            <v>개</v>
          </cell>
        </row>
        <row r="468">
          <cell r="A468">
            <v>465</v>
          </cell>
          <cell r="B468" t="str">
            <v>크로싱교환</v>
          </cell>
          <cell r="C468" t="str">
            <v>#12, 야간(사용중지 3시간)</v>
          </cell>
          <cell r="D468" t="str">
            <v>운반포함</v>
          </cell>
          <cell r="E468" t="str">
            <v>개</v>
          </cell>
        </row>
        <row r="469">
          <cell r="A469">
            <v>466</v>
          </cell>
          <cell r="B469" t="str">
            <v>크로싱교환</v>
          </cell>
          <cell r="C469" t="str">
            <v>#12, 야간(사용중지 4시간)</v>
          </cell>
          <cell r="D469" t="str">
            <v>운반포함</v>
          </cell>
          <cell r="E469" t="str">
            <v>개</v>
          </cell>
        </row>
        <row r="470">
          <cell r="A470">
            <v>467</v>
          </cell>
          <cell r="B470" t="str">
            <v>크로싱교환</v>
          </cell>
          <cell r="C470" t="str">
            <v>#15, 주간</v>
          </cell>
          <cell r="D470" t="str">
            <v>운반포함</v>
          </cell>
          <cell r="E470" t="str">
            <v>개</v>
          </cell>
        </row>
        <row r="471">
          <cell r="A471">
            <v>468</v>
          </cell>
          <cell r="B471" t="str">
            <v>크로싱교환</v>
          </cell>
          <cell r="C471" t="str">
            <v>#15, 야간</v>
          </cell>
          <cell r="D471" t="str">
            <v>운반포함</v>
          </cell>
          <cell r="E471" t="str">
            <v>개</v>
          </cell>
        </row>
        <row r="472">
          <cell r="A472">
            <v>469</v>
          </cell>
          <cell r="B472" t="str">
            <v>크로싱교환</v>
          </cell>
          <cell r="C472" t="str">
            <v>#15, 야간(사용중지 3시간)</v>
          </cell>
          <cell r="D472" t="str">
            <v>운반포함</v>
          </cell>
          <cell r="E472" t="str">
            <v>개</v>
          </cell>
        </row>
        <row r="473">
          <cell r="A473">
            <v>470</v>
          </cell>
          <cell r="B473" t="str">
            <v>크로싱교환</v>
          </cell>
          <cell r="C473" t="str">
            <v>#15, 야간(사용중지 4시간)</v>
          </cell>
          <cell r="D473" t="str">
            <v>운반포함</v>
          </cell>
          <cell r="E473" t="str">
            <v>개</v>
          </cell>
        </row>
        <row r="474">
          <cell r="A474">
            <v>471</v>
          </cell>
          <cell r="B474" t="str">
            <v>크로싱교환</v>
          </cell>
          <cell r="C474" t="str">
            <v>#18.5, 주간</v>
          </cell>
          <cell r="D474" t="str">
            <v>운반포함</v>
          </cell>
          <cell r="E474" t="str">
            <v>개</v>
          </cell>
        </row>
        <row r="475">
          <cell r="A475">
            <v>472</v>
          </cell>
          <cell r="B475" t="str">
            <v>크로싱교환</v>
          </cell>
          <cell r="C475" t="str">
            <v>#18.5, 야간</v>
          </cell>
          <cell r="D475" t="str">
            <v>운반포함</v>
          </cell>
          <cell r="E475" t="str">
            <v>개</v>
          </cell>
        </row>
        <row r="476">
          <cell r="A476">
            <v>473</v>
          </cell>
          <cell r="B476" t="str">
            <v>크로싱교환</v>
          </cell>
          <cell r="C476" t="str">
            <v>#18.5, 야간(사용중지 3시간)</v>
          </cell>
          <cell r="D476" t="str">
            <v>운반포함</v>
          </cell>
          <cell r="E476" t="str">
            <v>개</v>
          </cell>
        </row>
        <row r="477">
          <cell r="A477">
            <v>474</v>
          </cell>
          <cell r="B477" t="str">
            <v>크로싱교환</v>
          </cell>
          <cell r="C477" t="str">
            <v>#18.5, 야간(사용중지 4시간)</v>
          </cell>
          <cell r="D477" t="str">
            <v>운반포함</v>
          </cell>
          <cell r="E477" t="str">
            <v>개</v>
          </cell>
        </row>
        <row r="478">
          <cell r="A478">
            <v>475</v>
          </cell>
          <cell r="B478" t="str">
            <v>크로싱교환</v>
          </cell>
          <cell r="C478" t="str">
            <v>#26, 주간</v>
          </cell>
          <cell r="D478" t="str">
            <v>운반포함</v>
          </cell>
          <cell r="E478" t="str">
            <v>개</v>
          </cell>
        </row>
        <row r="479">
          <cell r="A479">
            <v>476</v>
          </cell>
          <cell r="B479" t="str">
            <v>크로싱교환</v>
          </cell>
          <cell r="C479" t="str">
            <v>#26, 야간</v>
          </cell>
          <cell r="D479" t="str">
            <v>운반포함</v>
          </cell>
          <cell r="E479" t="str">
            <v>개</v>
          </cell>
        </row>
        <row r="480">
          <cell r="A480">
            <v>477</v>
          </cell>
          <cell r="B480" t="str">
            <v>크로싱교환</v>
          </cell>
          <cell r="C480" t="str">
            <v>#26, 야간(사용중지 3시간)</v>
          </cell>
          <cell r="D480" t="str">
            <v>운반포함</v>
          </cell>
          <cell r="E480" t="str">
            <v>개</v>
          </cell>
        </row>
        <row r="481">
          <cell r="A481">
            <v>478</v>
          </cell>
          <cell r="B481" t="str">
            <v>크로싱교환</v>
          </cell>
          <cell r="C481" t="str">
            <v>#26, 야간(사용중지 4시간)</v>
          </cell>
          <cell r="D481" t="str">
            <v>운반포함</v>
          </cell>
          <cell r="E481" t="str">
            <v>개</v>
          </cell>
        </row>
        <row r="482">
          <cell r="A482">
            <v>479</v>
          </cell>
          <cell r="B482" t="str">
            <v>궤도정정(1m미만)</v>
          </cell>
          <cell r="C482" t="str">
            <v>기계화, 야간</v>
          </cell>
          <cell r="D482" t="str">
            <v>자갈 제거 및 퍼넣기, 정리, 뒷정리 포함 (자갈다지기 별도)</v>
          </cell>
          <cell r="E482" t="str">
            <v>km</v>
          </cell>
        </row>
        <row r="483">
          <cell r="A483">
            <v>480</v>
          </cell>
          <cell r="B483" t="str">
            <v>궤도이설(1~3m)</v>
          </cell>
          <cell r="C483" t="str">
            <v>기계화, 야간</v>
          </cell>
          <cell r="D483" t="str">
            <v>자갈 제거 및 퍼넣기, 정리, 뒷정리 포함 (자갈다지기 별도)</v>
          </cell>
          <cell r="E483" t="str">
            <v>km</v>
          </cell>
        </row>
        <row r="484">
          <cell r="A484">
            <v>481</v>
          </cell>
          <cell r="B484" t="str">
            <v>차막이설치(레일식)</v>
          </cell>
          <cell r="C484" t="str">
            <v>1선식</v>
          </cell>
          <cell r="D484" t="str">
            <v>레일천공,자갈살포 별도</v>
          </cell>
          <cell r="E484" t="str">
            <v>조</v>
          </cell>
        </row>
        <row r="485">
          <cell r="A485">
            <v>482</v>
          </cell>
          <cell r="B485" t="str">
            <v>차막이설치(뚝식)</v>
          </cell>
          <cell r="C485" t="str">
            <v>1선식</v>
          </cell>
          <cell r="D485" t="str">
            <v>콘크리트 운반, 타설, 다짐 및 양생준비 포함(자갈살포,용수운반 별도)</v>
          </cell>
          <cell r="E485" t="str">
            <v>조</v>
          </cell>
        </row>
        <row r="486">
          <cell r="A486">
            <v>483</v>
          </cell>
          <cell r="B486" t="str">
            <v>차막이설치(유압식)</v>
          </cell>
          <cell r="C486" t="str">
            <v>1선식</v>
          </cell>
          <cell r="D486" t="str">
            <v>-</v>
          </cell>
          <cell r="E486" t="str">
            <v>조</v>
          </cell>
        </row>
        <row r="487">
          <cell r="A487">
            <v>484</v>
          </cell>
          <cell r="B487" t="str">
            <v>차막이철거(레일식)</v>
          </cell>
          <cell r="C487" t="str">
            <v>1선식</v>
          </cell>
          <cell r="D487" t="str">
            <v>운반별도</v>
          </cell>
          <cell r="E487" t="str">
            <v>조</v>
          </cell>
        </row>
        <row r="488">
          <cell r="A488">
            <v>485</v>
          </cell>
          <cell r="B488" t="str">
            <v>차막이철거(뚝식)</v>
          </cell>
          <cell r="C488" t="str">
            <v>1선식</v>
          </cell>
          <cell r="D488" t="str">
            <v>운반별도</v>
          </cell>
          <cell r="E488" t="str">
            <v>조</v>
          </cell>
        </row>
        <row r="489">
          <cell r="A489">
            <v>486</v>
          </cell>
          <cell r="B489" t="str">
            <v>차막이철거(유압식)</v>
          </cell>
          <cell r="C489" t="str">
            <v>1선식</v>
          </cell>
          <cell r="D489" t="str">
            <v>운반별도</v>
          </cell>
          <cell r="E489" t="str">
            <v>조</v>
          </cell>
        </row>
        <row r="490">
          <cell r="A490">
            <v>487</v>
          </cell>
          <cell r="B490" t="str">
            <v>레일당기기</v>
          </cell>
          <cell r="C490" t="str">
            <v>야간(사용중지 4시간)</v>
          </cell>
          <cell r="D490" t="str">
            <v>레일 절단 및 천공 별도</v>
          </cell>
          <cell r="E490" t="str">
            <v>km</v>
          </cell>
        </row>
        <row r="491">
          <cell r="A491">
            <v>488</v>
          </cell>
          <cell r="B491" t="str">
            <v>레일바꿔 놓기(인력)</v>
          </cell>
          <cell r="C491" t="str">
            <v>50kg(PCT), 야간(사용중지 4시간)</v>
          </cell>
          <cell r="D491" t="str">
            <v>레일 절단 및 천공 별도</v>
          </cell>
          <cell r="E491" t="str">
            <v>km</v>
          </cell>
        </row>
        <row r="492">
          <cell r="A492">
            <v>489</v>
          </cell>
          <cell r="B492" t="str">
            <v>레일바꿔 놓기(인력)</v>
          </cell>
          <cell r="C492" t="str">
            <v>60kg(PCT), 야간(사용중지 4시간)</v>
          </cell>
          <cell r="D492" t="str">
            <v>레일 절단 및 천공 별도</v>
          </cell>
          <cell r="E492" t="str">
            <v>km</v>
          </cell>
        </row>
        <row r="493">
          <cell r="A493">
            <v>490</v>
          </cell>
          <cell r="B493" t="str">
            <v>레일절단</v>
          </cell>
          <cell r="C493" t="str">
            <v>50kg</v>
          </cell>
          <cell r="D493" t="str">
            <v>-</v>
          </cell>
          <cell r="E493" t="str">
            <v>개소</v>
          </cell>
        </row>
        <row r="494">
          <cell r="A494">
            <v>491</v>
          </cell>
          <cell r="B494" t="str">
            <v>레일절단</v>
          </cell>
          <cell r="C494" t="str">
            <v>60kg</v>
          </cell>
          <cell r="D494" t="str">
            <v>-</v>
          </cell>
          <cell r="E494" t="str">
            <v>개소</v>
          </cell>
        </row>
        <row r="495">
          <cell r="A495">
            <v>492</v>
          </cell>
          <cell r="B495" t="str">
            <v>레일천공</v>
          </cell>
          <cell r="C495" t="str">
            <v>37~60kg</v>
          </cell>
          <cell r="D495" t="str">
            <v>50kg 4공, 60kg 6공기준</v>
          </cell>
          <cell r="E495" t="str">
            <v>공</v>
          </cell>
        </row>
        <row r="496">
          <cell r="A496">
            <v>493</v>
          </cell>
          <cell r="B496" t="str">
            <v>침목천공</v>
          </cell>
          <cell r="C496" t="str">
            <v>침목 개소 당(8개소)</v>
          </cell>
          <cell r="D496" t="str">
            <v>-</v>
          </cell>
          <cell r="E496" t="str">
            <v>침목</v>
          </cell>
        </row>
        <row r="497">
          <cell r="A497">
            <v>494</v>
          </cell>
          <cell r="B497" t="str">
            <v>나사스파이크 조임 또는 해체</v>
          </cell>
          <cell r="C497" t="str">
            <v>침목 개소 당(8개소)</v>
          </cell>
          <cell r="D497" t="str">
            <v>-</v>
          </cell>
          <cell r="E497" t="str">
            <v>침목</v>
          </cell>
        </row>
        <row r="498">
          <cell r="A498">
            <v>495</v>
          </cell>
          <cell r="B498" t="str">
            <v>자갈도상 인력다지기</v>
          </cell>
          <cell r="C498" t="str">
            <v>타이탬퍼</v>
          </cell>
          <cell r="D498" t="str">
            <v>자갈살포 별도</v>
          </cell>
          <cell r="E498" t="str">
            <v>㎥</v>
          </cell>
        </row>
        <row r="499">
          <cell r="A499">
            <v>496</v>
          </cell>
          <cell r="B499" t="str">
            <v>교상가드레일 설치</v>
          </cell>
          <cell r="C499" t="str">
            <v>주간</v>
          </cell>
          <cell r="D499" t="str">
            <v>침목천공, 나사스파이크 박기 포함, 레일연장</v>
          </cell>
          <cell r="E499" t="str">
            <v>km</v>
          </cell>
        </row>
        <row r="500">
          <cell r="A500">
            <v>497</v>
          </cell>
          <cell r="B500" t="str">
            <v>교상가드레일 설치</v>
          </cell>
          <cell r="C500" t="str">
            <v>야간</v>
          </cell>
          <cell r="D500" t="str">
            <v>침목천공, 나사스파이크 박기 포함, 레일연장</v>
          </cell>
          <cell r="E500" t="str">
            <v>km</v>
          </cell>
        </row>
        <row r="501">
          <cell r="A501">
            <v>498</v>
          </cell>
          <cell r="B501" t="str">
            <v>교상가드레일 설치</v>
          </cell>
          <cell r="C501" t="str">
            <v>야간(사용중지 4시간)</v>
          </cell>
          <cell r="D501" t="str">
            <v>침목천공, 나사스파이크 박기 포함, 레일연장</v>
          </cell>
          <cell r="E501" t="str">
            <v>km</v>
          </cell>
        </row>
        <row r="502">
          <cell r="A502">
            <v>499</v>
          </cell>
          <cell r="B502" t="str">
            <v>교상가드레일 철거</v>
          </cell>
          <cell r="C502" t="str">
            <v>주간</v>
          </cell>
          <cell r="D502" t="str">
            <v>나사스파이크 뽐기 포함, 레일연장</v>
          </cell>
          <cell r="E502" t="str">
            <v>km</v>
          </cell>
        </row>
        <row r="503">
          <cell r="A503">
            <v>500</v>
          </cell>
          <cell r="B503" t="str">
            <v>교상가드레일 철거</v>
          </cell>
          <cell r="C503" t="str">
            <v>야간</v>
          </cell>
          <cell r="D503" t="str">
            <v>나사스파이크 뽐기 포함, 레일연장</v>
          </cell>
          <cell r="E503" t="str">
            <v>km</v>
          </cell>
        </row>
        <row r="504">
          <cell r="A504">
            <v>501</v>
          </cell>
          <cell r="B504" t="str">
            <v>교상가드레일 철거</v>
          </cell>
          <cell r="C504" t="str">
            <v>야간(사용중지 4시간)</v>
          </cell>
          <cell r="D504" t="str">
            <v>나사스파이크 뽐기 포함, 레일연장</v>
          </cell>
          <cell r="E504" t="str">
            <v>km</v>
          </cell>
        </row>
        <row r="505">
          <cell r="A505">
            <v>502</v>
          </cell>
          <cell r="B505" t="str">
            <v>탈선방지가드레일 설치</v>
          </cell>
          <cell r="C505" t="str">
            <v>레일체결식, 주간</v>
          </cell>
          <cell r="D505" t="str">
            <v>가드레일부설, 체결장치설치, 소운반 포함</v>
          </cell>
          <cell r="E505" t="str">
            <v>km</v>
          </cell>
        </row>
        <row r="506">
          <cell r="A506">
            <v>503</v>
          </cell>
          <cell r="B506" t="str">
            <v>탈선방지가드레일 설치</v>
          </cell>
          <cell r="C506" t="str">
            <v>레일체결식, 야간</v>
          </cell>
          <cell r="D506" t="str">
            <v>가드레일부설, 체결장치설치, 소운반 포함</v>
          </cell>
          <cell r="E506" t="str">
            <v>km</v>
          </cell>
        </row>
        <row r="507">
          <cell r="A507">
            <v>504</v>
          </cell>
          <cell r="B507" t="str">
            <v>탈선방지가드레일 설치</v>
          </cell>
          <cell r="C507" t="str">
            <v>레일체결식, 야간(사용중지 3시간)</v>
          </cell>
          <cell r="D507" t="str">
            <v>가드레일부설, 체결장치설치, 소운반 포함</v>
          </cell>
          <cell r="E507" t="str">
            <v>km</v>
          </cell>
        </row>
        <row r="508">
          <cell r="A508">
            <v>505</v>
          </cell>
          <cell r="B508" t="str">
            <v>탈선방지가드레일 설치</v>
          </cell>
          <cell r="C508" t="str">
            <v>레일체결식, 야간(사용중지 4시간)</v>
          </cell>
          <cell r="D508" t="str">
            <v>가드레일부설, 체결장치설치, 소운반 포함</v>
          </cell>
          <cell r="E508" t="str">
            <v>km</v>
          </cell>
        </row>
        <row r="509">
          <cell r="A509">
            <v>506</v>
          </cell>
          <cell r="B509" t="str">
            <v>탈선방지가드레일 설치</v>
          </cell>
          <cell r="C509" t="str">
            <v>교량 또는 터널, 레일체결식, 주간</v>
          </cell>
          <cell r="D509" t="str">
            <v>가드레일부설, 체결장치설치, 소운반 포함</v>
          </cell>
          <cell r="E509" t="str">
            <v>km</v>
          </cell>
        </row>
        <row r="510">
          <cell r="A510">
            <v>507</v>
          </cell>
          <cell r="B510" t="str">
            <v>탈선방지가드레일 설치</v>
          </cell>
          <cell r="C510" t="str">
            <v>교량 또는 터널, 레일체결식, 야간</v>
          </cell>
          <cell r="D510" t="str">
            <v>가드레일부설, 체결장치설치, 소운반 포함</v>
          </cell>
          <cell r="E510" t="str">
            <v>km</v>
          </cell>
        </row>
        <row r="511">
          <cell r="A511">
            <v>508</v>
          </cell>
          <cell r="B511" t="str">
            <v>탈선방지가드레일 설치</v>
          </cell>
          <cell r="C511" t="str">
            <v>교량 또는 터널, 레일체결식, 야간(사용중지 3시간)</v>
          </cell>
          <cell r="D511" t="str">
            <v>가드레일부설, 체결장치설치, 소운반 포함</v>
          </cell>
          <cell r="E511" t="str">
            <v>km</v>
          </cell>
        </row>
        <row r="512">
          <cell r="A512">
            <v>509</v>
          </cell>
          <cell r="B512" t="str">
            <v>탈선방지가드레일 설치</v>
          </cell>
          <cell r="C512" t="str">
            <v>교량 또는 터널, 레일체결식, 야간(사용중지 4시간)</v>
          </cell>
          <cell r="D512" t="str">
            <v>가드레일부설, 체결장치설치, 소운반 포함</v>
          </cell>
          <cell r="E512" t="str">
            <v>km</v>
          </cell>
        </row>
        <row r="513">
          <cell r="A513">
            <v>510</v>
          </cell>
          <cell r="B513" t="str">
            <v>탈선방지가드레일 철거</v>
          </cell>
          <cell r="C513" t="str">
            <v>체일체결식, 주간</v>
          </cell>
          <cell r="D513" t="str">
            <v>가드레일탈거, 체결장치해체, 소운반 포함</v>
          </cell>
          <cell r="E513" t="str">
            <v>km</v>
          </cell>
        </row>
        <row r="514">
          <cell r="A514">
            <v>511</v>
          </cell>
          <cell r="B514" t="str">
            <v>탈선방지가드레일 철거</v>
          </cell>
          <cell r="C514" t="str">
            <v>레일체결식, 야간</v>
          </cell>
          <cell r="D514" t="str">
            <v>가드레일탈거, 체결장치해체, 소운반 포함</v>
          </cell>
          <cell r="E514" t="str">
            <v>km</v>
          </cell>
        </row>
        <row r="515">
          <cell r="A515">
            <v>512</v>
          </cell>
          <cell r="B515" t="str">
            <v>탈선방지가드레일 철거</v>
          </cell>
          <cell r="C515" t="str">
            <v>레일체결식, 야간(사용중지 3시간)</v>
          </cell>
          <cell r="D515" t="str">
            <v>가드레일탈거, 체결장치해체, 소운반 포함</v>
          </cell>
          <cell r="E515" t="str">
            <v>km</v>
          </cell>
        </row>
        <row r="516">
          <cell r="A516">
            <v>513</v>
          </cell>
          <cell r="B516" t="str">
            <v>탈선방지가드레일 철거</v>
          </cell>
          <cell r="C516" t="str">
            <v>레일체결식, 야간(사용중지 4시간)</v>
          </cell>
          <cell r="D516" t="str">
            <v>가드레일탈거, 체결장치해체, 소운반 포함</v>
          </cell>
          <cell r="E516" t="str">
            <v>km</v>
          </cell>
        </row>
        <row r="517">
          <cell r="A517">
            <v>514</v>
          </cell>
          <cell r="B517" t="str">
            <v>탈선방지가드레일 철거</v>
          </cell>
          <cell r="C517" t="str">
            <v>교량 또는 터널, 레일체결식, 주간</v>
          </cell>
          <cell r="D517" t="str">
            <v>가드레일탈거, 체결장치해체, 소운반 포함</v>
          </cell>
          <cell r="E517" t="str">
            <v>km</v>
          </cell>
        </row>
        <row r="518">
          <cell r="A518">
            <v>515</v>
          </cell>
          <cell r="B518" t="str">
            <v>탈선방지가드레일 철거</v>
          </cell>
          <cell r="C518" t="str">
            <v>교량 또는 터널, 레일체결식, 야간</v>
          </cell>
          <cell r="D518" t="str">
            <v>가드레일탈거, 체결장치해체, 소운반 포함</v>
          </cell>
          <cell r="E518" t="str">
            <v>km</v>
          </cell>
        </row>
        <row r="519">
          <cell r="A519">
            <v>516</v>
          </cell>
          <cell r="B519" t="str">
            <v>탈선방지가드레일 철거</v>
          </cell>
          <cell r="C519" t="str">
            <v>교량 또는 터널, 레일체결식, 야간(사용중지 3시간)</v>
          </cell>
          <cell r="D519" t="str">
            <v>가드레일탈거, 체결장치해체, 소운반 포함</v>
          </cell>
          <cell r="E519" t="str">
            <v>km</v>
          </cell>
        </row>
        <row r="520">
          <cell r="A520">
            <v>517</v>
          </cell>
          <cell r="B520" t="str">
            <v>탈선방지가드레일 철거</v>
          </cell>
          <cell r="C520" t="str">
            <v>교량 또는 터널, 레일체결식, 야간(사용중지 4시간)</v>
          </cell>
          <cell r="D520" t="str">
            <v>가드레일탈거, 체결장치해체, 소운반 포함</v>
          </cell>
          <cell r="E520" t="str">
            <v>km</v>
          </cell>
        </row>
        <row r="521">
          <cell r="A521">
            <v>518</v>
          </cell>
          <cell r="B521" t="str">
            <v>가드레일부설</v>
          </cell>
          <cell r="C521" t="str">
            <v>주간</v>
          </cell>
          <cell r="D521" t="str">
            <v>-</v>
          </cell>
          <cell r="E521" t="str">
            <v>m</v>
          </cell>
        </row>
        <row r="522">
          <cell r="A522">
            <v>519</v>
          </cell>
          <cell r="B522" t="str">
            <v>가드레일부설</v>
          </cell>
          <cell r="C522" t="str">
            <v>야간</v>
          </cell>
          <cell r="D522" t="str">
            <v>-</v>
          </cell>
          <cell r="E522" t="str">
            <v>m</v>
          </cell>
        </row>
        <row r="523">
          <cell r="A523">
            <v>520</v>
          </cell>
          <cell r="B523" t="str">
            <v>가드레일철거</v>
          </cell>
          <cell r="C523" t="str">
            <v>주간</v>
          </cell>
          <cell r="D523" t="str">
            <v>-</v>
          </cell>
          <cell r="E523" t="str">
            <v>m</v>
          </cell>
        </row>
        <row r="524">
          <cell r="A524">
            <v>521</v>
          </cell>
          <cell r="B524" t="str">
            <v>가드레일철거</v>
          </cell>
          <cell r="C524" t="str">
            <v>야간</v>
          </cell>
          <cell r="D524" t="str">
            <v>-</v>
          </cell>
          <cell r="E524" t="str">
            <v>m</v>
          </cell>
        </row>
        <row r="525">
          <cell r="A525">
            <v>522</v>
          </cell>
          <cell r="B525" t="str">
            <v>교량침목고정장치 설치(철거)</v>
          </cell>
          <cell r="C525" t="str">
            <v>설치 또는 철거, 주간</v>
          </cell>
          <cell r="D525" t="str">
            <v>침목천공, 후크볼트(연동식 고정장치) 설치 및 조임 포함</v>
          </cell>
          <cell r="E525" t="str">
            <v>개</v>
          </cell>
        </row>
        <row r="526">
          <cell r="A526">
            <v>523</v>
          </cell>
          <cell r="B526" t="str">
            <v>교량침목고정장치 설치(철거)</v>
          </cell>
          <cell r="C526" t="str">
            <v>설치 또는 철거, 야간</v>
          </cell>
          <cell r="D526" t="str">
            <v>침목천공, 후크볼트(연동식 고정장치) 설치 및 조임 포함</v>
          </cell>
          <cell r="E526" t="str">
            <v>개</v>
          </cell>
        </row>
        <row r="527">
          <cell r="A527">
            <v>524</v>
          </cell>
          <cell r="B527" t="str">
            <v>교량침목 하부패킹</v>
          </cell>
          <cell r="C527" t="str">
            <v>침목제작설치 기계화 주간</v>
          </cell>
          <cell r="D527" t="str">
            <v>패킹용 침목 별도 재료산정</v>
          </cell>
          <cell r="E527" t="str">
            <v>개</v>
          </cell>
        </row>
        <row r="528">
          <cell r="A528">
            <v>525</v>
          </cell>
          <cell r="B528" t="str">
            <v>교량침목앵글 설치(철거)</v>
          </cell>
          <cell r="C528" t="str">
            <v>설치 또는 철거, 주간</v>
          </cell>
          <cell r="D528" t="str">
            <v>앵글운반, 침목천공 별도</v>
          </cell>
          <cell r="E528" t="str">
            <v>침목</v>
          </cell>
        </row>
        <row r="529">
          <cell r="A529">
            <v>526</v>
          </cell>
          <cell r="B529" t="str">
            <v>교량침목앵글 설치(철거)</v>
          </cell>
          <cell r="C529" t="str">
            <v>설치 또는 철거, 야간</v>
          </cell>
          <cell r="D529" t="str">
            <v>앵글운반, 침목천공 별도</v>
          </cell>
          <cell r="E529" t="str">
            <v>침목</v>
          </cell>
        </row>
        <row r="530">
          <cell r="A530">
            <v>527</v>
          </cell>
          <cell r="B530" t="str">
            <v>목침목탄성체결구 설치(철거)</v>
          </cell>
          <cell r="C530" t="str">
            <v>설치 또는 철거, 주간</v>
          </cell>
          <cell r="D530" t="str">
            <v>침목천공, 탄성체결 부설(철거), 나사스파이크 조임(풀기) 포함</v>
          </cell>
          <cell r="E530" t="str">
            <v>침목</v>
          </cell>
        </row>
        <row r="531">
          <cell r="A531">
            <v>528</v>
          </cell>
          <cell r="B531" t="str">
            <v>목침목탄성체결구 설치(철거)</v>
          </cell>
          <cell r="C531" t="str">
            <v>설치 또는 철거, 야간</v>
          </cell>
          <cell r="D531" t="str">
            <v>침목천공, 탄성체결 부설(철거), 나사스파이크 조임(풀기) 포함</v>
          </cell>
          <cell r="E531" t="str">
            <v>침목</v>
          </cell>
        </row>
        <row r="532">
          <cell r="A532">
            <v>529</v>
          </cell>
          <cell r="B532" t="str">
            <v>타이플레이트 설치(철거)</v>
          </cell>
          <cell r="C532" t="str">
            <v>설치 또는 철거, 타공사 병행, 주간</v>
          </cell>
          <cell r="D532" t="str">
            <v>-</v>
          </cell>
          <cell r="E532" t="str">
            <v>개</v>
          </cell>
        </row>
        <row r="533">
          <cell r="A533">
            <v>530</v>
          </cell>
          <cell r="B533" t="str">
            <v>타이플레이트 설치(철거)</v>
          </cell>
          <cell r="C533" t="str">
            <v>설치 또는 철거, 타공사 병행, 야간</v>
          </cell>
          <cell r="D533" t="str">
            <v>-</v>
          </cell>
          <cell r="E533" t="str">
            <v>개</v>
          </cell>
        </row>
        <row r="534">
          <cell r="A534">
            <v>531</v>
          </cell>
          <cell r="B534" t="str">
            <v>이음매판 설치(철거)</v>
          </cell>
          <cell r="C534" t="str">
            <v>설치 또는 철거, 주간</v>
          </cell>
          <cell r="D534" t="str">
            <v>-</v>
          </cell>
          <cell r="E534" t="str">
            <v>개소</v>
          </cell>
        </row>
        <row r="535">
          <cell r="A535">
            <v>532</v>
          </cell>
          <cell r="B535" t="str">
            <v>이음매판 설치(철거)</v>
          </cell>
          <cell r="C535" t="str">
            <v>설치 또는 철거, 야간</v>
          </cell>
          <cell r="D535" t="str">
            <v>-</v>
          </cell>
          <cell r="E535" t="str">
            <v>개소</v>
          </cell>
        </row>
        <row r="536">
          <cell r="A536">
            <v>533</v>
          </cell>
          <cell r="B536" t="str">
            <v>건널목 널깔기</v>
          </cell>
          <cell r="C536" t="str">
            <v>1선식 폭 2m까지</v>
          </cell>
          <cell r="D536" t="str">
            <v>(가드레일 별도)</v>
          </cell>
          <cell r="E536" t="str">
            <v>개소</v>
          </cell>
        </row>
        <row r="537">
          <cell r="A537">
            <v>534</v>
          </cell>
          <cell r="B537" t="str">
            <v>건널목 널깔기</v>
          </cell>
          <cell r="C537" t="str">
            <v>1선식 폭 2m이상 1m증가시</v>
          </cell>
          <cell r="D537" t="str">
            <v>(가드레일 별도)</v>
          </cell>
          <cell r="E537" t="str">
            <v>개소</v>
          </cell>
        </row>
        <row r="538">
          <cell r="A538">
            <v>535</v>
          </cell>
          <cell r="B538" t="str">
            <v>건널목 널철거</v>
          </cell>
          <cell r="C538" t="str">
            <v>1선식 폭 2m까지</v>
          </cell>
          <cell r="D538" t="str">
            <v>(가드레일 별도)</v>
          </cell>
          <cell r="E538" t="str">
            <v>개소</v>
          </cell>
        </row>
        <row r="539">
          <cell r="A539">
            <v>536</v>
          </cell>
          <cell r="B539" t="str">
            <v>건널목 널철거</v>
          </cell>
          <cell r="C539" t="str">
            <v>1선식 폭 2m이상 1m증가시</v>
          </cell>
          <cell r="D539" t="str">
            <v>(가드레일 별도)</v>
          </cell>
          <cell r="E539" t="str">
            <v>개소</v>
          </cell>
        </row>
        <row r="540">
          <cell r="A540">
            <v>537</v>
          </cell>
          <cell r="B540" t="str">
            <v>건널목 고무보판설치</v>
          </cell>
          <cell r="C540" t="str">
            <v>WT, 인력, 주간</v>
          </cell>
          <cell r="D540" t="str">
            <v>(건널목 철거 및 침목교환 별도)</v>
          </cell>
          <cell r="E540" t="str">
            <v>조</v>
          </cell>
        </row>
        <row r="541">
          <cell r="A541">
            <v>538</v>
          </cell>
          <cell r="B541" t="str">
            <v>건널목 고무보판설치</v>
          </cell>
          <cell r="C541" t="str">
            <v>WT, 인력, 야간(사용중지 4시간)</v>
          </cell>
          <cell r="D541" t="str">
            <v>(건널목 철거 및 침목교환 별도)</v>
          </cell>
          <cell r="E541" t="str">
            <v>조</v>
          </cell>
        </row>
        <row r="542">
          <cell r="A542">
            <v>539</v>
          </cell>
          <cell r="B542" t="str">
            <v>건널목 고무보판설치</v>
          </cell>
          <cell r="C542" t="str">
            <v>PCT, 기계화, 주간</v>
          </cell>
          <cell r="D542" t="str">
            <v>(건널목 철거 및 침목교환 별도)</v>
          </cell>
          <cell r="E542" t="str">
            <v>조</v>
          </cell>
        </row>
        <row r="543">
          <cell r="A543">
            <v>540</v>
          </cell>
          <cell r="B543" t="str">
            <v>건널목 고무보판설치</v>
          </cell>
          <cell r="C543" t="str">
            <v>PCT, 기계화, 야간(사용중지 4시간)</v>
          </cell>
          <cell r="D543" t="str">
            <v>(건널목 철거 및 침목교환 별도)</v>
          </cell>
          <cell r="E543" t="str">
            <v>조</v>
          </cell>
        </row>
        <row r="544">
          <cell r="A544">
            <v>541</v>
          </cell>
          <cell r="B544" t="str">
            <v>재료 상하차</v>
          </cell>
          <cell r="C544" t="str">
            <v>기계, 레일, 분기기, 신축 등</v>
          </cell>
          <cell r="D544" t="str">
            <v>상차 및 하화 별도 적용</v>
          </cell>
          <cell r="E544" t="str">
            <v>톤</v>
          </cell>
        </row>
        <row r="545">
          <cell r="A545">
            <v>542</v>
          </cell>
          <cell r="B545" t="str">
            <v>침목(WT,PCT) 상하차</v>
          </cell>
          <cell r="C545" t="str">
            <v>백호우</v>
          </cell>
          <cell r="D545" t="str">
            <v>상차 및 하화 별도 적용</v>
          </cell>
          <cell r="E545" t="str">
            <v>개</v>
          </cell>
        </row>
        <row r="546">
          <cell r="A546">
            <v>543</v>
          </cell>
          <cell r="B546" t="str">
            <v>침목(WT,PCT) 운반배열</v>
          </cell>
          <cell r="C546" t="str">
            <v>백호우 주간</v>
          </cell>
          <cell r="D546" t="str">
            <v>(상하차 별도)</v>
          </cell>
          <cell r="E546" t="str">
            <v>개</v>
          </cell>
        </row>
        <row r="547">
          <cell r="A547">
            <v>544</v>
          </cell>
          <cell r="B547" t="str">
            <v>침목(WT,PCT) 운반배열</v>
          </cell>
          <cell r="C547" t="str">
            <v>백호우 야간</v>
          </cell>
          <cell r="D547" t="str">
            <v>(상하차 별도)</v>
          </cell>
          <cell r="E547" t="str">
            <v>개</v>
          </cell>
        </row>
        <row r="548">
          <cell r="A548">
            <v>545</v>
          </cell>
          <cell r="B548" t="str">
            <v>자갈살포</v>
          </cell>
          <cell r="C548" t="str">
            <v>자갈화차, 주간</v>
          </cell>
          <cell r="D548" t="str">
            <v>장비감시원, 자갈상차, 운반 별도</v>
          </cell>
          <cell r="E548" t="str">
            <v>㎥</v>
          </cell>
        </row>
        <row r="549">
          <cell r="A549">
            <v>546</v>
          </cell>
          <cell r="B549" t="str">
            <v>자갈살포</v>
          </cell>
          <cell r="C549" t="str">
            <v>자갈화차, 야간</v>
          </cell>
          <cell r="D549" t="str">
            <v>장비감시원, 자갈상차, 운반 별도</v>
          </cell>
          <cell r="E549" t="str">
            <v>㎥</v>
          </cell>
        </row>
        <row r="550">
          <cell r="A550">
            <v>547</v>
          </cell>
          <cell r="B550" t="str">
            <v>자갈살포</v>
          </cell>
          <cell r="C550" t="str">
            <v>자갈화차, 야간(사용중지 3~4시간)</v>
          </cell>
          <cell r="D550" t="str">
            <v>장비감시원, 자갈상차, 운반 별도</v>
          </cell>
          <cell r="E550" t="str">
            <v>㎥</v>
          </cell>
        </row>
        <row r="551">
          <cell r="A551">
            <v>548</v>
          </cell>
          <cell r="B551" t="str">
            <v>자갈고르기</v>
          </cell>
          <cell r="C551" t="str">
            <v>기계화, 주간</v>
          </cell>
          <cell r="D551" t="str">
            <v>자갈퍼넣기</v>
          </cell>
          <cell r="E551" t="str">
            <v>㎥</v>
          </cell>
        </row>
        <row r="552">
          <cell r="A552">
            <v>549</v>
          </cell>
          <cell r="B552" t="str">
            <v>자갈고르기</v>
          </cell>
          <cell r="C552" t="str">
            <v>기계화, 야간</v>
          </cell>
          <cell r="D552" t="str">
            <v>자갈퍼넣기</v>
          </cell>
          <cell r="E552" t="str">
            <v>㎥</v>
          </cell>
        </row>
        <row r="553">
          <cell r="A553">
            <v>550</v>
          </cell>
          <cell r="B553" t="str">
            <v>자갈고르기</v>
          </cell>
          <cell r="C553" t="str">
            <v>자갈화차, 야간(사용중지 3~4시간)</v>
          </cell>
          <cell r="D553" t="str">
            <v>자갈퍼넣기</v>
          </cell>
          <cell r="E553" t="str">
            <v>㎥</v>
          </cell>
        </row>
        <row r="554">
          <cell r="A554">
            <v>551</v>
          </cell>
          <cell r="B554" t="str">
            <v>도상자갈철거(기계)</v>
          </cell>
          <cell r="C554" t="str">
            <v>주간</v>
          </cell>
          <cell r="D554" t="str">
            <v>(자갈살포 및 인력다지기 별도)</v>
          </cell>
          <cell r="E554" t="str">
            <v>㎥</v>
          </cell>
        </row>
        <row r="555">
          <cell r="A555">
            <v>552</v>
          </cell>
          <cell r="B555" t="str">
            <v>도상자갈철거(기계)</v>
          </cell>
          <cell r="C555" t="str">
            <v>야간(사용중지 3시간)</v>
          </cell>
          <cell r="D555" t="str">
            <v>(자갈살포 및 인력다지기 별도)</v>
          </cell>
          <cell r="E555" t="str">
            <v>㎥</v>
          </cell>
        </row>
        <row r="556">
          <cell r="A556">
            <v>553</v>
          </cell>
          <cell r="B556" t="str">
            <v>도상자갈철거(기계)</v>
          </cell>
          <cell r="C556" t="str">
            <v>야간(사용중지 4시간)</v>
          </cell>
          <cell r="D556" t="str">
            <v>(자갈살포 및 인력다지기 별도)</v>
          </cell>
          <cell r="E556" t="str">
            <v>㎥</v>
          </cell>
        </row>
        <row r="557">
          <cell r="A557">
            <v>554</v>
          </cell>
          <cell r="B557" t="str">
            <v>분기기 도상자갈철거</v>
          </cell>
          <cell r="C557" t="str">
            <v>인력 70%, 장비 30%, 야간(사용중지 4시간)</v>
          </cell>
          <cell r="D557" t="str">
            <v>(자갈살포 및 인력다지기 별도)</v>
          </cell>
          <cell r="E557" t="str">
            <v>㎥</v>
          </cell>
        </row>
        <row r="558">
          <cell r="A558">
            <v>555</v>
          </cell>
          <cell r="B558" t="str">
            <v>도상자갈 치환</v>
          </cell>
          <cell r="C558" t="str">
            <v>인력, 야간(사용중지 4시간)</v>
          </cell>
          <cell r="D558" t="str">
            <v>-</v>
          </cell>
          <cell r="E558" t="str">
            <v>㎥</v>
          </cell>
        </row>
        <row r="559">
          <cell r="A559">
            <v>556</v>
          </cell>
          <cell r="B559" t="str">
            <v>자갈정리(폭 1.5m 기준)</v>
          </cell>
          <cell r="C559" t="str">
            <v>인력, 주간</v>
          </cell>
          <cell r="D559" t="str">
            <v>(자갈살포 시 별도 적용)</v>
          </cell>
          <cell r="E559" t="str">
            <v>m</v>
          </cell>
        </row>
        <row r="560">
          <cell r="A560">
            <v>557</v>
          </cell>
          <cell r="B560" t="str">
            <v>자갈정리(폭 1.5m 기준)</v>
          </cell>
          <cell r="C560" t="str">
            <v>인력, 야간</v>
          </cell>
          <cell r="D560" t="str">
            <v>(자갈살포 시 별도 적용)</v>
          </cell>
          <cell r="E560" t="str">
            <v>m</v>
          </cell>
        </row>
        <row r="561">
          <cell r="A561">
            <v>558</v>
          </cell>
          <cell r="B561" t="str">
            <v>유휴도상자갈채집</v>
          </cell>
          <cell r="C561" t="str">
            <v>주간</v>
          </cell>
          <cell r="E561" t="str">
            <v>㎥</v>
          </cell>
        </row>
        <row r="562">
          <cell r="A562">
            <v>559</v>
          </cell>
          <cell r="B562" t="str">
            <v>유휴도상자갈채집</v>
          </cell>
          <cell r="C562" t="str">
            <v>야간</v>
          </cell>
          <cell r="E562" t="str">
            <v>㎥</v>
          </cell>
        </row>
        <row r="563">
          <cell r="A563">
            <v>560</v>
          </cell>
          <cell r="B563" t="str">
            <v>침목위치정정</v>
          </cell>
          <cell r="C563" t="str">
            <v>주간</v>
          </cell>
          <cell r="D563" t="str">
            <v>(자갈살포 시 별도 적용)</v>
          </cell>
          <cell r="E563" t="str">
            <v>개</v>
          </cell>
        </row>
        <row r="564">
          <cell r="A564">
            <v>561</v>
          </cell>
          <cell r="B564" t="str">
            <v>침목위치정정</v>
          </cell>
          <cell r="C564" t="str">
            <v>야간</v>
          </cell>
          <cell r="D564" t="str">
            <v>(자갈살포 시 별도 적용)</v>
          </cell>
          <cell r="E564" t="str">
            <v>개</v>
          </cell>
        </row>
        <row r="565">
          <cell r="A565">
            <v>562</v>
          </cell>
          <cell r="B565" t="str">
            <v>자갈도상 인력다지기</v>
          </cell>
          <cell r="C565" t="str">
            <v>타이탬퍼, 야간</v>
          </cell>
          <cell r="D565" t="str">
            <v>-</v>
          </cell>
          <cell r="E565" t="str">
            <v>㎥</v>
          </cell>
        </row>
        <row r="566">
          <cell r="A566">
            <v>563</v>
          </cell>
          <cell r="B566" t="str">
            <v>궤간정정(목침목, 한쪽당)</v>
          </cell>
          <cell r="C566" t="str">
            <v>인력, 주간</v>
          </cell>
          <cell r="D566" t="str">
            <v>메목박기, 타이플레이트 위치조정 포함</v>
          </cell>
          <cell r="E566" t="str">
            <v>침목</v>
          </cell>
        </row>
        <row r="567">
          <cell r="A567">
            <v>564</v>
          </cell>
          <cell r="B567" t="str">
            <v>궤간정정(목침목, 한쪽당)</v>
          </cell>
          <cell r="C567" t="str">
            <v>인력, 야간</v>
          </cell>
          <cell r="D567" t="str">
            <v>메목박기, 타이플레이트 위치조정 포함</v>
          </cell>
          <cell r="E567" t="str">
            <v>침목</v>
          </cell>
        </row>
        <row r="568">
          <cell r="A568">
            <v>565</v>
          </cell>
          <cell r="B568" t="str">
            <v>면맞춤(한쪽만)</v>
          </cell>
          <cell r="C568" t="str">
            <v>인력, 야간</v>
          </cell>
          <cell r="D568" t="str">
            <v>궤도 고저틀림 정정작업시 적용</v>
          </cell>
          <cell r="E568" t="str">
            <v>침목</v>
          </cell>
        </row>
        <row r="569">
          <cell r="A569">
            <v>566</v>
          </cell>
          <cell r="B569" t="str">
            <v>줄맞춤(양쪽)</v>
          </cell>
          <cell r="C569" t="str">
            <v>인력, 주간</v>
          </cell>
          <cell r="D569" t="str">
            <v>-</v>
          </cell>
          <cell r="E569" t="str">
            <v>m</v>
          </cell>
        </row>
        <row r="570">
          <cell r="A570">
            <v>567</v>
          </cell>
          <cell r="B570" t="str">
            <v>줄맞춤(양쪽)</v>
          </cell>
          <cell r="C570" t="str">
            <v>인력, 야간</v>
          </cell>
          <cell r="D570" t="str">
            <v>-</v>
          </cell>
          <cell r="E570" t="str">
            <v>m</v>
          </cell>
        </row>
        <row r="571">
          <cell r="A571">
            <v>568</v>
          </cell>
          <cell r="B571" t="str">
            <v>총다지기(양쪽)</v>
          </cell>
          <cell r="C571" t="str">
            <v>인력, 주간</v>
          </cell>
          <cell r="D571" t="str">
            <v>자갈살포다지기, 궤도들기, 궤도검측 포함</v>
          </cell>
          <cell r="E571" t="str">
            <v>침목</v>
          </cell>
        </row>
        <row r="572">
          <cell r="A572">
            <v>569</v>
          </cell>
          <cell r="B572" t="str">
            <v>총다지기(양쪽)</v>
          </cell>
          <cell r="C572" t="str">
            <v>인력, 야간</v>
          </cell>
          <cell r="D572" t="str">
            <v>자갈살포다지기, 궤도들기, 궤도검측 포함</v>
          </cell>
          <cell r="E572" t="str">
            <v>침목</v>
          </cell>
        </row>
        <row r="573">
          <cell r="A573">
            <v>570</v>
          </cell>
          <cell r="B573" t="str">
            <v>나사스파이크보수</v>
          </cell>
          <cell r="C573" t="str">
            <v>파워렌치, 주간</v>
          </cell>
          <cell r="D573" t="str">
            <v>매목박기, 침목천공 포함</v>
          </cell>
          <cell r="E573" t="str">
            <v>개</v>
          </cell>
        </row>
        <row r="574">
          <cell r="A574">
            <v>571</v>
          </cell>
          <cell r="B574" t="str">
            <v>나사스파이크보수</v>
          </cell>
          <cell r="C574" t="str">
            <v>파워렌치, 야간</v>
          </cell>
          <cell r="D574" t="str">
            <v>매목박기, 침목천공 포함</v>
          </cell>
          <cell r="E574" t="str">
            <v>개</v>
          </cell>
        </row>
        <row r="575">
          <cell r="A575">
            <v>572</v>
          </cell>
          <cell r="B575" t="str">
            <v>분기기궤간 및 줄맞춤</v>
          </cell>
          <cell r="C575" t="str">
            <v>인력, 주간</v>
          </cell>
          <cell r="D575" t="str">
            <v>궤간정정 및 줄맞춤 중복 계상적용 시행</v>
          </cell>
          <cell r="E575" t="str">
            <v>침목</v>
          </cell>
        </row>
        <row r="576">
          <cell r="A576">
            <v>573</v>
          </cell>
          <cell r="B576" t="str">
            <v>분기기궤간 및 줄맞춤</v>
          </cell>
          <cell r="C576" t="str">
            <v>인력, 야간</v>
          </cell>
          <cell r="D576" t="str">
            <v>궤간정정 및 줄맞춤 중복 계상적용 시행</v>
          </cell>
          <cell r="E576" t="str">
            <v>침목</v>
          </cell>
        </row>
        <row r="577">
          <cell r="A577">
            <v>574</v>
          </cell>
          <cell r="B577" t="str">
            <v>분기기 고저정정</v>
          </cell>
          <cell r="C577" t="str">
            <v>인력, 주간</v>
          </cell>
          <cell r="D577" t="str">
            <v>-</v>
          </cell>
          <cell r="E577" t="str">
            <v>침목</v>
          </cell>
        </row>
        <row r="578">
          <cell r="A578">
            <v>575</v>
          </cell>
          <cell r="B578" t="str">
            <v>분기기 고저정정</v>
          </cell>
          <cell r="C578" t="str">
            <v>인력, 야간</v>
          </cell>
          <cell r="D578" t="str">
            <v>-</v>
          </cell>
          <cell r="E578" t="str">
            <v>침목</v>
          </cell>
        </row>
        <row r="579">
          <cell r="A579">
            <v>576</v>
          </cell>
          <cell r="B579" t="str">
            <v>배수로정비</v>
          </cell>
          <cell r="C579" t="str">
            <v>인력, 주간</v>
          </cell>
          <cell r="D579" t="str">
            <v>-</v>
          </cell>
          <cell r="E579" t="str">
            <v>㎥</v>
          </cell>
        </row>
        <row r="580">
          <cell r="A580">
            <v>577</v>
          </cell>
          <cell r="B580" t="str">
            <v>배수로정비</v>
          </cell>
          <cell r="C580" t="str">
            <v>인력, 야간</v>
          </cell>
          <cell r="D580" t="str">
            <v>-</v>
          </cell>
          <cell r="E580" t="str">
            <v>㎥</v>
          </cell>
        </row>
        <row r="581">
          <cell r="A581">
            <v>578</v>
          </cell>
          <cell r="B581" t="str">
            <v>배수로정비</v>
          </cell>
          <cell r="C581" t="str">
            <v>기계화, 주간</v>
          </cell>
          <cell r="D581" t="str">
            <v>-</v>
          </cell>
          <cell r="E581" t="str">
            <v>㎥</v>
          </cell>
        </row>
        <row r="582">
          <cell r="A582">
            <v>579</v>
          </cell>
          <cell r="B582" t="str">
            <v>배수로정비</v>
          </cell>
          <cell r="C582" t="str">
            <v>기계화, 야간</v>
          </cell>
          <cell r="D582" t="str">
            <v>-</v>
          </cell>
          <cell r="E582" t="str">
            <v>㎥</v>
          </cell>
        </row>
        <row r="583">
          <cell r="A583">
            <v>580</v>
          </cell>
          <cell r="B583" t="str">
            <v>유간정정</v>
          </cell>
          <cell r="C583" t="str">
            <v>인력, 주간</v>
          </cell>
          <cell r="D583" t="str">
            <v>-</v>
          </cell>
          <cell r="E583" t="str">
            <v>m</v>
          </cell>
        </row>
        <row r="584">
          <cell r="A584">
            <v>581</v>
          </cell>
          <cell r="B584" t="str">
            <v>유간정정</v>
          </cell>
          <cell r="C584" t="str">
            <v>인력, 야간</v>
          </cell>
          <cell r="D584" t="str">
            <v>-</v>
          </cell>
          <cell r="E584" t="str">
            <v>m</v>
          </cell>
        </row>
        <row r="585">
          <cell r="A585">
            <v>582</v>
          </cell>
          <cell r="B585" t="str">
            <v>분기침목 교환</v>
          </cell>
          <cell r="C585" t="str">
            <v>주간, 총다지기 안 할 경우</v>
          </cell>
          <cell r="D585" t="str">
            <v>체결구 해체 및 체결 포함 (상하차, 운반, 침목천공, 탄성체결 별도)</v>
          </cell>
          <cell r="E585" t="str">
            <v>개소</v>
          </cell>
        </row>
        <row r="586">
          <cell r="A586">
            <v>583</v>
          </cell>
          <cell r="B586" t="str">
            <v>분기침목 교환</v>
          </cell>
          <cell r="C586" t="str">
            <v>야간, 총다지기 안 할 경우</v>
          </cell>
          <cell r="D586" t="str">
            <v>체결구 해체 및 체결 포함 (상하차, 운반, 침목천공, 탄성체결 별도)</v>
          </cell>
          <cell r="E586" t="str">
            <v>개소</v>
          </cell>
        </row>
        <row r="587">
          <cell r="A587">
            <v>584</v>
          </cell>
          <cell r="B587" t="str">
            <v>분기침목 교환(비연속)</v>
          </cell>
          <cell r="C587" t="str">
            <v>주간, 총다지기 안 할 경우</v>
          </cell>
          <cell r="D587" t="str">
            <v>체결구 해체 및 체결 포함 (상하차, 운반, 침목천공, 탄성체결 별도)</v>
          </cell>
          <cell r="E587" t="str">
            <v>개소</v>
          </cell>
        </row>
        <row r="588">
          <cell r="A588">
            <v>585</v>
          </cell>
          <cell r="B588" t="str">
            <v>분기침목 교환(비연속)</v>
          </cell>
          <cell r="C588" t="str">
            <v>야간, 총다지기 안 할 경우</v>
          </cell>
          <cell r="D588" t="str">
            <v>체결구 해체 및 체결 포함 (상하차, 운반, 침목천공, 탄성체결 별도)</v>
          </cell>
          <cell r="E588" t="str">
            <v>개소</v>
          </cell>
        </row>
        <row r="589">
          <cell r="A589">
            <v>586</v>
          </cell>
          <cell r="B589" t="str">
            <v>교상발판 부설</v>
          </cell>
          <cell r="C589" t="str">
            <v>-</v>
          </cell>
          <cell r="D589" t="str">
            <v>발판설치, 발판고정 포함</v>
          </cell>
          <cell r="E589" t="str">
            <v>m</v>
          </cell>
        </row>
        <row r="590">
          <cell r="A590">
            <v>587</v>
          </cell>
          <cell r="B590" t="str">
            <v>분니제거</v>
          </cell>
          <cell r="C590" t="str">
            <v>기계화, 주간, 1.872㎥/m</v>
          </cell>
          <cell r="D590" t="str">
            <v>신자갈 및 발생품 톤마대담기 포함 (상하차, 운반, 궤도양로, 면줄맞춤 별도)</v>
          </cell>
          <cell r="E590" t="str">
            <v>m</v>
          </cell>
        </row>
        <row r="591">
          <cell r="A591">
            <v>588</v>
          </cell>
          <cell r="B591" t="str">
            <v>분니제거</v>
          </cell>
          <cell r="C591" t="str">
            <v>기계화, 야간, 1.872㎥/m</v>
          </cell>
          <cell r="D591" t="str">
            <v>신자갈 및 발생품 톤마대담기 포함 (상하차, 운반, 궤도양로, 면줄맞춤 별도)</v>
          </cell>
          <cell r="E591" t="str">
            <v>m</v>
          </cell>
        </row>
        <row r="592">
          <cell r="A592">
            <v>589</v>
          </cell>
          <cell r="B592" t="str">
            <v>분니제거</v>
          </cell>
          <cell r="C592" t="str">
            <v>기계화, 야간(사용중지 3시간), 1.872㎥/m</v>
          </cell>
          <cell r="D592" t="str">
            <v>신자갈 및 발생품 톤마대담기 포함 (상하차, 운반, 궤도양로, 면줄맞춤 별도)</v>
          </cell>
          <cell r="E592" t="str">
            <v>m</v>
          </cell>
        </row>
        <row r="593">
          <cell r="A593">
            <v>590</v>
          </cell>
          <cell r="B593" t="str">
            <v>분니제거</v>
          </cell>
          <cell r="C593" t="str">
            <v>기계화, 야간(사용중지 4시간), 1.872㎥/m</v>
          </cell>
          <cell r="D593" t="str">
            <v>신자갈 및 발생품 톤마대담기 포함 (상하차, 운반, 궤도양로, 면줄맞춤 별도)</v>
          </cell>
          <cell r="E593" t="str">
            <v>m</v>
          </cell>
        </row>
        <row r="594">
          <cell r="A594">
            <v>591</v>
          </cell>
          <cell r="B594" t="str">
            <v>분니제거</v>
          </cell>
          <cell r="C594" t="str">
            <v>터널, 기계화, 주간, 1.872㎥/m</v>
          </cell>
          <cell r="D594" t="str">
            <v>신자갈 및 발생품 톤마대담기 포함 (상하차, 운반, 궤도양로, 면줄맞춤 별도)</v>
          </cell>
          <cell r="E594" t="str">
            <v>m</v>
          </cell>
        </row>
        <row r="595">
          <cell r="A595">
            <v>592</v>
          </cell>
          <cell r="B595" t="str">
            <v>분니제거</v>
          </cell>
          <cell r="C595" t="str">
            <v>터널, 기계화, 야간, 1.872㎥/m</v>
          </cell>
          <cell r="D595" t="str">
            <v>신자갈 및 발생품 톤마대담기 포함 (상하차, 운반, 궤도양로, 면줄맞춤 별도)</v>
          </cell>
          <cell r="E595" t="str">
            <v>m</v>
          </cell>
        </row>
        <row r="596">
          <cell r="A596">
            <v>593</v>
          </cell>
          <cell r="B596" t="str">
            <v>분니제거</v>
          </cell>
          <cell r="C596" t="str">
            <v>터널, 기계화, 야간(사용중지 3시간), 1.872㎥/m</v>
          </cell>
          <cell r="D596" t="str">
            <v>신자갈 및 발생품 톤마대담기 포함 (상하차, 운반, 궤도양로, 면줄맞춤 별도)</v>
          </cell>
          <cell r="E596" t="str">
            <v>m</v>
          </cell>
        </row>
        <row r="597">
          <cell r="A597">
            <v>594</v>
          </cell>
          <cell r="B597" t="str">
            <v>분니제거</v>
          </cell>
          <cell r="C597" t="str">
            <v>터널, 기계화, 야간(사용중지 4시간), 1.872㎥/m</v>
          </cell>
          <cell r="D597" t="str">
            <v>신자갈 및 발생품 톤마대담기 포함 (상하차, 운반, 궤도양로, 면줄맞춤 별도)</v>
          </cell>
          <cell r="E597" t="str">
            <v>m</v>
          </cell>
        </row>
        <row r="598">
          <cell r="A598">
            <v>595</v>
          </cell>
          <cell r="B598" t="str">
            <v>폐기물처리(폐유,고상)</v>
          </cell>
          <cell r="C598" t="str">
            <v xml:space="preserve">30km 이하 </v>
          </cell>
          <cell r="D598" t="str">
            <v>-</v>
          </cell>
          <cell r="E598" t="str">
            <v xml:space="preserve"> ton</v>
          </cell>
        </row>
        <row r="599">
          <cell r="A599">
            <v>596</v>
          </cell>
          <cell r="B599" t="str">
            <v>예초(기계, 폭 2.0m 기준)</v>
          </cell>
          <cell r="C599" t="str">
            <v>벌목 30%, 예초 70%, 주간</v>
          </cell>
          <cell r="D599" t="str">
            <v>시공기면 1m + 비탈면 1m, 소운반 포함</v>
          </cell>
          <cell r="E599" t="str">
            <v>km</v>
          </cell>
        </row>
        <row r="600">
          <cell r="A600">
            <v>597</v>
          </cell>
          <cell r="B600" t="str">
            <v>예초(기계, 폭 2.0m 기준)</v>
          </cell>
          <cell r="C600" t="str">
            <v>벌목 30%, 예초 70%, 야간</v>
          </cell>
          <cell r="D600" t="str">
            <v>시공기면 1m + 비탈면 1m, 소운반 포함</v>
          </cell>
          <cell r="E600" t="str">
            <v>km</v>
          </cell>
        </row>
        <row r="601">
          <cell r="A601">
            <v>598</v>
          </cell>
          <cell r="B601" t="str">
            <v>예초(기계, 폭 2.0m 기준)</v>
          </cell>
          <cell r="C601" t="str">
            <v>벌목 30%, 예초 70%, 야간(사용중지 3시간)</v>
          </cell>
          <cell r="D601" t="str">
            <v>시공기면 1m + 비탈면 1m, 소운반 포함</v>
          </cell>
          <cell r="E601" t="str">
            <v>km</v>
          </cell>
        </row>
        <row r="602">
          <cell r="A602">
            <v>599</v>
          </cell>
          <cell r="B602" t="str">
            <v>예초(기계, 폭 2.0m 기준)</v>
          </cell>
          <cell r="C602" t="str">
            <v>벌목 30%, 예초 70%, 야간(사용중지 4시간)</v>
          </cell>
          <cell r="D602" t="str">
            <v>시공기면 1m + 비탈면 1m, 소운반 포함</v>
          </cell>
          <cell r="E602" t="str">
            <v>km</v>
          </cell>
        </row>
        <row r="603">
          <cell r="A603">
            <v>600</v>
          </cell>
          <cell r="B603" t="str">
            <v>예초(기계, 부착형예초기, 폭2.0m 기준)</v>
          </cell>
          <cell r="C603" t="str">
            <v>벌목 30%, 예초 70%, 주간</v>
          </cell>
          <cell r="D603" t="str">
            <v>시공기면 1m + 비탈면 1m, 소운반 포함</v>
          </cell>
          <cell r="E603" t="str">
            <v>km</v>
          </cell>
          <cell r="F603" t="str">
            <v>신설</v>
          </cell>
        </row>
        <row r="604">
          <cell r="A604">
            <v>601</v>
          </cell>
          <cell r="B604" t="str">
            <v>예초(기계, 부착형예초기, 폭2.0m 기준)</v>
          </cell>
          <cell r="C604" t="str">
            <v>벌목 30%, 예초 70%, 야간</v>
          </cell>
          <cell r="D604" t="str">
            <v>시공기면 1m + 비탈면 1m, 소운반 포함</v>
          </cell>
          <cell r="E604" t="str">
            <v>km</v>
          </cell>
          <cell r="F604" t="str">
            <v>신설</v>
          </cell>
        </row>
        <row r="605">
          <cell r="A605">
            <v>602</v>
          </cell>
          <cell r="B605" t="str">
            <v>예초(기계, 부착형예초기, 폭2.0m 기준)</v>
          </cell>
          <cell r="C605" t="str">
            <v>벌목 30%, 예초 70%, 야간(사용중지 3시간)</v>
          </cell>
          <cell r="D605" t="str">
            <v>시공기면 1m + 비탈면 1m, 소운반 포함</v>
          </cell>
          <cell r="E605" t="str">
            <v>km</v>
          </cell>
          <cell r="F605" t="str">
            <v>신설</v>
          </cell>
        </row>
        <row r="606">
          <cell r="A606">
            <v>603</v>
          </cell>
          <cell r="B606" t="str">
            <v>예초(기계, 부착형예초기, 폭2.0m 기준)</v>
          </cell>
          <cell r="C606" t="str">
            <v>벌목 30%, 예초 70%, 야간(사용중지 4시간)</v>
          </cell>
          <cell r="D606" t="str">
            <v>시공기면 1m + 비탈면 1m, 소운반 포함</v>
          </cell>
          <cell r="E606" t="str">
            <v>km</v>
          </cell>
          <cell r="F606" t="str">
            <v>신설</v>
          </cell>
        </row>
        <row r="607">
          <cell r="A607">
            <v>604</v>
          </cell>
          <cell r="B607" t="str">
            <v>예초(인력, 폭 2.0m 기준)</v>
          </cell>
          <cell r="C607" t="str">
            <v>주간</v>
          </cell>
          <cell r="D607" t="str">
            <v>시공기면 1m + 비탈면 1m, 소운반 포함</v>
          </cell>
          <cell r="E607" t="str">
            <v>km</v>
          </cell>
        </row>
        <row r="608">
          <cell r="A608">
            <v>605</v>
          </cell>
          <cell r="B608" t="str">
            <v>예초(인력, 폭 2.0m 기준)</v>
          </cell>
          <cell r="C608" t="str">
            <v>야간</v>
          </cell>
          <cell r="D608" t="str">
            <v>시공기면 1m + 비탈면 1m, 소운반 포함</v>
          </cell>
          <cell r="E608" t="str">
            <v>km</v>
          </cell>
        </row>
        <row r="609">
          <cell r="A609">
            <v>606</v>
          </cell>
          <cell r="B609" t="str">
            <v>예초(인력, 폭 2.0m 기준)</v>
          </cell>
          <cell r="C609" t="str">
            <v>야간(사용중지 4시간)</v>
          </cell>
          <cell r="D609" t="str">
            <v>시공기면 1m + 비탈면 1m, 소운반 포함</v>
          </cell>
          <cell r="E609" t="str">
            <v>km</v>
          </cell>
        </row>
        <row r="610">
          <cell r="A610">
            <v>607</v>
          </cell>
          <cell r="B610" t="str">
            <v>레일패드 교환</v>
          </cell>
          <cell r="C610" t="str">
            <v>주간</v>
          </cell>
          <cell r="D610" t="str">
            <v>레일패드 제거, 레일들기, 레일패드 삽입 포함</v>
          </cell>
          <cell r="E610" t="str">
            <v>개</v>
          </cell>
          <cell r="F610" t="str">
            <v>수정</v>
          </cell>
        </row>
        <row r="611">
          <cell r="A611">
            <v>608</v>
          </cell>
          <cell r="B611" t="str">
            <v>레일패드 교환</v>
          </cell>
          <cell r="C611" t="str">
            <v>야간</v>
          </cell>
          <cell r="D611" t="str">
            <v>레일패드 제거, 레일들기, 레일패드 삽입 포함</v>
          </cell>
          <cell r="E611" t="str">
            <v>개</v>
          </cell>
          <cell r="F611" t="str">
            <v>수정</v>
          </cell>
        </row>
        <row r="612">
          <cell r="A612">
            <v>609</v>
          </cell>
          <cell r="B612" t="str">
            <v>레일패드 교환</v>
          </cell>
          <cell r="C612" t="str">
            <v>야간(사용중지 4시간)</v>
          </cell>
          <cell r="D612" t="str">
            <v>레일패드 제거, 레일들기, 레일패드 삽입 포함</v>
          </cell>
          <cell r="E612" t="str">
            <v>개</v>
          </cell>
          <cell r="F612" t="str">
            <v>수정</v>
          </cell>
        </row>
        <row r="613">
          <cell r="A613">
            <v>610</v>
          </cell>
          <cell r="B613" t="str">
            <v>레일앵커 철거</v>
          </cell>
          <cell r="C613" t="str">
            <v>야간</v>
          </cell>
          <cell r="D613" t="str">
            <v>-</v>
          </cell>
          <cell r="E613" t="str">
            <v>개</v>
          </cell>
        </row>
        <row r="614">
          <cell r="A614">
            <v>611</v>
          </cell>
          <cell r="B614" t="str">
            <v>조명설비</v>
          </cell>
          <cell r="C614" t="str">
            <v>야간</v>
          </cell>
          <cell r="D614" t="str">
            <v>-</v>
          </cell>
          <cell r="E614" t="str">
            <v>시간</v>
          </cell>
        </row>
        <row r="615">
          <cell r="A615">
            <v>612</v>
          </cell>
          <cell r="B615" t="str">
            <v>WT포장덮기</v>
          </cell>
          <cell r="C615" t="str">
            <v>WT 100개 기준, 주간</v>
          </cell>
          <cell r="D615" t="str">
            <v>침목정리 포함</v>
          </cell>
          <cell r="E615" t="str">
            <v>개소</v>
          </cell>
        </row>
        <row r="616">
          <cell r="A616">
            <v>613</v>
          </cell>
          <cell r="B616" t="str">
            <v>임시신호기 설치(철거)</v>
          </cell>
          <cell r="C616" t="str">
            <v>설치 또는 철거</v>
          </cell>
          <cell r="D616" t="str">
            <v>서행예고, 서행, 서행해제 임시신호기, 서행발리스 개별 적용</v>
          </cell>
          <cell r="E616" t="str">
            <v>개소</v>
          </cell>
        </row>
        <row r="617">
          <cell r="A617">
            <v>614</v>
          </cell>
          <cell r="B617" t="str">
            <v>모타카경비</v>
          </cell>
          <cell r="C617" t="str">
            <v>주간</v>
          </cell>
          <cell r="D617" t="str">
            <v>모타카운전원 포함</v>
          </cell>
          <cell r="E617" t="str">
            <v>시간</v>
          </cell>
        </row>
        <row r="618">
          <cell r="A618">
            <v>615</v>
          </cell>
          <cell r="B618" t="str">
            <v>모타카경비</v>
          </cell>
          <cell r="C618" t="str">
            <v>야간</v>
          </cell>
          <cell r="D618" t="str">
            <v>모타카운전원 포함</v>
          </cell>
          <cell r="E618" t="str">
            <v>시간</v>
          </cell>
        </row>
        <row r="619">
          <cell r="A619">
            <v>616</v>
          </cell>
          <cell r="B619" t="str">
            <v>모타카경비</v>
          </cell>
          <cell r="C619" t="str">
            <v>철도공사제공장비, 주간</v>
          </cell>
          <cell r="D619" t="str">
            <v>모타카운전원</v>
          </cell>
          <cell r="E619" t="str">
            <v>시간</v>
          </cell>
        </row>
        <row r="620">
          <cell r="A620">
            <v>617</v>
          </cell>
          <cell r="B620" t="str">
            <v>모타카경비</v>
          </cell>
          <cell r="C620" t="str">
            <v>철도공사제공장비, 야간</v>
          </cell>
          <cell r="D620" t="str">
            <v>모타카운전원</v>
          </cell>
          <cell r="E620" t="str">
            <v>시간</v>
          </cell>
        </row>
        <row r="621">
          <cell r="A621">
            <v>618</v>
          </cell>
          <cell r="B621" t="str">
            <v>1종장비(MTT)경비</v>
          </cell>
          <cell r="C621" t="str">
            <v>철도공사제공장비, 주간</v>
          </cell>
          <cell r="D621" t="str">
            <v>장비운전원 포함, 열차감시원 미포함(별도계상)</v>
          </cell>
          <cell r="E621" t="str">
            <v>시간</v>
          </cell>
        </row>
        <row r="622">
          <cell r="A622">
            <v>619</v>
          </cell>
          <cell r="B622" t="str">
            <v>1종장비(MTT))경비</v>
          </cell>
          <cell r="C622" t="str">
            <v>철도공사제공장비, 야간</v>
          </cell>
          <cell r="D622" t="str">
            <v>장비운전원 포함, 열차감시원 미포함(별도계상)</v>
          </cell>
          <cell r="E622" t="str">
            <v>시간</v>
          </cell>
        </row>
        <row r="623">
          <cell r="A623">
            <v>620</v>
          </cell>
          <cell r="B623" t="str">
            <v>1종장비(STT)경비</v>
          </cell>
          <cell r="C623" t="str">
            <v>철도공사제공장비, 주간</v>
          </cell>
          <cell r="D623" t="str">
            <v>장비운전원 포함, 열차감시원 미포함(별도계상)</v>
          </cell>
          <cell r="E623" t="str">
            <v>시간</v>
          </cell>
        </row>
        <row r="624">
          <cell r="A624">
            <v>621</v>
          </cell>
          <cell r="B624" t="str">
            <v>1종장비(STT)경비</v>
          </cell>
          <cell r="C624" t="str">
            <v>철도공사제공장비, 야간</v>
          </cell>
          <cell r="D624" t="str">
            <v>장비운전원 포함, 열차감시원 미포함(별도계상)</v>
          </cell>
          <cell r="E624" t="str">
            <v>시간</v>
          </cell>
        </row>
        <row r="625">
          <cell r="A625">
            <v>622</v>
          </cell>
          <cell r="B625" t="str">
            <v>1종장비(RE)경비</v>
          </cell>
          <cell r="C625" t="str">
            <v>철도공사제공장비, 주간</v>
          </cell>
          <cell r="D625" t="str">
            <v>장비운전원 포함, 열차감시원 미포함(별도계상)</v>
          </cell>
          <cell r="E625" t="str">
            <v>시간</v>
          </cell>
        </row>
        <row r="626">
          <cell r="A626">
            <v>623</v>
          </cell>
          <cell r="B626" t="str">
            <v>1종장비(RE)경비</v>
          </cell>
          <cell r="C626" t="str">
            <v>철도공사제공장비, 야간</v>
          </cell>
          <cell r="D626" t="str">
            <v>장비운전원 포함, 열차감시원 미포함(별도계상)</v>
          </cell>
          <cell r="E626" t="str">
            <v>시간</v>
          </cell>
        </row>
        <row r="627">
          <cell r="A627">
            <v>624</v>
          </cell>
          <cell r="B627" t="str">
            <v>1종장비(CO)경비</v>
          </cell>
          <cell r="C627" t="str">
            <v>철도공사제공장비, 주간</v>
          </cell>
          <cell r="D627" t="str">
            <v>장비운전원 포함, 열차감시원 미포함(별도계상)</v>
          </cell>
          <cell r="E627" t="str">
            <v>시간</v>
          </cell>
        </row>
        <row r="628">
          <cell r="A628">
            <v>625</v>
          </cell>
          <cell r="B628" t="str">
            <v>1종장비(CO)경비</v>
          </cell>
          <cell r="C628" t="str">
            <v>철도공사제공장비, 야간</v>
          </cell>
          <cell r="D628" t="str">
            <v>장비운전원 포함, 열차감시원 미포함(별도계상)</v>
          </cell>
          <cell r="E628" t="str">
            <v>시간</v>
          </cell>
        </row>
        <row r="629">
          <cell r="A629">
            <v>626</v>
          </cell>
          <cell r="B629" t="str">
            <v>열차감시원 배치</v>
          </cell>
          <cell r="C629" t="str">
            <v>주간</v>
          </cell>
          <cell r="D629" t="str">
            <v>건널목 및 열차, 장비감시원</v>
          </cell>
          <cell r="E629" t="str">
            <v>인</v>
          </cell>
        </row>
        <row r="630">
          <cell r="A630">
            <v>627</v>
          </cell>
          <cell r="B630" t="str">
            <v>열차감시원 배치</v>
          </cell>
          <cell r="C630" t="str">
            <v>야간</v>
          </cell>
          <cell r="D630" t="str">
            <v>건널목 및 열차, 장비감시원</v>
          </cell>
          <cell r="E630" t="str">
            <v>인</v>
          </cell>
        </row>
        <row r="631">
          <cell r="A631">
            <v>628</v>
          </cell>
          <cell r="B631" t="str">
            <v>열차감시원 배치</v>
          </cell>
          <cell r="C631" t="str">
            <v>야간(사용중지 3시간)</v>
          </cell>
          <cell r="D631" t="str">
            <v>건널목 및 열차, 장비감시원</v>
          </cell>
          <cell r="E631" t="str">
            <v>인</v>
          </cell>
        </row>
        <row r="632">
          <cell r="A632">
            <v>629</v>
          </cell>
          <cell r="B632" t="str">
            <v>열차감시원 배치</v>
          </cell>
          <cell r="C632" t="str">
            <v>야간(사용중지 4시간)</v>
          </cell>
          <cell r="D632" t="str">
            <v>건널목 및 열차, 장비감시원</v>
          </cell>
          <cell r="E632" t="str">
            <v>인</v>
          </cell>
        </row>
        <row r="633">
          <cell r="A633">
            <v>630</v>
          </cell>
          <cell r="B633" t="str">
            <v>레일운반(평판트레일러, 20톤)</v>
          </cell>
          <cell r="C633" t="str">
            <v>야간, 50kg레일 15개/대 기준, 운반거리 20km이하</v>
          </cell>
          <cell r="D633" t="str">
            <v>상하차 포함</v>
          </cell>
          <cell r="E633" t="str">
            <v>대</v>
          </cell>
        </row>
        <row r="634">
          <cell r="A634">
            <v>631</v>
          </cell>
          <cell r="B634" t="str">
            <v>레일운반(평판트레일러, 20톤)</v>
          </cell>
          <cell r="C634" t="str">
            <v>야간, 50kg레일 15개/대 기준, 운반거리 20km초과 50km이하</v>
          </cell>
          <cell r="D634" t="str">
            <v>상하차 포함</v>
          </cell>
          <cell r="E634" t="str">
            <v>대</v>
          </cell>
        </row>
        <row r="635">
          <cell r="A635">
            <v>632</v>
          </cell>
          <cell r="B635" t="str">
            <v>레일운반(평판트레일러, 20톤)</v>
          </cell>
          <cell r="C635" t="str">
            <v>야간, 50kg레일 15개/대 기준, 운반거리 50km초과 100km이하</v>
          </cell>
          <cell r="D635" t="str">
            <v>상하차 포함</v>
          </cell>
          <cell r="E635" t="str">
            <v>대</v>
          </cell>
        </row>
        <row r="636">
          <cell r="A636">
            <v>633</v>
          </cell>
          <cell r="B636" t="str">
            <v>레일운반(평판트레일러, 20톤)</v>
          </cell>
          <cell r="C636" t="str">
            <v>야간, 50kg레일 15개/대 기준, 운반거리 100km초과 200km이하</v>
          </cell>
          <cell r="D636" t="str">
            <v>상하차 포함</v>
          </cell>
          <cell r="E636" t="str">
            <v>대</v>
          </cell>
        </row>
        <row r="637">
          <cell r="A637">
            <v>634</v>
          </cell>
          <cell r="B637" t="str">
            <v>레일운반(평판트레일러, 20톤)</v>
          </cell>
          <cell r="C637" t="str">
            <v>야간, 50kg레일 15개/대 기준, 운반거리 200km초과 300km이하</v>
          </cell>
          <cell r="D637" t="str">
            <v>상하차 포함</v>
          </cell>
          <cell r="E637" t="str">
            <v>대</v>
          </cell>
        </row>
        <row r="638">
          <cell r="A638">
            <v>635</v>
          </cell>
          <cell r="B638" t="str">
            <v>레일운반(평판트레일러, 20톤)</v>
          </cell>
          <cell r="C638" t="str">
            <v>야간, 50kg레일 15개/대 기준, 운반거리 300km초과 360km이하</v>
          </cell>
          <cell r="D638" t="str">
            <v>상하차 포함</v>
          </cell>
          <cell r="E638" t="str">
            <v>대</v>
          </cell>
        </row>
        <row r="639">
          <cell r="A639">
            <v>636</v>
          </cell>
          <cell r="B639" t="str">
            <v>레일운반(평판트레일러, 20톤)</v>
          </cell>
          <cell r="C639" t="str">
            <v>야간, 60kg레일 13개/대 기준, 운반거리 20km이하</v>
          </cell>
          <cell r="D639" t="str">
            <v>상하차 포함</v>
          </cell>
          <cell r="E639" t="str">
            <v>대</v>
          </cell>
        </row>
        <row r="640">
          <cell r="A640">
            <v>637</v>
          </cell>
          <cell r="B640" t="str">
            <v>레일운반(평판트레일러, 20톤)</v>
          </cell>
          <cell r="C640" t="str">
            <v>야간, 60kg레일 13개/대 기준, 운반거리 20km초과 50km이하</v>
          </cell>
          <cell r="D640" t="str">
            <v>상하차 포함</v>
          </cell>
          <cell r="E640" t="str">
            <v>대</v>
          </cell>
        </row>
        <row r="641">
          <cell r="A641">
            <v>638</v>
          </cell>
          <cell r="B641" t="str">
            <v>레일운반(평판트레일러, 20톤)</v>
          </cell>
          <cell r="C641" t="str">
            <v>야간, 60kg레일 13개/대 기준, 운반거리 50km초과 100km이하</v>
          </cell>
          <cell r="D641" t="str">
            <v>상하차 포함</v>
          </cell>
          <cell r="E641" t="str">
            <v>대</v>
          </cell>
        </row>
        <row r="642">
          <cell r="A642">
            <v>639</v>
          </cell>
          <cell r="B642" t="str">
            <v>레일운반(평판트레일러, 20톤)</v>
          </cell>
          <cell r="C642" t="str">
            <v>야간, 60kg레일 13개/대 기준, 운반거리 100km초과 200km이하</v>
          </cell>
          <cell r="D642" t="str">
            <v>상하차 포함</v>
          </cell>
          <cell r="E642" t="str">
            <v>대</v>
          </cell>
        </row>
        <row r="643">
          <cell r="A643">
            <v>640</v>
          </cell>
          <cell r="B643" t="str">
            <v>레일운반(평판트레일러, 20톤)</v>
          </cell>
          <cell r="C643" t="str">
            <v>야간, 60kg레일 13개/대 기준, 운반거리 200km초과 300km이하</v>
          </cell>
          <cell r="D643" t="str">
            <v>상하차 포함</v>
          </cell>
          <cell r="E643" t="str">
            <v>대</v>
          </cell>
        </row>
        <row r="644">
          <cell r="A644">
            <v>641</v>
          </cell>
          <cell r="B644" t="str">
            <v>레일운반(평판트레일러, 20톤)</v>
          </cell>
          <cell r="C644" t="str">
            <v>야간, 60kg레일 13개/대 기준, 운반거리 300km초과 360km이하</v>
          </cell>
          <cell r="D644" t="str">
            <v>상하차 포함</v>
          </cell>
          <cell r="E644" t="str">
            <v>대</v>
          </cell>
        </row>
        <row r="645">
          <cell r="A645">
            <v>642</v>
          </cell>
          <cell r="B645" t="str">
            <v>침목교환</v>
          </cell>
          <cell r="C645" t="str">
            <v>터널(WT→WT), 기계화, 주간</v>
          </cell>
          <cell r="D645" t="str">
            <v>체결구 해체 및 체결 포함 (상하차, 운반, 침목천공, 탄성체결 별도)</v>
          </cell>
          <cell r="E645" t="str">
            <v>개</v>
          </cell>
        </row>
        <row r="646">
          <cell r="A646">
            <v>643</v>
          </cell>
          <cell r="B646" t="str">
            <v>침목교환</v>
          </cell>
          <cell r="C646" t="str">
            <v>터널(WT→WT), 기계화, 주간(사용중지 4시간)</v>
          </cell>
          <cell r="D646" t="str">
            <v>체결구 해체 및 체결 포함 (상하차, 운반, 침목천공, 탄성체결 별도)</v>
          </cell>
          <cell r="E646" t="str">
            <v>개</v>
          </cell>
        </row>
        <row r="647">
          <cell r="A647">
            <v>644</v>
          </cell>
          <cell r="B647" t="str">
            <v>침목교환</v>
          </cell>
          <cell r="C647" t="str">
            <v>터널(WT→PCT), 기계화, 주간</v>
          </cell>
          <cell r="D647" t="str">
            <v>체결구 해체 및 체결 포함 (상하차, 운반, 침목천공, 탄성체결 별도)</v>
          </cell>
          <cell r="E647" t="str">
            <v>개</v>
          </cell>
        </row>
        <row r="648">
          <cell r="A648">
            <v>645</v>
          </cell>
          <cell r="B648" t="str">
            <v>침목교환</v>
          </cell>
          <cell r="C648" t="str">
            <v>터널(WT→PCT), 기계화, 주간(사용중지 4시간)</v>
          </cell>
          <cell r="D648" t="str">
            <v>체결구 해체 및 체결 포함 (상하차, 운반, 침목천공, 탄성체결 별도)</v>
          </cell>
          <cell r="E648" t="str">
            <v>개</v>
          </cell>
        </row>
        <row r="649">
          <cell r="A649">
            <v>646</v>
          </cell>
          <cell r="B649" t="str">
            <v>침목교환</v>
          </cell>
          <cell r="C649" t="str">
            <v>터널(PCT→PCT), 기계화, 주간</v>
          </cell>
          <cell r="D649" t="str">
            <v>체결구 해체 및 체결 포함 (상하차, 운반 별도)</v>
          </cell>
          <cell r="E649" t="str">
            <v>개</v>
          </cell>
        </row>
        <row r="650">
          <cell r="A650">
            <v>647</v>
          </cell>
          <cell r="B650" t="str">
            <v>침목교환</v>
          </cell>
          <cell r="C650" t="str">
            <v>터널(PCT→PCT), 기계화, 주간(사용중지 4시간)</v>
          </cell>
          <cell r="D650" t="str">
            <v>체결구 해체 및 체결 포함 (상하차, 운반 별도)</v>
          </cell>
          <cell r="E650" t="str">
            <v>개</v>
          </cell>
        </row>
        <row r="651">
          <cell r="A651">
            <v>648</v>
          </cell>
          <cell r="B651" t="str">
            <v>레일앵커 철거</v>
          </cell>
          <cell r="C651" t="str">
            <v>주간</v>
          </cell>
          <cell r="D651" t="str">
            <v>-</v>
          </cell>
          <cell r="E651" t="str">
            <v>개</v>
          </cell>
        </row>
        <row r="652">
          <cell r="A652">
            <v>649</v>
          </cell>
          <cell r="B652" t="str">
            <v>안전펜스 설치 및 철거</v>
          </cell>
          <cell r="C652" t="str">
            <v>주간</v>
          </cell>
          <cell r="D652" t="str">
            <v>가림막 가설휀스(H1500*2000mm) 설치 기준</v>
          </cell>
          <cell r="E652" t="str">
            <v>개</v>
          </cell>
          <cell r="F652" t="str">
            <v>신설</v>
          </cell>
        </row>
        <row r="653">
          <cell r="A653">
            <v>650</v>
          </cell>
          <cell r="B653" t="str">
            <v>안전펜스 설치 및 철거</v>
          </cell>
          <cell r="C653" t="str">
            <v>야간</v>
          </cell>
          <cell r="D653" t="str">
            <v>가림막 가설휀스(H1500*2000mm) 설치 기준</v>
          </cell>
          <cell r="E653" t="str">
            <v>개</v>
          </cell>
          <cell r="F653" t="str">
            <v>신설</v>
          </cell>
        </row>
        <row r="654">
          <cell r="A654">
            <v>651</v>
          </cell>
          <cell r="B654" t="str">
            <v>운행선 안전관리자</v>
          </cell>
          <cell r="C654" t="str">
            <v>주간</v>
          </cell>
          <cell r="D654" t="str">
            <v>안전관리자</v>
          </cell>
          <cell r="E654" t="str">
            <v>인</v>
          </cell>
        </row>
        <row r="655">
          <cell r="A655">
            <v>652</v>
          </cell>
          <cell r="B655" t="str">
            <v>운행선 안전관리자</v>
          </cell>
          <cell r="C655" t="str">
            <v>야간</v>
          </cell>
          <cell r="D655" t="str">
            <v>안전관리자</v>
          </cell>
          <cell r="E655" t="str">
            <v>인</v>
          </cell>
        </row>
        <row r="656">
          <cell r="A656">
            <v>653</v>
          </cell>
          <cell r="B656" t="str">
            <v>전기철도 안전관리자</v>
          </cell>
          <cell r="C656" t="str">
            <v>주간</v>
          </cell>
          <cell r="D656" t="str">
            <v>전기철도 안전관리자</v>
          </cell>
          <cell r="E656" t="str">
            <v>인</v>
          </cell>
        </row>
        <row r="657">
          <cell r="A657">
            <v>654</v>
          </cell>
          <cell r="B657" t="str">
            <v>전기철도 안전관리자</v>
          </cell>
          <cell r="C657" t="str">
            <v>야간</v>
          </cell>
          <cell r="D657" t="str">
            <v>전기철도 안전관리자</v>
          </cell>
          <cell r="E657" t="str">
            <v>인</v>
          </cell>
        </row>
        <row r="658">
          <cell r="A658">
            <v>655</v>
          </cell>
          <cell r="B658" t="str">
            <v>모타카 동승자</v>
          </cell>
          <cell r="C658" t="str">
            <v>주간</v>
          </cell>
          <cell r="D658" t="str">
            <v>모타카 동승자는 철도운행안전관리자의 자격을 갖춘 자</v>
          </cell>
          <cell r="E658" t="str">
            <v>인</v>
          </cell>
          <cell r="F658" t="str">
            <v>수정</v>
          </cell>
        </row>
        <row r="659">
          <cell r="A659">
            <v>656</v>
          </cell>
          <cell r="B659" t="str">
            <v>모타카 동승자</v>
          </cell>
          <cell r="C659" t="str">
            <v>야간</v>
          </cell>
          <cell r="D659" t="str">
            <v>모타카 동승자는 철도운행안전관리자의 자격을 갖춘 자</v>
          </cell>
          <cell r="E659" t="str">
            <v>인</v>
          </cell>
          <cell r="F659" t="str">
            <v>수정</v>
          </cell>
        </row>
        <row r="660">
          <cell r="A660">
            <v>657</v>
          </cell>
          <cell r="B660" t="str">
            <v>열차접근경보앱 단말기</v>
          </cell>
          <cell r="C660" t="str">
            <v>LTE스마트폰 임대, 6개월 이상</v>
          </cell>
          <cell r="D660" t="str">
            <v>열차감시원 휴대품</v>
          </cell>
          <cell r="E660" t="str">
            <v>개월</v>
          </cell>
        </row>
        <row r="661">
          <cell r="A661">
            <v>658</v>
          </cell>
          <cell r="B661" t="str">
            <v>열차접근경보앱 연동장치</v>
          </cell>
          <cell r="C661" t="str">
            <v>1SET(5대)</v>
          </cell>
          <cell r="D661" t="str">
            <v>작업자 전원</v>
          </cell>
          <cell r="E661" t="str">
            <v>SET</v>
          </cell>
        </row>
        <row r="662">
          <cell r="A662">
            <v>659</v>
          </cell>
          <cell r="B662" t="str">
            <v>특수차 확인검사</v>
          </cell>
          <cell r="C662" t="str">
            <v>LI-3, 수도권</v>
          </cell>
          <cell r="D662" t="str">
            <v>특수차 검사 확인</v>
          </cell>
          <cell r="E662" t="str">
            <v>회</v>
          </cell>
        </row>
        <row r="663">
          <cell r="A663">
            <v>660</v>
          </cell>
          <cell r="B663" t="str">
            <v>특수차 확인검사</v>
          </cell>
          <cell r="C663" t="str">
            <v>LI-3, 지방</v>
          </cell>
          <cell r="D663" t="str">
            <v>특수차 검사 확인</v>
          </cell>
          <cell r="E663" t="str">
            <v>회</v>
          </cell>
        </row>
        <row r="664">
          <cell r="A664">
            <v>661</v>
          </cell>
          <cell r="B664" t="str">
            <v>특수차 확인검사</v>
          </cell>
          <cell r="C664" t="str">
            <v>LI-6, 수도권</v>
          </cell>
          <cell r="D664" t="str">
            <v>특수차 검사 확인</v>
          </cell>
          <cell r="E664" t="str">
            <v>회</v>
          </cell>
        </row>
        <row r="665">
          <cell r="A665">
            <v>662</v>
          </cell>
          <cell r="B665" t="str">
            <v>특수차 확인검사</v>
          </cell>
          <cell r="C665" t="str">
            <v>LI-6, 지방</v>
          </cell>
          <cell r="D665" t="str">
            <v>특수차 검사 확인</v>
          </cell>
          <cell r="E665" t="str">
            <v>회</v>
          </cell>
        </row>
        <row r="666">
          <cell r="A666">
            <v>663</v>
          </cell>
          <cell r="B666" t="str">
            <v>특수차 확인검사</v>
          </cell>
          <cell r="C666" t="str">
            <v>LI-12, 수도권</v>
          </cell>
          <cell r="D666" t="str">
            <v>특수차 검사 확인</v>
          </cell>
          <cell r="E666" t="str">
            <v>회</v>
          </cell>
        </row>
        <row r="667">
          <cell r="A667">
            <v>664</v>
          </cell>
          <cell r="B667" t="str">
            <v>특수차 확인검사</v>
          </cell>
          <cell r="C667" t="str">
            <v>LI-12, 지방</v>
          </cell>
          <cell r="D667" t="str">
            <v>특수차 검사 확인</v>
          </cell>
          <cell r="E667" t="str">
            <v>회</v>
          </cell>
        </row>
        <row r="668">
          <cell r="A668">
            <v>665</v>
          </cell>
          <cell r="B668" t="str">
            <v>특수차 확인검사</v>
          </cell>
          <cell r="C668" t="str">
            <v>GI-2, 수도권</v>
          </cell>
          <cell r="D668" t="str">
            <v>특수차 검사 확인</v>
          </cell>
          <cell r="E668" t="str">
            <v>회</v>
          </cell>
        </row>
        <row r="669">
          <cell r="A669">
            <v>666</v>
          </cell>
          <cell r="B669" t="str">
            <v>특수차 확인검사</v>
          </cell>
          <cell r="C669" t="str">
            <v>GI-2, 지방</v>
          </cell>
          <cell r="D669" t="str">
            <v>특수차 검사 확인</v>
          </cell>
          <cell r="E669" t="str">
            <v>회</v>
          </cell>
        </row>
        <row r="670">
          <cell r="A670">
            <v>667</v>
          </cell>
          <cell r="B670" t="str">
            <v>특수차 확인검사</v>
          </cell>
          <cell r="C670" t="str">
            <v>GI-4, 수도권</v>
          </cell>
          <cell r="D670" t="str">
            <v>특수차 검사 확인</v>
          </cell>
          <cell r="E670" t="str">
            <v>회</v>
          </cell>
        </row>
        <row r="671">
          <cell r="A671">
            <v>668</v>
          </cell>
          <cell r="B671" t="str">
            <v>특수차 확인검사</v>
          </cell>
          <cell r="C671" t="str">
            <v>GI-4, 지방</v>
          </cell>
          <cell r="D671" t="str">
            <v>특수차 검사 확인</v>
          </cell>
          <cell r="E671" t="str">
            <v>회</v>
          </cell>
        </row>
        <row r="672">
          <cell r="A672">
            <v>669</v>
          </cell>
          <cell r="B672" t="str">
            <v>특수차 확인검사</v>
          </cell>
          <cell r="C672" t="str">
            <v>GI-8, 수도권</v>
          </cell>
          <cell r="D672" t="str">
            <v>특수차 검사 확인</v>
          </cell>
          <cell r="E672" t="str">
            <v>회</v>
          </cell>
        </row>
        <row r="673">
          <cell r="A673">
            <v>670</v>
          </cell>
          <cell r="B673" t="str">
            <v>특수차 확인검사</v>
          </cell>
          <cell r="C673" t="str">
            <v>GI-8, 지방</v>
          </cell>
          <cell r="D673" t="str">
            <v>특수차 검사 확인</v>
          </cell>
          <cell r="E673" t="str">
            <v>회</v>
          </cell>
        </row>
        <row r="674">
          <cell r="A674">
            <v>671</v>
          </cell>
          <cell r="B674" t="str">
            <v>휴대용 무전기</v>
          </cell>
          <cell r="C674" t="str">
            <v>1SET(1대)</v>
          </cell>
          <cell r="D674" t="str">
            <v>철도공사 사용승인 무전기</v>
          </cell>
          <cell r="E674" t="str">
            <v>SET</v>
          </cell>
          <cell r="F674" t="str">
            <v>신설</v>
          </cell>
        </row>
        <row r="675">
          <cell r="A675">
            <v>672</v>
          </cell>
          <cell r="B675" t="str">
            <v>GKOVI 임대</v>
          </cell>
          <cell r="C675" t="str">
            <v>1개월</v>
          </cell>
          <cell r="D675" t="str">
            <v>열차운전안내장치(외부장비)</v>
          </cell>
          <cell r="E675" t="str">
            <v>개월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A3">
            <v>199</v>
          </cell>
          <cell r="B3">
            <v>1</v>
          </cell>
          <cell r="C3" t="str">
            <v>분기기철거</v>
          </cell>
          <cell r="D3" t="str">
            <v>#15, 기계화, 야간(사용중지 4시간)</v>
          </cell>
          <cell r="AD3" t="str">
            <v>틀</v>
          </cell>
          <cell r="AE3">
            <v>6</v>
          </cell>
        </row>
        <row r="4">
          <cell r="D4" t="str">
            <v xml:space="preserve"> ※</v>
          </cell>
          <cell r="E4" t="str">
            <v>현장조사결과표 및 현장도면 참조</v>
          </cell>
        </row>
        <row r="5">
          <cell r="D5" t="str">
            <v>1) 대구역 북쪽</v>
          </cell>
        </row>
        <row r="6">
          <cell r="D6" t="str">
            <v xml:space="preserve"> -.</v>
          </cell>
          <cell r="E6" t="str">
            <v>P21B, 22A, 22B, 23A</v>
          </cell>
          <cell r="K6">
            <v>4</v>
          </cell>
          <cell r="L6" t="str">
            <v>틀</v>
          </cell>
        </row>
        <row r="7">
          <cell r="D7" t="str">
            <v>2) 동대구역 남쪽</v>
          </cell>
        </row>
        <row r="8">
          <cell r="D8" t="str">
            <v xml:space="preserve"> -.</v>
          </cell>
          <cell r="E8" t="str">
            <v>P67, 76</v>
          </cell>
          <cell r="K8">
            <v>2</v>
          </cell>
          <cell r="L8" t="str">
            <v>틀</v>
          </cell>
        </row>
        <row r="10">
          <cell r="A10">
            <v>195</v>
          </cell>
          <cell r="B10">
            <v>2</v>
          </cell>
          <cell r="C10" t="str">
            <v>분기기철거</v>
          </cell>
          <cell r="D10" t="str">
            <v>#12, 기계화, 야간(사용중지 4시간)</v>
          </cell>
          <cell r="AD10" t="str">
            <v>틀</v>
          </cell>
          <cell r="AE10">
            <v>4</v>
          </cell>
        </row>
        <row r="11">
          <cell r="D11" t="str">
            <v xml:space="preserve"> ※</v>
          </cell>
          <cell r="E11" t="str">
            <v>현장조사결과표 및 현장도면 참조</v>
          </cell>
        </row>
        <row r="12">
          <cell r="D12" t="str">
            <v>1) 대구역 남쪽</v>
          </cell>
        </row>
        <row r="13">
          <cell r="D13" t="str">
            <v xml:space="preserve"> -.</v>
          </cell>
          <cell r="E13" t="str">
            <v>P51B, 52A, 52B, 53A</v>
          </cell>
          <cell r="K13">
            <v>4</v>
          </cell>
          <cell r="L13" t="str">
            <v>틀</v>
          </cell>
        </row>
        <row r="15">
          <cell r="A15">
            <v>64</v>
          </cell>
          <cell r="B15">
            <v>3</v>
          </cell>
          <cell r="C15" t="str">
            <v>분기기부설</v>
          </cell>
          <cell r="D15" t="str">
            <v>60kg, #15(PCT), 노스가동, 기계화, 야간(사용중지 4시간)</v>
          </cell>
          <cell r="AD15" t="str">
            <v>틀</v>
          </cell>
          <cell r="AE15">
            <v>6</v>
          </cell>
        </row>
        <row r="16">
          <cell r="D16" t="str">
            <v xml:space="preserve"> ※</v>
          </cell>
          <cell r="E16" t="str">
            <v>현장조사결과표 및 현장도면 참조</v>
          </cell>
        </row>
        <row r="17">
          <cell r="D17" t="str">
            <v>1) 대구역 북쪽</v>
          </cell>
        </row>
        <row r="18">
          <cell r="D18" t="str">
            <v xml:space="preserve"> -.</v>
          </cell>
          <cell r="E18" t="str">
            <v>P21B, 22A, 22B, 23A</v>
          </cell>
          <cell r="K18">
            <v>4</v>
          </cell>
          <cell r="L18" t="str">
            <v>틀</v>
          </cell>
        </row>
        <row r="19">
          <cell r="D19" t="str">
            <v>2) 동대구역 남쪽</v>
          </cell>
        </row>
        <row r="20">
          <cell r="D20" t="str">
            <v xml:space="preserve"> -.</v>
          </cell>
          <cell r="E20" t="str">
            <v>P67, 76</v>
          </cell>
          <cell r="K20">
            <v>2</v>
          </cell>
          <cell r="L20" t="str">
            <v>틀</v>
          </cell>
        </row>
        <row r="22">
          <cell r="A22">
            <v>60</v>
          </cell>
          <cell r="B22">
            <v>4</v>
          </cell>
          <cell r="C22" t="str">
            <v>분기기부설</v>
          </cell>
          <cell r="D22" t="str">
            <v>60kg, #12(PCT), 노스가동, 기계화, 야간(사용중지 4시간)</v>
          </cell>
          <cell r="AD22" t="str">
            <v>틀</v>
          </cell>
          <cell r="AE22">
            <v>4</v>
          </cell>
        </row>
        <row r="23">
          <cell r="D23" t="str">
            <v xml:space="preserve"> ※</v>
          </cell>
          <cell r="E23" t="str">
            <v>현장조사결과표 및 현장도면 참조</v>
          </cell>
        </row>
        <row r="24">
          <cell r="D24" t="str">
            <v>1) 대구역 남쪽</v>
          </cell>
        </row>
        <row r="25">
          <cell r="D25" t="str">
            <v xml:space="preserve"> -.</v>
          </cell>
          <cell r="E25" t="str">
            <v>P51B, 52A, 52B, 53A</v>
          </cell>
          <cell r="K25">
            <v>4</v>
          </cell>
          <cell r="L25" t="str">
            <v>틀</v>
          </cell>
        </row>
        <row r="27">
          <cell r="A27">
            <v>583</v>
          </cell>
          <cell r="B27">
            <v>5</v>
          </cell>
          <cell r="C27" t="str">
            <v>분기침목교환</v>
          </cell>
          <cell r="D27" t="str">
            <v>PCT→PCT, 기계화, 야간(사용중지 4시간)</v>
          </cell>
          <cell r="AD27" t="str">
            <v>개</v>
          </cell>
          <cell r="AE27">
            <v>60</v>
          </cell>
        </row>
        <row r="28">
          <cell r="D28" t="str">
            <v xml:space="preserve"> ※</v>
          </cell>
          <cell r="E28" t="str">
            <v>고속선과 일반선 연결 건넘선 사이 일반선측 분기기 후단 침목 교환(재료는 건넘선 분기기에 포함하여 지급)</v>
          </cell>
        </row>
        <row r="29">
          <cell r="D29" t="str">
            <v>1) 대구역 북쪽</v>
          </cell>
        </row>
        <row r="30">
          <cell r="D30" t="str">
            <v xml:space="preserve"> -.</v>
          </cell>
          <cell r="E30" t="str">
            <v>기존 P21A 후단(정위)</v>
          </cell>
          <cell r="O30" t="str">
            <v xml:space="preserve"> =</v>
          </cell>
          <cell r="P30">
            <v>17</v>
          </cell>
          <cell r="R30" t="str">
            <v>개</v>
          </cell>
        </row>
        <row r="31">
          <cell r="D31" t="str">
            <v xml:space="preserve"> -.</v>
          </cell>
          <cell r="E31" t="str">
            <v>기존 P23B 후단(정위)</v>
          </cell>
          <cell r="O31" t="str">
            <v xml:space="preserve"> =</v>
          </cell>
          <cell r="P31">
            <v>17</v>
          </cell>
          <cell r="R31" t="str">
            <v>개</v>
          </cell>
        </row>
        <row r="32">
          <cell r="D32" t="str">
            <v>2) 대구역 남쪽</v>
          </cell>
        </row>
        <row r="33">
          <cell r="D33" t="str">
            <v xml:space="preserve"> -.</v>
          </cell>
          <cell r="E33" t="str">
            <v>기존 P53B 후단(정위)</v>
          </cell>
          <cell r="O33" t="str">
            <v xml:space="preserve"> =</v>
          </cell>
          <cell r="P33">
            <v>13</v>
          </cell>
          <cell r="R33" t="str">
            <v>개</v>
          </cell>
        </row>
        <row r="34">
          <cell r="D34" t="str">
            <v xml:space="preserve"> -.</v>
          </cell>
          <cell r="E34" t="str">
            <v>기존 P51A 후단(정위)</v>
          </cell>
          <cell r="O34" t="str">
            <v xml:space="preserve"> =</v>
          </cell>
          <cell r="P34">
            <v>13</v>
          </cell>
          <cell r="R34" t="str">
            <v>개</v>
          </cell>
        </row>
        <row r="36">
          <cell r="A36">
            <v>183</v>
          </cell>
          <cell r="B36">
            <v>6</v>
          </cell>
          <cell r="C36" t="str">
            <v>궤광철거</v>
          </cell>
          <cell r="D36" t="str">
            <v>60kg, 기계화, PCT, 야간(사용중지 4시간), 자갈도상</v>
          </cell>
          <cell r="AD36" t="str">
            <v>km</v>
          </cell>
          <cell r="AE36">
            <v>0.32500000000000001</v>
          </cell>
        </row>
        <row r="37">
          <cell r="D37" t="str">
            <v xml:space="preserve"> ※</v>
          </cell>
          <cell r="E37" t="str">
            <v>현장조사결과표 및 현장도면 참조</v>
          </cell>
        </row>
        <row r="38">
          <cell r="D38" t="str">
            <v>1) 대구역 북쪽</v>
          </cell>
        </row>
        <row r="39">
          <cell r="D39" t="str">
            <v xml:space="preserve"> -.</v>
          </cell>
          <cell r="E39" t="str">
            <v>P21B 후단 광폭침목 설치개소</v>
          </cell>
          <cell r="O39" t="str">
            <v xml:space="preserve"> =</v>
          </cell>
          <cell r="P39">
            <v>0.02</v>
          </cell>
          <cell r="R39" t="str">
            <v>km</v>
          </cell>
        </row>
        <row r="40">
          <cell r="D40" t="str">
            <v xml:space="preserve"> -.</v>
          </cell>
          <cell r="E40" t="str">
            <v>P21B~P22A 광폭침목 설치개소</v>
          </cell>
          <cell r="O40" t="str">
            <v xml:space="preserve"> =</v>
          </cell>
          <cell r="P40">
            <v>0.01</v>
          </cell>
          <cell r="R40" t="str">
            <v>km</v>
          </cell>
        </row>
        <row r="41">
          <cell r="D41" t="str">
            <v xml:space="preserve"> -.</v>
          </cell>
          <cell r="E41" t="str">
            <v>P22A 후단 광폭침목 설치개소</v>
          </cell>
          <cell r="O41" t="str">
            <v xml:space="preserve"> =</v>
          </cell>
          <cell r="P41">
            <v>0.02</v>
          </cell>
          <cell r="R41" t="str">
            <v>km</v>
          </cell>
        </row>
        <row r="42">
          <cell r="D42" t="str">
            <v xml:space="preserve"> -.</v>
          </cell>
          <cell r="E42" t="str">
            <v>P22B 후단 광폭침목 설치개소</v>
          </cell>
          <cell r="O42" t="str">
            <v xml:space="preserve"> =</v>
          </cell>
          <cell r="P42">
            <v>0.02</v>
          </cell>
          <cell r="R42" t="str">
            <v>km</v>
          </cell>
        </row>
        <row r="43">
          <cell r="D43" t="str">
            <v xml:space="preserve"> -.</v>
          </cell>
          <cell r="E43" t="str">
            <v>P22B~P23A 광폭침목 설치개소</v>
          </cell>
          <cell r="O43" t="str">
            <v xml:space="preserve"> =</v>
          </cell>
          <cell r="P43">
            <v>5.5E-2</v>
          </cell>
          <cell r="R43" t="str">
            <v>km</v>
          </cell>
        </row>
        <row r="44">
          <cell r="D44" t="str">
            <v xml:space="preserve"> -.</v>
          </cell>
          <cell r="E44" t="str">
            <v>P23A 후단 광폭침목 설치개소</v>
          </cell>
          <cell r="O44" t="str">
            <v xml:space="preserve"> =</v>
          </cell>
          <cell r="P44">
            <v>0.02</v>
          </cell>
          <cell r="R44" t="str">
            <v>km</v>
          </cell>
        </row>
        <row r="45">
          <cell r="D45" t="str">
            <v>2) 대구역 남쪽</v>
          </cell>
        </row>
        <row r="46">
          <cell r="D46" t="str">
            <v xml:space="preserve"> -.</v>
          </cell>
          <cell r="E46" t="str">
            <v>P53A 후단 광폭침목 설치개소</v>
          </cell>
          <cell r="O46" t="str">
            <v xml:space="preserve"> =</v>
          </cell>
          <cell r="P46">
            <v>0.02</v>
          </cell>
          <cell r="R46" t="str">
            <v>km</v>
          </cell>
        </row>
        <row r="47">
          <cell r="D47" t="str">
            <v xml:space="preserve"> -.</v>
          </cell>
          <cell r="E47" t="str">
            <v>P53A~P52B 광폭침목 설치개소</v>
          </cell>
          <cell r="O47" t="str">
            <v xml:space="preserve"> =</v>
          </cell>
          <cell r="P47">
            <v>0.01</v>
          </cell>
          <cell r="R47" t="str">
            <v>km</v>
          </cell>
        </row>
        <row r="48">
          <cell r="D48" t="str">
            <v xml:space="preserve"> -.</v>
          </cell>
          <cell r="E48" t="str">
            <v>P52B 후단 광폭침목 설치개소</v>
          </cell>
          <cell r="O48" t="str">
            <v xml:space="preserve"> =</v>
          </cell>
          <cell r="P48">
            <v>0.02</v>
          </cell>
          <cell r="R48" t="str">
            <v>km</v>
          </cell>
        </row>
        <row r="49">
          <cell r="D49" t="str">
            <v xml:space="preserve"> -.</v>
          </cell>
          <cell r="E49" t="str">
            <v>P52A 후단 광폭침목 설치개소</v>
          </cell>
          <cell r="O49" t="str">
            <v xml:space="preserve"> =</v>
          </cell>
          <cell r="P49">
            <v>0.02</v>
          </cell>
          <cell r="R49" t="str">
            <v>km</v>
          </cell>
        </row>
        <row r="50">
          <cell r="D50" t="str">
            <v xml:space="preserve"> -.</v>
          </cell>
          <cell r="E50" t="str">
            <v>P52A~P51B 광폭침목 설치개소</v>
          </cell>
          <cell r="O50" t="str">
            <v xml:space="preserve"> =</v>
          </cell>
          <cell r="P50">
            <v>0.01</v>
          </cell>
          <cell r="R50" t="str">
            <v>km</v>
          </cell>
        </row>
        <row r="51">
          <cell r="D51" t="str">
            <v xml:space="preserve"> -.</v>
          </cell>
          <cell r="E51" t="str">
            <v>P51B 후단 광폭침목 설치개소</v>
          </cell>
          <cell r="O51" t="str">
            <v xml:space="preserve"> =</v>
          </cell>
          <cell r="P51">
            <v>0.02</v>
          </cell>
          <cell r="R51" t="str">
            <v>km</v>
          </cell>
        </row>
        <row r="52">
          <cell r="D52" t="str">
            <v>3) 동대구역 남쪽</v>
          </cell>
        </row>
        <row r="53">
          <cell r="D53" t="str">
            <v xml:space="preserve"> -.</v>
          </cell>
          <cell r="E53" t="str">
            <v>P76 후단(반위)  광폭침목 설치개소</v>
          </cell>
          <cell r="O53" t="str">
            <v xml:space="preserve"> =</v>
          </cell>
          <cell r="P53">
            <v>0.02</v>
          </cell>
          <cell r="R53" t="str">
            <v>km</v>
          </cell>
        </row>
        <row r="54">
          <cell r="D54" t="str">
            <v xml:space="preserve"> -.</v>
          </cell>
          <cell r="E54" t="str">
            <v>P76 후단(정위)  광폭침목 설치개소</v>
          </cell>
          <cell r="O54" t="str">
            <v xml:space="preserve"> =</v>
          </cell>
          <cell r="P54">
            <v>0.02</v>
          </cell>
          <cell r="R54" t="str">
            <v>km</v>
          </cell>
        </row>
        <row r="55">
          <cell r="D55" t="str">
            <v xml:space="preserve"> -.</v>
          </cell>
          <cell r="E55" t="str">
            <v>P67 후단 광폭침목 설치개소</v>
          </cell>
          <cell r="O55" t="str">
            <v xml:space="preserve"> =</v>
          </cell>
          <cell r="P55">
            <v>0.02</v>
          </cell>
          <cell r="R55" t="str">
            <v>km</v>
          </cell>
        </row>
        <row r="56">
          <cell r="D56" t="str">
            <v xml:space="preserve"> -.</v>
          </cell>
          <cell r="E56" t="str">
            <v>P67 전단 광폭침목 설치개소</v>
          </cell>
          <cell r="O56" t="str">
            <v xml:space="preserve"> =</v>
          </cell>
          <cell r="P56">
            <v>0.02</v>
          </cell>
          <cell r="R56" t="str">
            <v>km</v>
          </cell>
        </row>
        <row r="58">
          <cell r="A58">
            <v>32</v>
          </cell>
          <cell r="B58" t="str">
            <v>6-1</v>
          </cell>
          <cell r="C58" t="str">
            <v>궤도양로</v>
          </cell>
          <cell r="D58" t="str">
            <v>60kg, 기계화, 야간(사용중지 4시간)</v>
          </cell>
          <cell r="AD58" t="str">
            <v>km</v>
          </cell>
          <cell r="AE58">
            <v>0.32500000000000001</v>
          </cell>
        </row>
        <row r="59">
          <cell r="D59" t="str">
            <v xml:space="preserve"> ※</v>
          </cell>
          <cell r="E59" t="str">
            <v>현장조사결과표 및 현장도면 참조</v>
          </cell>
        </row>
        <row r="60">
          <cell r="D60" t="str">
            <v>1) 대구역 북쪽</v>
          </cell>
        </row>
        <row r="61">
          <cell r="D61" t="str">
            <v xml:space="preserve"> -.</v>
          </cell>
          <cell r="E61" t="str">
            <v>P21B 후단 광폭침목 설치개소</v>
          </cell>
          <cell r="O61" t="str">
            <v xml:space="preserve"> =</v>
          </cell>
          <cell r="P61">
            <v>0.02</v>
          </cell>
          <cell r="R61" t="str">
            <v>km</v>
          </cell>
        </row>
        <row r="62">
          <cell r="D62" t="str">
            <v xml:space="preserve"> -.</v>
          </cell>
          <cell r="E62" t="str">
            <v>P21B~P22A 광폭침목 설치개소</v>
          </cell>
          <cell r="O62" t="str">
            <v xml:space="preserve"> =</v>
          </cell>
          <cell r="P62">
            <v>0.01</v>
          </cell>
          <cell r="R62" t="str">
            <v>km</v>
          </cell>
        </row>
        <row r="63">
          <cell r="D63" t="str">
            <v xml:space="preserve"> -.</v>
          </cell>
          <cell r="E63" t="str">
            <v>P22A 후단 광폭침목 설치개소</v>
          </cell>
          <cell r="O63" t="str">
            <v xml:space="preserve"> =</v>
          </cell>
          <cell r="P63">
            <v>0.02</v>
          </cell>
          <cell r="R63" t="str">
            <v>km</v>
          </cell>
        </row>
        <row r="64">
          <cell r="D64" t="str">
            <v xml:space="preserve"> -.</v>
          </cell>
          <cell r="E64" t="str">
            <v>P22B 후단 광폭침목 설치개소</v>
          </cell>
          <cell r="O64" t="str">
            <v xml:space="preserve"> =</v>
          </cell>
          <cell r="P64">
            <v>0.02</v>
          </cell>
          <cell r="R64" t="str">
            <v>km</v>
          </cell>
        </row>
        <row r="65">
          <cell r="D65" t="str">
            <v xml:space="preserve"> -.</v>
          </cell>
          <cell r="E65" t="str">
            <v>P22B~P23A 광폭침목 설치개소</v>
          </cell>
          <cell r="O65" t="str">
            <v xml:space="preserve"> =</v>
          </cell>
          <cell r="P65">
            <v>5.5E-2</v>
          </cell>
          <cell r="R65" t="str">
            <v>km</v>
          </cell>
        </row>
        <row r="66">
          <cell r="D66" t="str">
            <v xml:space="preserve"> -.</v>
          </cell>
          <cell r="E66" t="str">
            <v>P23A 후단 광폭침목 설치개소</v>
          </cell>
          <cell r="O66" t="str">
            <v xml:space="preserve"> =</v>
          </cell>
          <cell r="P66">
            <v>0.02</v>
          </cell>
          <cell r="R66" t="str">
            <v>km</v>
          </cell>
        </row>
        <row r="67">
          <cell r="D67" t="str">
            <v>2) 대구역 남쪽</v>
          </cell>
        </row>
        <row r="68">
          <cell r="D68" t="str">
            <v xml:space="preserve"> -.</v>
          </cell>
          <cell r="E68" t="str">
            <v>P53A 후단 광폭침목 설치개소</v>
          </cell>
          <cell r="O68" t="str">
            <v xml:space="preserve"> =</v>
          </cell>
          <cell r="P68">
            <v>0.02</v>
          </cell>
          <cell r="R68" t="str">
            <v>km</v>
          </cell>
        </row>
        <row r="69">
          <cell r="D69" t="str">
            <v xml:space="preserve"> -.</v>
          </cell>
          <cell r="E69" t="str">
            <v>P53A~P52B 광폭침목 설치개소</v>
          </cell>
          <cell r="O69" t="str">
            <v xml:space="preserve"> =</v>
          </cell>
          <cell r="P69">
            <v>0.01</v>
          </cell>
          <cell r="R69" t="str">
            <v>km</v>
          </cell>
        </row>
        <row r="70">
          <cell r="D70" t="str">
            <v xml:space="preserve"> -.</v>
          </cell>
          <cell r="E70" t="str">
            <v>P52B 후단 광폭침목 설치개소</v>
          </cell>
          <cell r="O70" t="str">
            <v xml:space="preserve"> =</v>
          </cell>
          <cell r="P70">
            <v>0.02</v>
          </cell>
          <cell r="R70" t="str">
            <v>km</v>
          </cell>
        </row>
        <row r="71">
          <cell r="D71" t="str">
            <v xml:space="preserve"> -.</v>
          </cell>
          <cell r="E71" t="str">
            <v>P52A 후단 광폭침목 설치개소</v>
          </cell>
          <cell r="O71" t="str">
            <v xml:space="preserve"> =</v>
          </cell>
          <cell r="P71">
            <v>0.02</v>
          </cell>
          <cell r="R71" t="str">
            <v>km</v>
          </cell>
        </row>
        <row r="72">
          <cell r="D72" t="str">
            <v xml:space="preserve"> -.</v>
          </cell>
          <cell r="E72" t="str">
            <v>P52A~P51B 광폭침목 설치개소</v>
          </cell>
          <cell r="O72" t="str">
            <v xml:space="preserve"> =</v>
          </cell>
          <cell r="P72">
            <v>0.01</v>
          </cell>
          <cell r="R72" t="str">
            <v>km</v>
          </cell>
        </row>
        <row r="73">
          <cell r="D73" t="str">
            <v xml:space="preserve"> -.</v>
          </cell>
          <cell r="E73" t="str">
            <v>P51B 후단 광폭침목 설치개소</v>
          </cell>
          <cell r="O73" t="str">
            <v xml:space="preserve"> =</v>
          </cell>
          <cell r="P73">
            <v>0.02</v>
          </cell>
          <cell r="R73" t="str">
            <v>km</v>
          </cell>
        </row>
        <row r="74">
          <cell r="D74" t="str">
            <v>3) 동대구역 남쪽</v>
          </cell>
        </row>
        <row r="75">
          <cell r="D75" t="str">
            <v xml:space="preserve"> -.</v>
          </cell>
          <cell r="E75" t="str">
            <v>P76 후단(반위)  광폭침목 설치개소</v>
          </cell>
          <cell r="O75" t="str">
            <v xml:space="preserve"> =</v>
          </cell>
          <cell r="P75">
            <v>0.02</v>
          </cell>
          <cell r="R75" t="str">
            <v>km</v>
          </cell>
        </row>
        <row r="76">
          <cell r="D76" t="str">
            <v xml:space="preserve"> -.</v>
          </cell>
          <cell r="E76" t="str">
            <v>P76 후단(정위)  광폭침목 설치개소</v>
          </cell>
          <cell r="O76" t="str">
            <v xml:space="preserve"> =</v>
          </cell>
          <cell r="P76">
            <v>0.02</v>
          </cell>
          <cell r="R76" t="str">
            <v>km</v>
          </cell>
        </row>
        <row r="77">
          <cell r="D77" t="str">
            <v xml:space="preserve"> -.</v>
          </cell>
          <cell r="E77" t="str">
            <v>P67 후단 광폭침목 설치개소</v>
          </cell>
          <cell r="O77" t="str">
            <v xml:space="preserve"> =</v>
          </cell>
          <cell r="P77">
            <v>0.02</v>
          </cell>
          <cell r="R77" t="str">
            <v>km</v>
          </cell>
        </row>
        <row r="78">
          <cell r="D78" t="str">
            <v xml:space="preserve"> -.</v>
          </cell>
          <cell r="E78" t="str">
            <v>P67 전단 광폭침목 설치개소</v>
          </cell>
          <cell r="O78" t="str">
            <v xml:space="preserve"> =</v>
          </cell>
          <cell r="P78">
            <v>0.02</v>
          </cell>
          <cell r="R78" t="str">
            <v>km</v>
          </cell>
        </row>
        <row r="80">
          <cell r="A80">
            <v>16</v>
          </cell>
          <cell r="B80">
            <v>7</v>
          </cell>
          <cell r="C80" t="str">
            <v>궤광조립(단선)</v>
          </cell>
          <cell r="D80" t="str">
            <v>60kg, 기계화, PCT, 야간(사용중지 4시간)</v>
          </cell>
          <cell r="AD80" t="str">
            <v>km</v>
          </cell>
          <cell r="AE80">
            <v>0.32500000000000001</v>
          </cell>
        </row>
        <row r="81">
          <cell r="D81" t="str">
            <v xml:space="preserve"> ※</v>
          </cell>
          <cell r="E81" t="str">
            <v>현장조사결과표 및 현장도면 참조</v>
          </cell>
        </row>
        <row r="82">
          <cell r="D82" t="str">
            <v>1) 대구역 북쪽</v>
          </cell>
        </row>
        <row r="83">
          <cell r="D83" t="str">
            <v xml:space="preserve"> -.</v>
          </cell>
          <cell r="E83" t="str">
            <v>P21B 후단 광폭침목 설치개소</v>
          </cell>
          <cell r="O83" t="str">
            <v xml:space="preserve"> =</v>
          </cell>
          <cell r="P83">
            <v>0.02</v>
          </cell>
          <cell r="R83" t="str">
            <v>km</v>
          </cell>
        </row>
        <row r="84">
          <cell r="D84" t="str">
            <v xml:space="preserve"> -.</v>
          </cell>
          <cell r="E84" t="str">
            <v>P21B~P22A 광폭침목 설치개소</v>
          </cell>
          <cell r="O84" t="str">
            <v xml:space="preserve"> =</v>
          </cell>
          <cell r="P84">
            <v>0.01</v>
          </cell>
          <cell r="R84" t="str">
            <v>km</v>
          </cell>
        </row>
        <row r="85">
          <cell r="D85" t="str">
            <v xml:space="preserve"> -.</v>
          </cell>
          <cell r="E85" t="str">
            <v>P22A 후단 광폭침목 설치개소</v>
          </cell>
          <cell r="O85" t="str">
            <v xml:space="preserve"> =</v>
          </cell>
          <cell r="P85">
            <v>0.02</v>
          </cell>
          <cell r="R85" t="str">
            <v>km</v>
          </cell>
        </row>
        <row r="86">
          <cell r="D86" t="str">
            <v xml:space="preserve"> -.</v>
          </cell>
          <cell r="E86" t="str">
            <v>P22B 후단 광폭침목 설치개소</v>
          </cell>
          <cell r="O86" t="str">
            <v xml:space="preserve"> =</v>
          </cell>
          <cell r="P86">
            <v>0.02</v>
          </cell>
          <cell r="R86" t="str">
            <v>km</v>
          </cell>
        </row>
        <row r="87">
          <cell r="D87" t="str">
            <v xml:space="preserve"> -.</v>
          </cell>
          <cell r="E87" t="str">
            <v>P22B~P23A 광폭침목 설치개소</v>
          </cell>
          <cell r="O87" t="str">
            <v xml:space="preserve"> =</v>
          </cell>
          <cell r="P87">
            <v>5.5E-2</v>
          </cell>
          <cell r="R87" t="str">
            <v>km</v>
          </cell>
        </row>
        <row r="88">
          <cell r="D88" t="str">
            <v xml:space="preserve"> -.</v>
          </cell>
          <cell r="E88" t="str">
            <v>P23A 후단 광폭침목 설치개소</v>
          </cell>
          <cell r="O88" t="str">
            <v xml:space="preserve"> =</v>
          </cell>
          <cell r="P88">
            <v>0.02</v>
          </cell>
          <cell r="R88" t="str">
            <v>km</v>
          </cell>
        </row>
        <row r="89">
          <cell r="D89" t="str">
            <v>2) 대구역 남쪽</v>
          </cell>
        </row>
        <row r="90">
          <cell r="D90" t="str">
            <v xml:space="preserve"> -.</v>
          </cell>
          <cell r="E90" t="str">
            <v>P53A 후단 광폭침목 설치개소</v>
          </cell>
          <cell r="O90" t="str">
            <v xml:space="preserve"> =</v>
          </cell>
          <cell r="P90">
            <v>0.02</v>
          </cell>
          <cell r="R90" t="str">
            <v>km</v>
          </cell>
        </row>
        <row r="91">
          <cell r="D91" t="str">
            <v xml:space="preserve"> -.</v>
          </cell>
          <cell r="E91" t="str">
            <v>P53A~P52B 광폭침목 설치개소</v>
          </cell>
          <cell r="O91" t="str">
            <v xml:space="preserve"> =</v>
          </cell>
          <cell r="P91">
            <v>0.01</v>
          </cell>
          <cell r="R91" t="str">
            <v>km</v>
          </cell>
        </row>
        <row r="92">
          <cell r="D92" t="str">
            <v xml:space="preserve"> -.</v>
          </cell>
          <cell r="E92" t="str">
            <v>P52B 후단 광폭침목 설치개소</v>
          </cell>
          <cell r="O92" t="str">
            <v xml:space="preserve"> =</v>
          </cell>
          <cell r="P92">
            <v>0.02</v>
          </cell>
          <cell r="R92" t="str">
            <v>km</v>
          </cell>
        </row>
        <row r="93">
          <cell r="D93" t="str">
            <v xml:space="preserve"> -.</v>
          </cell>
          <cell r="E93" t="str">
            <v>P52A 후단 광폭침목 설치개소</v>
          </cell>
          <cell r="O93" t="str">
            <v xml:space="preserve"> =</v>
          </cell>
          <cell r="P93">
            <v>0.02</v>
          </cell>
          <cell r="R93" t="str">
            <v>km</v>
          </cell>
        </row>
        <row r="94">
          <cell r="D94" t="str">
            <v xml:space="preserve"> -.</v>
          </cell>
          <cell r="E94" t="str">
            <v>P52A~P51B 광폭침목 설치개소</v>
          </cell>
          <cell r="O94" t="str">
            <v xml:space="preserve"> =</v>
          </cell>
          <cell r="P94">
            <v>0.01</v>
          </cell>
          <cell r="R94" t="str">
            <v>km</v>
          </cell>
        </row>
        <row r="95">
          <cell r="D95" t="str">
            <v xml:space="preserve"> -.</v>
          </cell>
          <cell r="E95" t="str">
            <v>P51B 후단 광폭침목 설치개소</v>
          </cell>
          <cell r="O95" t="str">
            <v xml:space="preserve"> =</v>
          </cell>
          <cell r="P95">
            <v>0.02</v>
          </cell>
          <cell r="R95" t="str">
            <v>km</v>
          </cell>
        </row>
        <row r="96">
          <cell r="D96" t="str">
            <v>3) 동대구역 남쪽</v>
          </cell>
        </row>
        <row r="97">
          <cell r="D97" t="str">
            <v xml:space="preserve"> -.</v>
          </cell>
          <cell r="E97" t="str">
            <v>P76 후단(반위)  광폭침목 설치개소</v>
          </cell>
          <cell r="O97" t="str">
            <v xml:space="preserve"> =</v>
          </cell>
          <cell r="P97">
            <v>0.02</v>
          </cell>
          <cell r="R97" t="str">
            <v>km</v>
          </cell>
        </row>
        <row r="98">
          <cell r="D98" t="str">
            <v xml:space="preserve"> -.</v>
          </cell>
          <cell r="E98" t="str">
            <v>P76 후단(정위)  광폭침목 설치개소</v>
          </cell>
          <cell r="O98" t="str">
            <v xml:space="preserve"> =</v>
          </cell>
          <cell r="P98">
            <v>0.02</v>
          </cell>
          <cell r="R98" t="str">
            <v>km</v>
          </cell>
        </row>
        <row r="99">
          <cell r="D99" t="str">
            <v xml:space="preserve"> -.</v>
          </cell>
          <cell r="E99" t="str">
            <v>P67 후단 광폭침목 설치개소</v>
          </cell>
          <cell r="O99" t="str">
            <v xml:space="preserve"> =</v>
          </cell>
          <cell r="P99">
            <v>0.02</v>
          </cell>
          <cell r="R99" t="str">
            <v>km</v>
          </cell>
        </row>
        <row r="100">
          <cell r="D100" t="str">
            <v xml:space="preserve"> -.</v>
          </cell>
          <cell r="E100" t="str">
            <v>P67 전단 광폭침목 설치개소</v>
          </cell>
          <cell r="O100" t="str">
            <v xml:space="preserve"> =</v>
          </cell>
          <cell r="P100">
            <v>0.02</v>
          </cell>
          <cell r="R100" t="str">
            <v>km</v>
          </cell>
        </row>
        <row r="102">
          <cell r="A102">
            <v>542</v>
          </cell>
          <cell r="B102">
            <v>8</v>
          </cell>
          <cell r="C102" t="str">
            <v>침목(WT,PCT) 상하차</v>
          </cell>
          <cell r="D102" t="str">
            <v>백호우 야간</v>
          </cell>
          <cell r="AD102" t="str">
            <v>개</v>
          </cell>
          <cell r="AE102">
            <v>789</v>
          </cell>
        </row>
        <row r="103">
          <cell r="D103" t="str">
            <v>1) 대구역 북쪽</v>
          </cell>
        </row>
        <row r="104">
          <cell r="D104" t="str">
            <v xml:space="preserve"> -.</v>
          </cell>
          <cell r="E104" t="str">
            <v>분기기 추가 PC침목 교환 수량과 동일</v>
          </cell>
          <cell r="P104" t="str">
            <v xml:space="preserve"> =</v>
          </cell>
          <cell r="Q104">
            <v>34</v>
          </cell>
          <cell r="S104" t="str">
            <v>개</v>
          </cell>
          <cell r="T104" t="str">
            <v>(신품)</v>
          </cell>
        </row>
        <row r="105">
          <cell r="D105" t="str">
            <v xml:space="preserve"> -.</v>
          </cell>
          <cell r="E105" t="str">
            <v>분기기 추가 PC침목 교환 수량과 동일</v>
          </cell>
          <cell r="P105" t="str">
            <v xml:space="preserve"> =</v>
          </cell>
          <cell r="Q105">
            <v>0</v>
          </cell>
          <cell r="S105" t="str">
            <v>개</v>
          </cell>
          <cell r="T105" t="str">
            <v>(발생품)</v>
          </cell>
        </row>
        <row r="106">
          <cell r="D106" t="str">
            <v xml:space="preserve"> -.</v>
          </cell>
          <cell r="E106" t="str">
            <v>궤광조립 구간 수량</v>
          </cell>
          <cell r="P106" t="str">
            <v xml:space="preserve"> =</v>
          </cell>
          <cell r="Q106">
            <v>306</v>
          </cell>
          <cell r="S106" t="str">
            <v>개</v>
          </cell>
          <cell r="T106" t="str">
            <v>(신품)</v>
          </cell>
        </row>
        <row r="107">
          <cell r="D107" t="str">
            <v xml:space="preserve"> -.</v>
          </cell>
          <cell r="E107" t="str">
            <v>궤광철거 구간 수량</v>
          </cell>
          <cell r="P107" t="str">
            <v xml:space="preserve"> =</v>
          </cell>
          <cell r="Q107">
            <v>0</v>
          </cell>
          <cell r="S107" t="str">
            <v>개</v>
          </cell>
          <cell r="T107" t="str">
            <v>(발생품)</v>
          </cell>
        </row>
        <row r="108">
          <cell r="D108" t="str">
            <v>2) 대구역 남쪽</v>
          </cell>
        </row>
        <row r="109">
          <cell r="D109" t="str">
            <v xml:space="preserve"> -.</v>
          </cell>
          <cell r="E109" t="str">
            <v>분기기 추가 PC침목 교환 수량과 동일</v>
          </cell>
          <cell r="P109" t="str">
            <v xml:space="preserve"> =</v>
          </cell>
          <cell r="Q109">
            <v>26</v>
          </cell>
          <cell r="S109" t="str">
            <v>개</v>
          </cell>
          <cell r="T109" t="str">
            <v>(신품)</v>
          </cell>
        </row>
        <row r="110">
          <cell r="D110" t="str">
            <v xml:space="preserve"> -.</v>
          </cell>
          <cell r="E110" t="str">
            <v>분기기 추가 PC침목 교환 수량과 동일</v>
          </cell>
          <cell r="P110" t="str">
            <v xml:space="preserve"> =</v>
          </cell>
          <cell r="Q110">
            <v>0</v>
          </cell>
          <cell r="S110" t="str">
            <v>개</v>
          </cell>
          <cell r="T110" t="str">
            <v>(발생품)</v>
          </cell>
        </row>
        <row r="111">
          <cell r="D111" t="str">
            <v xml:space="preserve"> -.</v>
          </cell>
          <cell r="E111" t="str">
            <v>궤광조립 구간 수량</v>
          </cell>
          <cell r="P111" t="str">
            <v xml:space="preserve"> =</v>
          </cell>
          <cell r="Q111">
            <v>226</v>
          </cell>
          <cell r="S111" t="str">
            <v>개</v>
          </cell>
          <cell r="T111" t="str">
            <v>(신품)</v>
          </cell>
        </row>
        <row r="112">
          <cell r="D112" t="str">
            <v xml:space="preserve"> -.</v>
          </cell>
          <cell r="E112" t="str">
            <v>궤광철거 구간 수량</v>
          </cell>
          <cell r="P112" t="str">
            <v xml:space="preserve"> =</v>
          </cell>
          <cell r="Q112">
            <v>0</v>
          </cell>
          <cell r="S112" t="str">
            <v>개</v>
          </cell>
          <cell r="T112" t="str">
            <v>(발생품)</v>
          </cell>
        </row>
        <row r="113">
          <cell r="D113" t="str">
            <v>3) 동대구역 남쪽</v>
          </cell>
        </row>
        <row r="114">
          <cell r="D114" t="str">
            <v xml:space="preserve"> -.</v>
          </cell>
          <cell r="E114" t="str">
            <v>궤광조립 구간 수량</v>
          </cell>
          <cell r="P114" t="str">
            <v xml:space="preserve"> =</v>
          </cell>
          <cell r="Q114">
            <v>197</v>
          </cell>
          <cell r="S114" t="str">
            <v>개</v>
          </cell>
          <cell r="T114" t="str">
            <v>(신품)</v>
          </cell>
        </row>
        <row r="115">
          <cell r="D115" t="str">
            <v xml:space="preserve"> -.</v>
          </cell>
          <cell r="E115" t="str">
            <v>궤광철거 구간 수량</v>
          </cell>
          <cell r="P115" t="str">
            <v xml:space="preserve"> =</v>
          </cell>
          <cell r="Q115">
            <v>0</v>
          </cell>
          <cell r="S115" t="str">
            <v>개</v>
          </cell>
          <cell r="T115" t="str">
            <v>(발생품)</v>
          </cell>
        </row>
        <row r="117">
          <cell r="A117">
            <v>544</v>
          </cell>
          <cell r="B117">
            <v>9</v>
          </cell>
          <cell r="C117" t="str">
            <v>침목(WT,PCT) 운반배열</v>
          </cell>
          <cell r="D117" t="str">
            <v>백호우 야간</v>
          </cell>
          <cell r="AD117" t="str">
            <v>개</v>
          </cell>
          <cell r="AE117">
            <v>621</v>
          </cell>
        </row>
        <row r="118">
          <cell r="D118" t="str">
            <v>1) 대구역 북쪽</v>
          </cell>
        </row>
        <row r="119">
          <cell r="D119" t="str">
            <v xml:space="preserve"> -.</v>
          </cell>
          <cell r="E119" t="str">
            <v>분기기 추가 PC침목 교환 수량과 동일</v>
          </cell>
          <cell r="P119" t="str">
            <v xml:space="preserve"> =</v>
          </cell>
          <cell r="Q119">
            <v>34</v>
          </cell>
          <cell r="S119" t="str">
            <v>개</v>
          </cell>
        </row>
        <row r="120">
          <cell r="D120" t="str">
            <v xml:space="preserve"> -.</v>
          </cell>
          <cell r="E120" t="str">
            <v>궤광조립 구간 수량</v>
          </cell>
          <cell r="P120" t="str">
            <v xml:space="preserve"> =</v>
          </cell>
          <cell r="Q120">
            <v>249</v>
          </cell>
          <cell r="S120" t="str">
            <v>개</v>
          </cell>
        </row>
        <row r="121">
          <cell r="D121" t="str">
            <v>2) 대구역 남쪽</v>
          </cell>
        </row>
        <row r="122">
          <cell r="D122" t="str">
            <v xml:space="preserve"> -.</v>
          </cell>
          <cell r="E122" t="str">
            <v>분기기 추가 PC침목 교환 수량과 동일</v>
          </cell>
          <cell r="P122" t="str">
            <v xml:space="preserve"> =</v>
          </cell>
          <cell r="Q122">
            <v>26</v>
          </cell>
          <cell r="S122" t="str">
            <v>개</v>
          </cell>
        </row>
        <row r="123">
          <cell r="D123" t="str">
            <v xml:space="preserve"> -.</v>
          </cell>
          <cell r="E123" t="str">
            <v>궤광조립 구간 수량</v>
          </cell>
          <cell r="P123" t="str">
            <v xml:space="preserve"> =</v>
          </cell>
          <cell r="Q123">
            <v>176</v>
          </cell>
          <cell r="S123" t="str">
            <v>개</v>
          </cell>
        </row>
        <row r="124">
          <cell r="D124" t="str">
            <v>3) 동대구역 남쪽</v>
          </cell>
        </row>
        <row r="125">
          <cell r="D125" t="str">
            <v xml:space="preserve"> -.</v>
          </cell>
          <cell r="E125" t="str">
            <v>궤광조립 구간 수량</v>
          </cell>
          <cell r="P125" t="str">
            <v xml:space="preserve"> =</v>
          </cell>
          <cell r="Q125">
            <v>136</v>
          </cell>
          <cell r="S125" t="str">
            <v>개</v>
          </cell>
        </row>
        <row r="127">
          <cell r="A127">
            <v>267</v>
          </cell>
          <cell r="B127">
            <v>10</v>
          </cell>
          <cell r="C127" t="str">
            <v>레일교환</v>
          </cell>
          <cell r="D127" t="str">
            <v>PCT,기계화시공 야간 사용중지 4시간</v>
          </cell>
          <cell r="AD127" t="str">
            <v>km</v>
          </cell>
          <cell r="AE127">
            <v>0.8</v>
          </cell>
        </row>
        <row r="128">
          <cell r="D128" t="str">
            <v xml:space="preserve"> ※</v>
          </cell>
          <cell r="E128" t="str">
            <v>분기기 부설중 중계레일 설치</v>
          </cell>
        </row>
        <row r="129">
          <cell r="D129" t="str">
            <v>1) 대구역 북쪽</v>
          </cell>
        </row>
        <row r="130">
          <cell r="D130" t="str">
            <v xml:space="preserve"> -.</v>
          </cell>
          <cell r="E130" t="str">
            <v>분기기 부설시 중계레일 설치(4개소/틀 × 4틀 × 10m/개소 × 좌우)</v>
          </cell>
          <cell r="U130">
            <v>0.32</v>
          </cell>
          <cell r="W130" t="str">
            <v>km</v>
          </cell>
        </row>
        <row r="131">
          <cell r="D131" t="str">
            <v>2) 대구역 남쪽</v>
          </cell>
        </row>
        <row r="132">
          <cell r="D132" t="str">
            <v xml:space="preserve"> -.</v>
          </cell>
          <cell r="E132" t="str">
            <v>분기기 부설시 중계레일 설치(4개소/틀 × 4틀 × 10m/개소 × 좌우)</v>
          </cell>
          <cell r="U132">
            <v>0.32</v>
          </cell>
          <cell r="W132" t="str">
            <v>km</v>
          </cell>
        </row>
        <row r="133">
          <cell r="D133" t="str">
            <v>3) 동대구역 남쪽</v>
          </cell>
        </row>
        <row r="134">
          <cell r="D134" t="str">
            <v xml:space="preserve"> -.</v>
          </cell>
          <cell r="E134" t="str">
            <v>분기기 부설시 중계레일 설치(4개소/틀 × 2틀 × 10m/개소 × 좌우)</v>
          </cell>
          <cell r="U134">
            <v>0.16</v>
          </cell>
          <cell r="W134" t="str">
            <v>km</v>
          </cell>
        </row>
        <row r="136">
          <cell r="A136">
            <v>541</v>
          </cell>
          <cell r="B136">
            <v>11</v>
          </cell>
          <cell r="C136" t="str">
            <v>재료 상하차</v>
          </cell>
          <cell r="D136" t="str">
            <v>기계, 레일, 분기기, 신축 등</v>
          </cell>
          <cell r="AD136" t="str">
            <v>ton</v>
          </cell>
          <cell r="AE136">
            <v>1302.77</v>
          </cell>
        </row>
        <row r="137">
          <cell r="D137" t="str">
            <v xml:space="preserve"> ※</v>
          </cell>
          <cell r="E137" t="str">
            <v>신품(분기기)</v>
          </cell>
          <cell r="I137" t="str">
            <v>(현장조사결과표에 의거)</v>
          </cell>
        </row>
        <row r="138">
          <cell r="D138" t="str">
            <v xml:space="preserve"> -.</v>
          </cell>
          <cell r="E138" t="str">
            <v>탄성분기기(PC) 60kgK 15# 노스가동</v>
          </cell>
        </row>
        <row r="139">
          <cell r="E139">
            <v>6</v>
          </cell>
          <cell r="G139" t="str">
            <v>x</v>
          </cell>
          <cell r="H139">
            <v>62.829000000000001</v>
          </cell>
          <cell r="J139" t="str">
            <v xml:space="preserve"> =</v>
          </cell>
          <cell r="K139">
            <v>376.97399999999999</v>
          </cell>
          <cell r="M139" t="str">
            <v>ton</v>
          </cell>
        </row>
        <row r="140">
          <cell r="E140" t="str">
            <v>계</v>
          </cell>
          <cell r="G140" t="str">
            <v xml:space="preserve"> =</v>
          </cell>
          <cell r="H140">
            <v>376.97399999999999</v>
          </cell>
          <cell r="J140" t="str">
            <v xml:space="preserve"> x</v>
          </cell>
          <cell r="K140">
            <v>2</v>
          </cell>
          <cell r="L140" t="str">
            <v>(상하차)</v>
          </cell>
          <cell r="O140" t="str">
            <v xml:space="preserve"> =</v>
          </cell>
          <cell r="P140">
            <v>753.95</v>
          </cell>
          <cell r="S140" t="str">
            <v>ton</v>
          </cell>
        </row>
        <row r="141">
          <cell r="D141" t="str">
            <v xml:space="preserve"> -.</v>
          </cell>
          <cell r="E141" t="str">
            <v>탄성분기기(PC) 60kgK 12# 노스가동</v>
          </cell>
        </row>
        <row r="142">
          <cell r="E142">
            <v>4</v>
          </cell>
          <cell r="G142" t="str">
            <v>x</v>
          </cell>
          <cell r="H142">
            <v>51.947000000000003</v>
          </cell>
          <cell r="J142" t="str">
            <v xml:space="preserve"> =</v>
          </cell>
          <cell r="K142">
            <v>207.78800000000001</v>
          </cell>
          <cell r="M142" t="str">
            <v>ton</v>
          </cell>
        </row>
        <row r="143">
          <cell r="E143" t="str">
            <v>계</v>
          </cell>
          <cell r="G143" t="str">
            <v xml:space="preserve"> =</v>
          </cell>
          <cell r="H143">
            <v>207.78800000000001</v>
          </cell>
          <cell r="J143" t="str">
            <v xml:space="preserve"> x</v>
          </cell>
          <cell r="K143">
            <v>2</v>
          </cell>
          <cell r="L143" t="str">
            <v>(상하차)</v>
          </cell>
          <cell r="O143" t="str">
            <v xml:space="preserve"> =</v>
          </cell>
          <cell r="P143">
            <v>415.58</v>
          </cell>
          <cell r="S143" t="str">
            <v>ton</v>
          </cell>
        </row>
        <row r="144">
          <cell r="D144" t="str">
            <v>∴</v>
          </cell>
          <cell r="E144" t="str">
            <v>소 계</v>
          </cell>
          <cell r="G144" t="str">
            <v xml:space="preserve"> =</v>
          </cell>
          <cell r="H144">
            <v>1169.53</v>
          </cell>
          <cell r="J144" t="str">
            <v>ton</v>
          </cell>
        </row>
        <row r="145">
          <cell r="D145" t="str">
            <v xml:space="preserve"> ※</v>
          </cell>
          <cell r="E145" t="str">
            <v>신품(레일)</v>
          </cell>
          <cell r="H145" t="str">
            <v>(현장조사결과표에 의거)</v>
          </cell>
        </row>
        <row r="146">
          <cell r="D146" t="str">
            <v xml:space="preserve"> -.</v>
          </cell>
          <cell r="E146" t="str">
            <v>레일(E1) - 60.34kg/m</v>
          </cell>
          <cell r="L146" t="str">
            <v>m 당</v>
          </cell>
          <cell r="N146">
            <v>60.34</v>
          </cell>
          <cell r="P146" t="str">
            <v>kg</v>
          </cell>
          <cell r="S146" t="str">
            <v xml:space="preserve"> =</v>
          </cell>
          <cell r="T146">
            <v>6.0340000000000005E-2</v>
          </cell>
          <cell r="V146" t="str">
            <v>ton</v>
          </cell>
        </row>
        <row r="147">
          <cell r="E147">
            <v>6.0340000000000005E-2</v>
          </cell>
          <cell r="G147" t="str">
            <v xml:space="preserve"> x</v>
          </cell>
          <cell r="H147">
            <v>650</v>
          </cell>
          <cell r="J147" t="str">
            <v xml:space="preserve"> =</v>
          </cell>
          <cell r="K147">
            <v>39.22</v>
          </cell>
          <cell r="M147" t="str">
            <v>ton</v>
          </cell>
          <cell r="N147" t="str">
            <v>(상차)</v>
          </cell>
          <cell r="P147" t="str">
            <v>(단위 중량 × 궤광조립 연장(내측)</v>
          </cell>
        </row>
        <row r="148">
          <cell r="E148">
            <v>6.0340000000000005E-2</v>
          </cell>
          <cell r="G148" t="str">
            <v xml:space="preserve"> x</v>
          </cell>
          <cell r="H148">
            <v>650</v>
          </cell>
          <cell r="J148" t="str">
            <v xml:space="preserve"> =</v>
          </cell>
          <cell r="K148">
            <v>39.22</v>
          </cell>
          <cell r="M148" t="str">
            <v>ton</v>
          </cell>
          <cell r="N148" t="str">
            <v>(하차)</v>
          </cell>
          <cell r="P148" t="str">
            <v>(단위 중량 × 궤광조립 연장(외측)</v>
          </cell>
        </row>
        <row r="149">
          <cell r="D149" t="str">
            <v xml:space="preserve"> -.</v>
          </cell>
          <cell r="E149" t="str">
            <v>중계레일(E1-60kg) - 60.34kg/m</v>
          </cell>
          <cell r="N149" t="str">
            <v>장당</v>
          </cell>
          <cell r="P149">
            <v>60.34</v>
          </cell>
          <cell r="R149" t="str">
            <v xml:space="preserve"> x</v>
          </cell>
          <cell r="S149">
            <v>12</v>
          </cell>
          <cell r="U149" t="str">
            <v xml:space="preserve"> =</v>
          </cell>
          <cell r="V149">
            <v>724.08</v>
          </cell>
          <cell r="X149" t="str">
            <v>kg</v>
          </cell>
        </row>
        <row r="150">
          <cell r="E150">
            <v>0.72408000000000006</v>
          </cell>
          <cell r="G150" t="str">
            <v xml:space="preserve"> x</v>
          </cell>
          <cell r="H150">
            <v>28</v>
          </cell>
          <cell r="J150" t="str">
            <v xml:space="preserve"> =</v>
          </cell>
          <cell r="K150">
            <v>20.27</v>
          </cell>
          <cell r="M150" t="str">
            <v>ton</v>
          </cell>
          <cell r="N150" t="str">
            <v>(상차)</v>
          </cell>
        </row>
        <row r="151">
          <cell r="E151">
            <v>0.72408000000000006</v>
          </cell>
          <cell r="G151" t="str">
            <v xml:space="preserve"> x</v>
          </cell>
          <cell r="H151">
            <v>28</v>
          </cell>
          <cell r="J151" t="str">
            <v xml:space="preserve"> =</v>
          </cell>
          <cell r="K151">
            <v>20.27</v>
          </cell>
          <cell r="M151" t="str">
            <v>ton</v>
          </cell>
          <cell r="N151" t="str">
            <v>(하차)</v>
          </cell>
        </row>
        <row r="152">
          <cell r="D152" t="str">
            <v xml:space="preserve"> -.</v>
          </cell>
          <cell r="E152" t="str">
            <v>절연레일(E1, 10m) - 60.34kg/m</v>
          </cell>
          <cell r="N152" t="str">
            <v>장당</v>
          </cell>
          <cell r="P152">
            <v>60.34</v>
          </cell>
          <cell r="R152" t="str">
            <v xml:space="preserve"> x</v>
          </cell>
          <cell r="S152">
            <v>10</v>
          </cell>
          <cell r="U152" t="str">
            <v xml:space="preserve"> =</v>
          </cell>
          <cell r="V152">
            <v>603.40000000000009</v>
          </cell>
          <cell r="X152" t="str">
            <v>kg</v>
          </cell>
        </row>
        <row r="153">
          <cell r="E153">
            <v>0.60340000000000005</v>
          </cell>
          <cell r="G153" t="str">
            <v xml:space="preserve"> x</v>
          </cell>
          <cell r="H153">
            <v>2</v>
          </cell>
          <cell r="J153" t="str">
            <v xml:space="preserve"> =</v>
          </cell>
          <cell r="K153">
            <v>1.21</v>
          </cell>
          <cell r="M153" t="str">
            <v>ton</v>
          </cell>
          <cell r="N153" t="str">
            <v>(상차)</v>
          </cell>
        </row>
        <row r="154">
          <cell r="E154">
            <v>0.60340000000000005</v>
          </cell>
          <cell r="G154" t="str">
            <v xml:space="preserve"> x</v>
          </cell>
          <cell r="H154">
            <v>2</v>
          </cell>
          <cell r="J154" t="str">
            <v xml:space="preserve"> =</v>
          </cell>
          <cell r="K154">
            <v>1.21</v>
          </cell>
          <cell r="M154" t="str">
            <v>ton</v>
          </cell>
          <cell r="N154" t="str">
            <v>(하차)</v>
          </cell>
        </row>
        <row r="155">
          <cell r="D155" t="str">
            <v xml:space="preserve"> -.</v>
          </cell>
          <cell r="E155" t="str">
            <v>중계절연 (E1-60kg, 10m) - 60.34kg/m</v>
          </cell>
          <cell r="N155" t="str">
            <v>장당</v>
          </cell>
          <cell r="P155">
            <v>60.34</v>
          </cell>
          <cell r="R155" t="str">
            <v xml:space="preserve"> x</v>
          </cell>
          <cell r="S155">
            <v>10</v>
          </cell>
          <cell r="U155" t="str">
            <v xml:space="preserve"> =</v>
          </cell>
          <cell r="V155">
            <v>603.40000000000009</v>
          </cell>
          <cell r="X155" t="str">
            <v>kg</v>
          </cell>
        </row>
        <row r="156">
          <cell r="E156">
            <v>0.60340000000000005</v>
          </cell>
          <cell r="G156" t="str">
            <v xml:space="preserve"> x</v>
          </cell>
          <cell r="H156">
            <v>2</v>
          </cell>
          <cell r="J156" t="str">
            <v xml:space="preserve"> =</v>
          </cell>
          <cell r="K156">
            <v>1.21</v>
          </cell>
          <cell r="M156" t="str">
            <v>ton</v>
          </cell>
          <cell r="N156" t="str">
            <v>(상차)</v>
          </cell>
        </row>
        <row r="157">
          <cell r="E157">
            <v>0.60340000000000005</v>
          </cell>
          <cell r="G157" t="str">
            <v xml:space="preserve"> x</v>
          </cell>
          <cell r="H157">
            <v>2</v>
          </cell>
          <cell r="J157" t="str">
            <v xml:space="preserve"> =</v>
          </cell>
          <cell r="K157">
            <v>1.21</v>
          </cell>
          <cell r="M157" t="str">
            <v>ton</v>
          </cell>
          <cell r="N157" t="str">
            <v>(하차)</v>
          </cell>
        </row>
        <row r="158">
          <cell r="D158" t="str">
            <v xml:space="preserve"> -.</v>
          </cell>
          <cell r="E158" t="str">
            <v>중계절연 (E1-60kg, 13m) - 60.34kg/m</v>
          </cell>
          <cell r="N158" t="str">
            <v>장당</v>
          </cell>
          <cell r="P158">
            <v>60.34</v>
          </cell>
          <cell r="R158" t="str">
            <v xml:space="preserve"> x</v>
          </cell>
          <cell r="S158">
            <v>13</v>
          </cell>
          <cell r="U158" t="str">
            <v xml:space="preserve"> =</v>
          </cell>
          <cell r="V158">
            <v>784.42000000000007</v>
          </cell>
          <cell r="X158" t="str">
            <v>kg</v>
          </cell>
        </row>
        <row r="159">
          <cell r="E159">
            <v>0.78442000000000012</v>
          </cell>
          <cell r="G159" t="str">
            <v xml:space="preserve"> x</v>
          </cell>
          <cell r="H159">
            <v>6</v>
          </cell>
          <cell r="J159" t="str">
            <v xml:space="preserve"> =</v>
          </cell>
          <cell r="K159">
            <v>4.71</v>
          </cell>
          <cell r="M159" t="str">
            <v>ton</v>
          </cell>
          <cell r="N159" t="str">
            <v>(상차)</v>
          </cell>
        </row>
        <row r="160">
          <cell r="E160">
            <v>0.78442000000000012</v>
          </cell>
          <cell r="G160" t="str">
            <v xml:space="preserve"> x</v>
          </cell>
          <cell r="H160">
            <v>6</v>
          </cell>
          <cell r="J160" t="str">
            <v xml:space="preserve"> =</v>
          </cell>
          <cell r="K160">
            <v>4.71</v>
          </cell>
          <cell r="M160" t="str">
            <v>ton</v>
          </cell>
          <cell r="N160" t="str">
            <v>(하차)</v>
          </cell>
        </row>
        <row r="161">
          <cell r="D161" t="str">
            <v>∴</v>
          </cell>
          <cell r="E161" t="str">
            <v>소 계</v>
          </cell>
          <cell r="G161" t="str">
            <v xml:space="preserve"> =</v>
          </cell>
          <cell r="H161">
            <v>133.23999999999998</v>
          </cell>
          <cell r="J161" t="str">
            <v>ton</v>
          </cell>
        </row>
        <row r="162">
          <cell r="D162" t="str">
            <v xml:space="preserve"> ※</v>
          </cell>
          <cell r="E162" t="str">
            <v>발생품(분기기)</v>
          </cell>
          <cell r="I162" t="str">
            <v>(현장조사결과표에 의거)</v>
          </cell>
        </row>
        <row r="163">
          <cell r="D163" t="str">
            <v xml:space="preserve"> -.</v>
          </cell>
          <cell r="E163" t="str">
            <v>탄성분기기(PC) 60kgK 15# 노스가동</v>
          </cell>
        </row>
        <row r="164">
          <cell r="E164">
            <v>6</v>
          </cell>
          <cell r="G164" t="str">
            <v>x</v>
          </cell>
          <cell r="H164">
            <v>62.829000000000001</v>
          </cell>
          <cell r="J164" t="str">
            <v xml:space="preserve"> =</v>
          </cell>
          <cell r="K164">
            <v>376.97399999999999</v>
          </cell>
          <cell r="M164" t="str">
            <v>ton</v>
          </cell>
        </row>
        <row r="165">
          <cell r="E165" t="str">
            <v>계</v>
          </cell>
          <cell r="G165" t="str">
            <v xml:space="preserve"> =</v>
          </cell>
          <cell r="H165">
            <v>376.97399999999999</v>
          </cell>
          <cell r="J165" t="str">
            <v xml:space="preserve"> x</v>
          </cell>
          <cell r="K165">
            <v>0</v>
          </cell>
          <cell r="L165" t="str">
            <v>(상하차)</v>
          </cell>
          <cell r="O165" t="str">
            <v xml:space="preserve"> =</v>
          </cell>
          <cell r="P165">
            <v>0</v>
          </cell>
          <cell r="S165" t="str">
            <v>ton</v>
          </cell>
        </row>
        <row r="166">
          <cell r="D166" t="str">
            <v xml:space="preserve"> -.</v>
          </cell>
          <cell r="E166" t="str">
            <v>탄성분기기(PC) 60kgK 12# 노스가동</v>
          </cell>
        </row>
        <row r="167">
          <cell r="E167">
            <v>4</v>
          </cell>
          <cell r="G167" t="str">
            <v>x</v>
          </cell>
          <cell r="H167">
            <v>51.947000000000003</v>
          </cell>
          <cell r="J167" t="str">
            <v xml:space="preserve"> =</v>
          </cell>
          <cell r="K167">
            <v>207.78800000000001</v>
          </cell>
          <cell r="M167" t="str">
            <v>ton</v>
          </cell>
        </row>
        <row r="168">
          <cell r="E168" t="str">
            <v>계</v>
          </cell>
          <cell r="G168" t="str">
            <v xml:space="preserve"> =</v>
          </cell>
          <cell r="H168">
            <v>207.78800000000001</v>
          </cell>
          <cell r="J168" t="str">
            <v xml:space="preserve"> x</v>
          </cell>
          <cell r="K168">
            <v>0</v>
          </cell>
          <cell r="L168" t="str">
            <v>(상하차)</v>
          </cell>
          <cell r="O168" t="str">
            <v xml:space="preserve"> =</v>
          </cell>
          <cell r="P168">
            <v>0</v>
          </cell>
          <cell r="S168" t="str">
            <v>ton</v>
          </cell>
        </row>
        <row r="169">
          <cell r="D169" t="str">
            <v>∴</v>
          </cell>
          <cell r="E169" t="str">
            <v>소 계</v>
          </cell>
          <cell r="G169" t="str">
            <v xml:space="preserve"> =</v>
          </cell>
          <cell r="H169">
            <v>0</v>
          </cell>
          <cell r="J169" t="str">
            <v>ton</v>
          </cell>
        </row>
        <row r="170">
          <cell r="D170" t="str">
            <v xml:space="preserve"> ※</v>
          </cell>
          <cell r="E170" t="str">
            <v>발생품(레일)</v>
          </cell>
          <cell r="I170" t="str">
            <v>(현장조사결과표에 의거)</v>
          </cell>
        </row>
        <row r="171">
          <cell r="D171" t="str">
            <v xml:space="preserve"> -.</v>
          </cell>
          <cell r="E171" t="str">
            <v xml:space="preserve">발생품 레일(60kg) - 60.8 x 0.92 = </v>
          </cell>
          <cell r="M171">
            <v>55.936</v>
          </cell>
          <cell r="O171" t="str">
            <v>kg/m</v>
          </cell>
          <cell r="S171" t="str">
            <v xml:space="preserve"> =</v>
          </cell>
          <cell r="T171">
            <v>5.5936E-2</v>
          </cell>
          <cell r="V171" t="str">
            <v>ton/m</v>
          </cell>
        </row>
        <row r="172">
          <cell r="E172">
            <v>5.5936E-2</v>
          </cell>
          <cell r="G172" t="str">
            <v xml:space="preserve"> x</v>
          </cell>
          <cell r="H172">
            <v>778.32</v>
          </cell>
          <cell r="M172" t="str">
            <v xml:space="preserve"> =</v>
          </cell>
          <cell r="N172">
            <v>43.54</v>
          </cell>
          <cell r="P172" t="str">
            <v>ton</v>
          </cell>
          <cell r="Q172" t="str">
            <v>(상차)</v>
          </cell>
          <cell r="S172" t="str">
            <v>(단위 중량 × 궤광철거 연장  × 2(내/외측)</v>
          </cell>
        </row>
        <row r="173">
          <cell r="E173">
            <v>5.5936E-2</v>
          </cell>
          <cell r="G173" t="str">
            <v xml:space="preserve"> x</v>
          </cell>
          <cell r="H173">
            <v>778.32</v>
          </cell>
          <cell r="M173" t="str">
            <v xml:space="preserve"> =</v>
          </cell>
          <cell r="N173">
            <v>43.54</v>
          </cell>
          <cell r="P173" t="str">
            <v>ton</v>
          </cell>
          <cell r="Q173" t="str">
            <v>(하차)</v>
          </cell>
          <cell r="S173" t="str">
            <v>(단위 중량 × 궤광철거 연장  × 2(내/외측)</v>
          </cell>
        </row>
        <row r="174">
          <cell r="E174" t="str">
            <v>계</v>
          </cell>
          <cell r="G174" t="str">
            <v xml:space="preserve"> =</v>
          </cell>
          <cell r="H174">
            <v>0</v>
          </cell>
          <cell r="J174" t="str">
            <v>ton</v>
          </cell>
        </row>
        <row r="175">
          <cell r="D175" t="str">
            <v xml:space="preserve"> -.</v>
          </cell>
          <cell r="E175" t="str">
            <v>발생품 절연레일(60kg) - 60.8kg/m</v>
          </cell>
          <cell r="N175" t="str">
            <v>M당</v>
          </cell>
          <cell r="P175">
            <v>60.08</v>
          </cell>
          <cell r="R175" t="str">
            <v xml:space="preserve"> x</v>
          </cell>
          <cell r="S175">
            <v>0.92</v>
          </cell>
          <cell r="U175" t="str">
            <v xml:space="preserve"> =</v>
          </cell>
          <cell r="V175">
            <v>55.273600000000002</v>
          </cell>
          <cell r="X175" t="str">
            <v>kg</v>
          </cell>
        </row>
        <row r="176">
          <cell r="E176">
            <v>5.5273599999999999E-2</v>
          </cell>
          <cell r="G176" t="str">
            <v xml:space="preserve"> x</v>
          </cell>
          <cell r="H176">
            <v>10</v>
          </cell>
          <cell r="J176" t="str">
            <v xml:space="preserve"> x</v>
          </cell>
          <cell r="K176">
            <v>10</v>
          </cell>
          <cell r="L176" t="str">
            <v>m</v>
          </cell>
          <cell r="M176" t="str">
            <v xml:space="preserve"> =</v>
          </cell>
          <cell r="N176">
            <v>0.55000000000000004</v>
          </cell>
          <cell r="P176" t="str">
            <v>ton</v>
          </cell>
          <cell r="Q176" t="str">
            <v>(상차)</v>
          </cell>
        </row>
        <row r="177">
          <cell r="E177">
            <v>5.5273599999999999E-2</v>
          </cell>
          <cell r="G177" t="str">
            <v xml:space="preserve"> x</v>
          </cell>
          <cell r="H177">
            <v>10</v>
          </cell>
          <cell r="J177" t="str">
            <v xml:space="preserve"> x</v>
          </cell>
          <cell r="K177">
            <v>10</v>
          </cell>
          <cell r="L177" t="str">
            <v>m</v>
          </cell>
          <cell r="M177" t="str">
            <v xml:space="preserve"> =</v>
          </cell>
          <cell r="N177">
            <v>0.55000000000000004</v>
          </cell>
          <cell r="P177" t="str">
            <v>ton</v>
          </cell>
          <cell r="Q177" t="str">
            <v>(하차)</v>
          </cell>
        </row>
        <row r="178">
          <cell r="E178" t="str">
            <v>계</v>
          </cell>
          <cell r="G178" t="str">
            <v xml:space="preserve"> =</v>
          </cell>
          <cell r="H178">
            <v>0</v>
          </cell>
          <cell r="J178" t="str">
            <v>ton</v>
          </cell>
        </row>
        <row r="179">
          <cell r="D179" t="str">
            <v>∴</v>
          </cell>
          <cell r="E179" t="str">
            <v>소 계</v>
          </cell>
          <cell r="G179" t="str">
            <v xml:space="preserve"> =</v>
          </cell>
          <cell r="H179">
            <v>0</v>
          </cell>
          <cell r="J179" t="str">
            <v>ton</v>
          </cell>
        </row>
        <row r="181">
          <cell r="D181" t="str">
            <v>∴</v>
          </cell>
          <cell r="E181" t="str">
            <v>합 계</v>
          </cell>
          <cell r="G181" t="str">
            <v xml:space="preserve"> =</v>
          </cell>
          <cell r="H181">
            <v>1302.77</v>
          </cell>
          <cell r="K181" t="str">
            <v>ton</v>
          </cell>
        </row>
        <row r="183">
          <cell r="A183">
            <v>132</v>
          </cell>
          <cell r="B183">
            <v>12</v>
          </cell>
          <cell r="C183" t="str">
            <v>테르미트용접(E1, 일반)</v>
          </cell>
          <cell r="D183" t="str">
            <v>60E1, 야간(사용중지 4시간)</v>
          </cell>
          <cell r="AD183" t="str">
            <v>개소</v>
          </cell>
          <cell r="AE183">
            <v>132</v>
          </cell>
        </row>
        <row r="184">
          <cell r="D184" t="str">
            <v xml:space="preserve"> -.</v>
          </cell>
          <cell r="E184" t="str">
            <v>현장조사결과표 및 현장도면에 의거</v>
          </cell>
        </row>
        <row r="185">
          <cell r="D185" t="str">
            <v>1) 대구역 북쪽</v>
          </cell>
        </row>
        <row r="186">
          <cell r="D186" t="str">
            <v xml:space="preserve"> -.</v>
          </cell>
          <cell r="E186" t="str">
            <v>P21B 후단 광폭침목 설치개소</v>
          </cell>
          <cell r="O186" t="str">
            <v xml:space="preserve"> =</v>
          </cell>
          <cell r="P186">
            <v>2</v>
          </cell>
          <cell r="R186" t="str">
            <v>개소</v>
          </cell>
        </row>
        <row r="187">
          <cell r="D187" t="str">
            <v xml:space="preserve"> -.</v>
          </cell>
          <cell r="E187" t="str">
            <v>P21B 분기기</v>
          </cell>
          <cell r="O187" t="str">
            <v xml:space="preserve"> =</v>
          </cell>
          <cell r="P187">
            <v>10</v>
          </cell>
          <cell r="R187" t="str">
            <v>개소</v>
          </cell>
        </row>
        <row r="188">
          <cell r="D188" t="str">
            <v xml:space="preserve"> -.</v>
          </cell>
          <cell r="E188" t="str">
            <v>P22A 후단 광폭침목 설치개소</v>
          </cell>
          <cell r="O188" t="str">
            <v xml:space="preserve"> =</v>
          </cell>
          <cell r="P188">
            <v>2</v>
          </cell>
          <cell r="R188" t="str">
            <v>개소</v>
          </cell>
        </row>
        <row r="189">
          <cell r="D189" t="str">
            <v xml:space="preserve"> -.</v>
          </cell>
          <cell r="E189" t="str">
            <v>P22A 분기기</v>
          </cell>
          <cell r="O189" t="str">
            <v xml:space="preserve"> =</v>
          </cell>
          <cell r="P189">
            <v>10</v>
          </cell>
          <cell r="R189" t="str">
            <v>개소</v>
          </cell>
        </row>
        <row r="190">
          <cell r="D190" t="str">
            <v xml:space="preserve"> -.</v>
          </cell>
          <cell r="E190" t="str">
            <v>P22B 후단 광폭침목 설치개소</v>
          </cell>
          <cell r="O190" t="str">
            <v xml:space="preserve"> =</v>
          </cell>
          <cell r="P190">
            <v>2</v>
          </cell>
          <cell r="R190" t="str">
            <v>개소</v>
          </cell>
        </row>
        <row r="191">
          <cell r="D191" t="str">
            <v xml:space="preserve"> -.</v>
          </cell>
          <cell r="E191" t="str">
            <v>P22B 분기기</v>
          </cell>
          <cell r="O191" t="str">
            <v xml:space="preserve"> =</v>
          </cell>
          <cell r="P191">
            <v>10</v>
          </cell>
          <cell r="R191" t="str">
            <v>개소</v>
          </cell>
        </row>
        <row r="192">
          <cell r="D192" t="str">
            <v xml:space="preserve"> -.</v>
          </cell>
          <cell r="E192" t="str">
            <v>P22B~P23A 광폭침목 설치개소</v>
          </cell>
          <cell r="O192" t="str">
            <v xml:space="preserve"> =</v>
          </cell>
          <cell r="P192">
            <v>4</v>
          </cell>
          <cell r="R192" t="str">
            <v>개소</v>
          </cell>
        </row>
        <row r="193">
          <cell r="D193" t="str">
            <v xml:space="preserve"> -.</v>
          </cell>
          <cell r="E193" t="str">
            <v>P23A 후단 광폭침목 설치개소</v>
          </cell>
          <cell r="O193" t="str">
            <v xml:space="preserve"> =</v>
          </cell>
          <cell r="P193">
            <v>2</v>
          </cell>
          <cell r="R193" t="str">
            <v>개소</v>
          </cell>
        </row>
        <row r="194">
          <cell r="D194" t="str">
            <v xml:space="preserve"> -.</v>
          </cell>
          <cell r="E194" t="str">
            <v>P23A 분기기</v>
          </cell>
          <cell r="O194" t="str">
            <v xml:space="preserve"> =</v>
          </cell>
          <cell r="P194">
            <v>10</v>
          </cell>
          <cell r="R194" t="str">
            <v>개소</v>
          </cell>
        </row>
        <row r="195">
          <cell r="D195" t="str">
            <v>2) 대구역 남쪽</v>
          </cell>
        </row>
        <row r="196">
          <cell r="D196" t="str">
            <v xml:space="preserve"> -.</v>
          </cell>
          <cell r="E196" t="str">
            <v>P53A 후단 광폭침목 설치개소</v>
          </cell>
          <cell r="O196" t="str">
            <v xml:space="preserve"> =</v>
          </cell>
          <cell r="P196">
            <v>2</v>
          </cell>
          <cell r="R196" t="str">
            <v>개소</v>
          </cell>
        </row>
        <row r="197">
          <cell r="D197" t="str">
            <v xml:space="preserve"> -.</v>
          </cell>
          <cell r="E197" t="str">
            <v>P53A 분기기</v>
          </cell>
          <cell r="O197" t="str">
            <v xml:space="preserve"> =</v>
          </cell>
          <cell r="P197">
            <v>10</v>
          </cell>
          <cell r="R197" t="str">
            <v>개소</v>
          </cell>
        </row>
        <row r="198">
          <cell r="D198" t="str">
            <v xml:space="preserve"> -.</v>
          </cell>
          <cell r="E198" t="str">
            <v>P52B 후단 광폭침목 설치개소</v>
          </cell>
          <cell r="O198" t="str">
            <v xml:space="preserve"> =</v>
          </cell>
          <cell r="P198">
            <v>2</v>
          </cell>
          <cell r="R198" t="str">
            <v>개소</v>
          </cell>
        </row>
        <row r="199">
          <cell r="D199" t="str">
            <v xml:space="preserve"> -.</v>
          </cell>
          <cell r="E199" t="str">
            <v>P52B 분기기</v>
          </cell>
          <cell r="O199" t="str">
            <v xml:space="preserve"> =</v>
          </cell>
          <cell r="P199">
            <v>10</v>
          </cell>
          <cell r="R199" t="str">
            <v>개소</v>
          </cell>
        </row>
        <row r="200">
          <cell r="D200" t="str">
            <v xml:space="preserve"> -.</v>
          </cell>
          <cell r="E200" t="str">
            <v>P52A 후단 광폭침목 설치개소</v>
          </cell>
          <cell r="O200" t="str">
            <v xml:space="preserve"> =</v>
          </cell>
          <cell r="P200">
            <v>2</v>
          </cell>
          <cell r="R200" t="str">
            <v>개소</v>
          </cell>
        </row>
        <row r="201">
          <cell r="D201" t="str">
            <v xml:space="preserve"> -.</v>
          </cell>
          <cell r="E201" t="str">
            <v>P52A 분기기</v>
          </cell>
          <cell r="O201" t="str">
            <v xml:space="preserve"> =</v>
          </cell>
          <cell r="P201">
            <v>10</v>
          </cell>
          <cell r="R201" t="str">
            <v>개소</v>
          </cell>
        </row>
        <row r="202">
          <cell r="D202" t="str">
            <v xml:space="preserve"> -.</v>
          </cell>
          <cell r="E202" t="str">
            <v>P51B 후단 광폭침목 설치개소</v>
          </cell>
          <cell r="O202" t="str">
            <v xml:space="preserve"> =</v>
          </cell>
          <cell r="P202">
            <v>2</v>
          </cell>
          <cell r="R202" t="str">
            <v>개소</v>
          </cell>
        </row>
        <row r="203">
          <cell r="D203" t="str">
            <v xml:space="preserve"> -.</v>
          </cell>
          <cell r="E203" t="str">
            <v>P52B 분기기</v>
          </cell>
          <cell r="O203" t="str">
            <v xml:space="preserve"> =</v>
          </cell>
          <cell r="P203">
            <v>10</v>
          </cell>
          <cell r="R203" t="str">
            <v>개소</v>
          </cell>
        </row>
        <row r="204">
          <cell r="D204" t="str">
            <v>3) 동대구역 남쪽</v>
          </cell>
        </row>
        <row r="205">
          <cell r="D205" t="str">
            <v xml:space="preserve"> -.</v>
          </cell>
          <cell r="E205" t="str">
            <v>P76 후단(반위)  광폭침목 설치개소</v>
          </cell>
          <cell r="O205" t="str">
            <v xml:space="preserve"> =</v>
          </cell>
          <cell r="P205">
            <v>2</v>
          </cell>
          <cell r="R205" t="str">
            <v>개소</v>
          </cell>
        </row>
        <row r="206">
          <cell r="D206" t="str">
            <v xml:space="preserve"> -.</v>
          </cell>
          <cell r="E206" t="str">
            <v>P76 후단(정위)  광폭침목 설치개소</v>
          </cell>
          <cell r="O206" t="str">
            <v xml:space="preserve"> =</v>
          </cell>
          <cell r="P206">
            <v>2</v>
          </cell>
          <cell r="R206" t="str">
            <v>개소</v>
          </cell>
        </row>
        <row r="207">
          <cell r="D207" t="str">
            <v xml:space="preserve"> -.</v>
          </cell>
          <cell r="E207" t="str">
            <v>P76 분기기</v>
          </cell>
          <cell r="O207" t="str">
            <v xml:space="preserve"> =</v>
          </cell>
          <cell r="P207">
            <v>14</v>
          </cell>
          <cell r="R207" t="str">
            <v>개소</v>
          </cell>
        </row>
        <row r="208">
          <cell r="D208" t="str">
            <v xml:space="preserve"> -.</v>
          </cell>
          <cell r="E208" t="str">
            <v>P67 후단 광폭침목 설치개소</v>
          </cell>
          <cell r="O208" t="str">
            <v xml:space="preserve"> =</v>
          </cell>
          <cell r="P208">
            <v>2</v>
          </cell>
          <cell r="R208" t="str">
            <v>개소</v>
          </cell>
        </row>
        <row r="209">
          <cell r="D209" t="str">
            <v xml:space="preserve"> -.</v>
          </cell>
          <cell r="E209" t="str">
            <v>P67 전단 광폭침목 설치개소</v>
          </cell>
          <cell r="O209" t="str">
            <v xml:space="preserve"> =</v>
          </cell>
          <cell r="P209">
            <v>2</v>
          </cell>
          <cell r="R209" t="str">
            <v>개소</v>
          </cell>
        </row>
        <row r="210">
          <cell r="D210" t="str">
            <v xml:space="preserve"> -.</v>
          </cell>
          <cell r="E210" t="str">
            <v>P67 분기기</v>
          </cell>
          <cell r="O210" t="str">
            <v xml:space="preserve"> =</v>
          </cell>
          <cell r="P210">
            <v>10</v>
          </cell>
          <cell r="R210" t="str">
            <v>개소</v>
          </cell>
        </row>
        <row r="212">
          <cell r="A212">
            <v>136</v>
          </cell>
          <cell r="B212">
            <v>13</v>
          </cell>
          <cell r="C212" t="str">
            <v>테르미트용접(E1, 경두)</v>
          </cell>
          <cell r="D212" t="str">
            <v>E1(경두), 야간(사용중지 4시간)</v>
          </cell>
          <cell r="AD212" t="str">
            <v>개소</v>
          </cell>
          <cell r="AE212">
            <v>24</v>
          </cell>
        </row>
        <row r="213">
          <cell r="D213" t="str">
            <v xml:space="preserve"> -.</v>
          </cell>
          <cell r="E213" t="str">
            <v>현장조사결과표 및 현장도면에 의거</v>
          </cell>
        </row>
        <row r="214">
          <cell r="D214" t="str">
            <v>1) 대구역 북쪽</v>
          </cell>
        </row>
        <row r="215">
          <cell r="D215" t="str">
            <v xml:space="preserve"> -.</v>
          </cell>
          <cell r="E215" t="str">
            <v>P21B 분기기 구간</v>
          </cell>
          <cell r="O215" t="str">
            <v xml:space="preserve"> =</v>
          </cell>
          <cell r="P215">
            <v>2</v>
          </cell>
          <cell r="R215" t="str">
            <v>개소</v>
          </cell>
        </row>
        <row r="216">
          <cell r="D216" t="str">
            <v xml:space="preserve"> -.</v>
          </cell>
          <cell r="E216" t="str">
            <v>P22A 분기기 구간</v>
          </cell>
          <cell r="O216" t="str">
            <v xml:space="preserve"> =</v>
          </cell>
          <cell r="P216">
            <v>2</v>
          </cell>
          <cell r="R216" t="str">
            <v>개소</v>
          </cell>
        </row>
        <row r="217">
          <cell r="D217" t="str">
            <v xml:space="preserve"> -.</v>
          </cell>
          <cell r="E217" t="str">
            <v>P22B 분기기 구간</v>
          </cell>
          <cell r="O217" t="str">
            <v xml:space="preserve"> =</v>
          </cell>
          <cell r="P217">
            <v>2</v>
          </cell>
          <cell r="R217" t="str">
            <v>개소</v>
          </cell>
        </row>
        <row r="218">
          <cell r="D218" t="str">
            <v xml:space="preserve"> -.</v>
          </cell>
          <cell r="E218" t="str">
            <v>P22B~P23A 광폭침목 설치개소</v>
          </cell>
          <cell r="O218" t="str">
            <v xml:space="preserve"> =</v>
          </cell>
          <cell r="P218">
            <v>4</v>
          </cell>
          <cell r="R218" t="str">
            <v>개소</v>
          </cell>
        </row>
        <row r="219">
          <cell r="D219" t="str">
            <v xml:space="preserve"> -.</v>
          </cell>
          <cell r="E219" t="str">
            <v>P23A 분기기 구간</v>
          </cell>
          <cell r="O219" t="str">
            <v xml:space="preserve"> =</v>
          </cell>
          <cell r="P219">
            <v>2</v>
          </cell>
          <cell r="R219" t="str">
            <v>개소</v>
          </cell>
        </row>
        <row r="220">
          <cell r="D220" t="str">
            <v>2) 대구역 남쪽</v>
          </cell>
        </row>
        <row r="221">
          <cell r="D221" t="str">
            <v xml:space="preserve"> -.</v>
          </cell>
          <cell r="E221" t="str">
            <v>P53A 분기기 구간</v>
          </cell>
          <cell r="O221" t="str">
            <v xml:space="preserve"> =</v>
          </cell>
          <cell r="P221">
            <v>2</v>
          </cell>
          <cell r="R221" t="str">
            <v>개소</v>
          </cell>
        </row>
        <row r="222">
          <cell r="D222" t="str">
            <v xml:space="preserve"> -.</v>
          </cell>
          <cell r="E222" t="str">
            <v>P52B 분기기 구간</v>
          </cell>
          <cell r="O222" t="str">
            <v xml:space="preserve"> =</v>
          </cell>
          <cell r="P222">
            <v>2</v>
          </cell>
          <cell r="R222" t="str">
            <v>개소</v>
          </cell>
        </row>
        <row r="223">
          <cell r="D223" t="str">
            <v xml:space="preserve"> -.</v>
          </cell>
          <cell r="E223" t="str">
            <v>P52A 분기기 구간</v>
          </cell>
          <cell r="O223" t="str">
            <v xml:space="preserve"> =</v>
          </cell>
          <cell r="P223">
            <v>2</v>
          </cell>
          <cell r="R223" t="str">
            <v>개소</v>
          </cell>
        </row>
        <row r="224">
          <cell r="D224" t="str">
            <v xml:space="preserve"> -.</v>
          </cell>
          <cell r="E224" t="str">
            <v>P51B 분기기 구간</v>
          </cell>
          <cell r="O224" t="str">
            <v xml:space="preserve"> =</v>
          </cell>
          <cell r="P224">
            <v>2</v>
          </cell>
          <cell r="R224" t="str">
            <v>개소</v>
          </cell>
        </row>
        <row r="225">
          <cell r="D225" t="str">
            <v>3) 동대구역 남쪽</v>
          </cell>
        </row>
        <row r="226">
          <cell r="D226" t="str">
            <v xml:space="preserve"> -.</v>
          </cell>
          <cell r="E226" t="str">
            <v>P76 분기기 구간</v>
          </cell>
          <cell r="O226" t="str">
            <v xml:space="preserve"> =</v>
          </cell>
          <cell r="P226">
            <v>2</v>
          </cell>
          <cell r="R226" t="str">
            <v>개소</v>
          </cell>
        </row>
        <row r="227">
          <cell r="D227" t="str">
            <v xml:space="preserve"> -.</v>
          </cell>
          <cell r="E227" t="str">
            <v>P67 분기기 구간</v>
          </cell>
          <cell r="O227" t="str">
            <v xml:space="preserve"> =</v>
          </cell>
          <cell r="P227">
            <v>2</v>
          </cell>
          <cell r="R227" t="str">
            <v>개소</v>
          </cell>
        </row>
        <row r="229">
          <cell r="A229">
            <v>124</v>
          </cell>
          <cell r="B229">
            <v>14</v>
          </cell>
          <cell r="C229" t="str">
            <v>테르미트용접(60kg, 경두)</v>
          </cell>
          <cell r="D229" t="str">
            <v>60kg(경두), 야간(사용중지 4시간)</v>
          </cell>
          <cell r="AD229" t="str">
            <v>개소</v>
          </cell>
          <cell r="AE229">
            <v>32</v>
          </cell>
        </row>
        <row r="230">
          <cell r="D230" t="str">
            <v xml:space="preserve"> -.</v>
          </cell>
          <cell r="E230" t="str">
            <v>현장조사결과표 및 현장도면에 의거(중계레일과 기존 레일간 용접)</v>
          </cell>
        </row>
        <row r="231">
          <cell r="D231" t="str">
            <v>1) 대구역 북쪽</v>
          </cell>
        </row>
        <row r="232">
          <cell r="D232" t="str">
            <v xml:space="preserve"> -.</v>
          </cell>
          <cell r="E232" t="str">
            <v>P21B 후단 광폭침목 설치개소</v>
          </cell>
          <cell r="O232" t="str">
            <v xml:space="preserve"> =</v>
          </cell>
          <cell r="P232">
            <v>2</v>
          </cell>
          <cell r="R232" t="str">
            <v>개소</v>
          </cell>
        </row>
        <row r="233">
          <cell r="D233" t="str">
            <v xml:space="preserve"> -.</v>
          </cell>
          <cell r="E233" t="str">
            <v>P21B 건넘선 후단</v>
          </cell>
          <cell r="O233" t="str">
            <v xml:space="preserve"> =</v>
          </cell>
          <cell r="P233">
            <v>2</v>
          </cell>
          <cell r="R233" t="str">
            <v>개소</v>
          </cell>
        </row>
        <row r="234">
          <cell r="D234" t="str">
            <v xml:space="preserve"> -.</v>
          </cell>
          <cell r="E234" t="str">
            <v>P22A 후단 광폭침목 설치개소</v>
          </cell>
          <cell r="O234" t="str">
            <v xml:space="preserve"> =</v>
          </cell>
          <cell r="P234">
            <v>2</v>
          </cell>
          <cell r="R234" t="str">
            <v>개소</v>
          </cell>
        </row>
        <row r="235">
          <cell r="D235" t="str">
            <v xml:space="preserve"> -.</v>
          </cell>
          <cell r="E235" t="str">
            <v>P22B 후단 광폭침목 설치개소</v>
          </cell>
          <cell r="O235" t="str">
            <v xml:space="preserve"> =</v>
          </cell>
          <cell r="P235">
            <v>2</v>
          </cell>
          <cell r="R235" t="str">
            <v>개소</v>
          </cell>
        </row>
        <row r="236">
          <cell r="D236" t="str">
            <v xml:space="preserve"> -.</v>
          </cell>
          <cell r="E236" t="str">
            <v>P23A 건넘선 후단</v>
          </cell>
          <cell r="O236" t="str">
            <v xml:space="preserve"> =</v>
          </cell>
          <cell r="P236">
            <v>2</v>
          </cell>
          <cell r="R236" t="str">
            <v>개소</v>
          </cell>
        </row>
        <row r="237">
          <cell r="D237" t="str">
            <v xml:space="preserve"> -.</v>
          </cell>
          <cell r="E237" t="str">
            <v>P23A 후단 광폭침목 설치개소</v>
          </cell>
          <cell r="O237" t="str">
            <v xml:space="preserve"> =</v>
          </cell>
          <cell r="P237">
            <v>2</v>
          </cell>
          <cell r="R237" t="str">
            <v>개소</v>
          </cell>
        </row>
        <row r="238">
          <cell r="D238" t="str">
            <v>2) 대구역 남쪽</v>
          </cell>
        </row>
        <row r="239">
          <cell r="D239" t="str">
            <v xml:space="preserve"> -.</v>
          </cell>
          <cell r="E239" t="str">
            <v>P53A 후단 광폭침목 설치개소</v>
          </cell>
          <cell r="O239" t="str">
            <v xml:space="preserve"> =</v>
          </cell>
          <cell r="P239">
            <v>2</v>
          </cell>
          <cell r="R239" t="str">
            <v>개소</v>
          </cell>
        </row>
        <row r="240">
          <cell r="D240" t="str">
            <v xml:space="preserve"> -.</v>
          </cell>
          <cell r="E240" t="str">
            <v>P53A 건넘선 후단</v>
          </cell>
          <cell r="O240" t="str">
            <v xml:space="preserve"> =</v>
          </cell>
          <cell r="P240">
            <v>2</v>
          </cell>
          <cell r="R240" t="str">
            <v>개소</v>
          </cell>
        </row>
        <row r="241">
          <cell r="D241" t="str">
            <v xml:space="preserve"> -.</v>
          </cell>
          <cell r="E241" t="str">
            <v>P52B 후단 광폭침목 설치개소</v>
          </cell>
          <cell r="O241" t="str">
            <v xml:space="preserve"> =</v>
          </cell>
          <cell r="P241">
            <v>2</v>
          </cell>
          <cell r="R241" t="str">
            <v>개소</v>
          </cell>
        </row>
        <row r="242">
          <cell r="D242" t="str">
            <v xml:space="preserve"> -.</v>
          </cell>
          <cell r="E242" t="str">
            <v>P52A 후단 광폭침목 설치개소</v>
          </cell>
          <cell r="O242" t="str">
            <v xml:space="preserve"> =</v>
          </cell>
          <cell r="P242">
            <v>2</v>
          </cell>
          <cell r="R242" t="str">
            <v>개소</v>
          </cell>
        </row>
        <row r="243">
          <cell r="D243" t="str">
            <v xml:space="preserve"> -.</v>
          </cell>
          <cell r="E243" t="str">
            <v>P51B 건넘선 후단</v>
          </cell>
          <cell r="O243" t="str">
            <v xml:space="preserve"> =</v>
          </cell>
          <cell r="P243">
            <v>2</v>
          </cell>
          <cell r="R243" t="str">
            <v>개소</v>
          </cell>
        </row>
        <row r="244">
          <cell r="D244" t="str">
            <v xml:space="preserve"> -.</v>
          </cell>
          <cell r="E244" t="str">
            <v>P51B 후단 광폭침목 설치개소</v>
          </cell>
          <cell r="O244" t="str">
            <v xml:space="preserve"> =</v>
          </cell>
          <cell r="P244">
            <v>2</v>
          </cell>
          <cell r="R244" t="str">
            <v>개소</v>
          </cell>
        </row>
        <row r="245">
          <cell r="D245" t="str">
            <v>3) 동대구역 남쪽</v>
          </cell>
        </row>
        <row r="246">
          <cell r="D246" t="str">
            <v xml:space="preserve"> -.</v>
          </cell>
          <cell r="E246" t="str">
            <v>P76 후단(반위)  광폭침목 설치개소</v>
          </cell>
          <cell r="O246" t="str">
            <v xml:space="preserve"> =</v>
          </cell>
          <cell r="P246">
            <v>2</v>
          </cell>
          <cell r="R246" t="str">
            <v>개소</v>
          </cell>
        </row>
        <row r="247">
          <cell r="D247" t="str">
            <v xml:space="preserve"> -.</v>
          </cell>
          <cell r="E247" t="str">
            <v>P76 후단(정위)  광폭침목 설치개소</v>
          </cell>
          <cell r="O247" t="str">
            <v xml:space="preserve"> =</v>
          </cell>
          <cell r="P247">
            <v>2</v>
          </cell>
          <cell r="R247" t="str">
            <v>개소</v>
          </cell>
        </row>
        <row r="248">
          <cell r="D248" t="str">
            <v xml:space="preserve"> -.</v>
          </cell>
          <cell r="E248" t="str">
            <v>P67 후단 광폭침목 설치개소</v>
          </cell>
          <cell r="O248" t="str">
            <v xml:space="preserve"> =</v>
          </cell>
          <cell r="P248">
            <v>2</v>
          </cell>
          <cell r="R248" t="str">
            <v>개소</v>
          </cell>
        </row>
        <row r="249">
          <cell r="D249" t="str">
            <v xml:space="preserve"> -.</v>
          </cell>
          <cell r="E249" t="str">
            <v>P67 전단 광폭침목 설치개소</v>
          </cell>
          <cell r="O249" t="str">
            <v xml:space="preserve"> =</v>
          </cell>
          <cell r="P249">
            <v>2</v>
          </cell>
          <cell r="R249" t="str">
            <v>개소</v>
          </cell>
        </row>
        <row r="251">
          <cell r="A251">
            <v>144</v>
          </cell>
          <cell r="B251" t="str">
            <v>14-1</v>
          </cell>
          <cell r="C251" t="str">
            <v>레일용접 2차연마</v>
          </cell>
          <cell r="D251" t="str">
            <v>1) 대구역 북쪽</v>
          </cell>
          <cell r="AD251" t="str">
            <v>개소</v>
          </cell>
          <cell r="AE251">
            <v>158</v>
          </cell>
        </row>
        <row r="252">
          <cell r="D252" t="str">
            <v xml:space="preserve"> -.</v>
          </cell>
          <cell r="E252" t="str">
            <v>테르미트용접(E1, 일반)</v>
          </cell>
          <cell r="O252" t="str">
            <v xml:space="preserve"> =</v>
          </cell>
          <cell r="P252">
            <v>42</v>
          </cell>
          <cell r="R252" t="str">
            <v>개소</v>
          </cell>
        </row>
        <row r="253">
          <cell r="D253" t="str">
            <v xml:space="preserve"> -.</v>
          </cell>
          <cell r="E253" t="str">
            <v>테르미트용접(E1, 경두)</v>
          </cell>
          <cell r="O253" t="str">
            <v xml:space="preserve"> =</v>
          </cell>
          <cell r="P253">
            <v>12</v>
          </cell>
          <cell r="R253" t="str">
            <v>개소</v>
          </cell>
        </row>
        <row r="254">
          <cell r="D254" t="str">
            <v xml:space="preserve"> -.</v>
          </cell>
          <cell r="E254" t="str">
            <v>테르미트용접(60kg, 경두)</v>
          </cell>
          <cell r="O254" t="str">
            <v xml:space="preserve"> =</v>
          </cell>
          <cell r="P254">
            <v>12</v>
          </cell>
          <cell r="R254" t="str">
            <v>개소</v>
          </cell>
        </row>
        <row r="255">
          <cell r="D255" t="str">
            <v>2) 대구역 남쪽</v>
          </cell>
        </row>
        <row r="256">
          <cell r="D256" t="str">
            <v xml:space="preserve"> -.</v>
          </cell>
          <cell r="E256" t="str">
            <v>테르미트용접(E1, 일반)</v>
          </cell>
          <cell r="O256" t="str">
            <v xml:space="preserve"> =</v>
          </cell>
          <cell r="P256">
            <v>38</v>
          </cell>
          <cell r="R256" t="str">
            <v>개소</v>
          </cell>
        </row>
        <row r="257">
          <cell r="D257" t="str">
            <v xml:space="preserve"> -.</v>
          </cell>
          <cell r="E257" t="str">
            <v>테르미트용접(E1, 경두)</v>
          </cell>
          <cell r="O257" t="str">
            <v xml:space="preserve"> =</v>
          </cell>
          <cell r="P257">
            <v>8</v>
          </cell>
          <cell r="R257" t="str">
            <v>개소</v>
          </cell>
        </row>
        <row r="258">
          <cell r="D258" t="str">
            <v xml:space="preserve"> -.</v>
          </cell>
          <cell r="E258" t="str">
            <v>테르미트용접(60kg, 경두)</v>
          </cell>
          <cell r="O258" t="str">
            <v xml:space="preserve"> =</v>
          </cell>
          <cell r="P258">
            <v>12</v>
          </cell>
          <cell r="R258" t="str">
            <v>개소</v>
          </cell>
        </row>
        <row r="259">
          <cell r="D259" t="str">
            <v>3) 동대구역 남쪽</v>
          </cell>
        </row>
        <row r="260">
          <cell r="D260" t="str">
            <v xml:space="preserve"> -.</v>
          </cell>
          <cell r="E260" t="str">
            <v>테르미트용접(E1, 일반)</v>
          </cell>
          <cell r="O260" t="str">
            <v xml:space="preserve"> =</v>
          </cell>
          <cell r="P260">
            <v>22</v>
          </cell>
          <cell r="R260" t="str">
            <v>개소</v>
          </cell>
        </row>
        <row r="261">
          <cell r="D261" t="str">
            <v xml:space="preserve"> -.</v>
          </cell>
          <cell r="E261" t="str">
            <v>테르미트용접(E1, 경두)</v>
          </cell>
          <cell r="O261" t="str">
            <v xml:space="preserve"> =</v>
          </cell>
          <cell r="P261">
            <v>4</v>
          </cell>
          <cell r="R261" t="str">
            <v>개소</v>
          </cell>
        </row>
        <row r="262">
          <cell r="D262" t="str">
            <v xml:space="preserve"> -.</v>
          </cell>
          <cell r="E262" t="str">
            <v>테르미트용접(60kg, 경두)</v>
          </cell>
          <cell r="O262" t="str">
            <v xml:space="preserve"> =</v>
          </cell>
          <cell r="P262">
            <v>8</v>
          </cell>
          <cell r="R262" t="str">
            <v>개소</v>
          </cell>
        </row>
        <row r="264">
          <cell r="A264">
            <v>491</v>
          </cell>
          <cell r="B264">
            <v>15</v>
          </cell>
          <cell r="C264" t="str">
            <v>레일절단</v>
          </cell>
          <cell r="D264" t="str">
            <v>60kg</v>
          </cell>
          <cell r="AD264" t="str">
            <v>개소</v>
          </cell>
          <cell r="AE264">
            <v>304</v>
          </cell>
        </row>
        <row r="265">
          <cell r="D265" t="str">
            <v>1) 대구역 북쪽</v>
          </cell>
        </row>
        <row r="266">
          <cell r="D266" t="str">
            <v xml:space="preserve"> -.</v>
          </cell>
          <cell r="E266" t="str">
            <v>철거 분기기 4틀</v>
          </cell>
          <cell r="I266" t="str">
            <v>(14개소 × 4틀 × 2개)</v>
          </cell>
          <cell r="S266">
            <v>112</v>
          </cell>
          <cell r="U266" t="str">
            <v>개소</v>
          </cell>
        </row>
        <row r="267">
          <cell r="D267" t="str">
            <v xml:space="preserve"> -.</v>
          </cell>
          <cell r="E267" t="str">
            <v>기존 분기기 후단 궤광철거 개소</v>
          </cell>
          <cell r="M267" t="str">
            <v>(4개소 × 4틀 × 2개)</v>
          </cell>
          <cell r="S267">
            <v>32</v>
          </cell>
          <cell r="U267" t="str">
            <v>개소</v>
          </cell>
        </row>
        <row r="268">
          <cell r="D268" t="str">
            <v xml:space="preserve"> -.</v>
          </cell>
          <cell r="E268" t="str">
            <v>기존 P21A, 23B 후단 반위(건넘선)</v>
          </cell>
          <cell r="M268" t="str">
            <v>(2개소 × 2틀 × 2개)</v>
          </cell>
          <cell r="S268">
            <v>8</v>
          </cell>
          <cell r="U268" t="str">
            <v>개소</v>
          </cell>
        </row>
        <row r="269">
          <cell r="D269" t="str">
            <v xml:space="preserve"> -.</v>
          </cell>
          <cell r="E269" t="str">
            <v>기존 P22B~23A 궤광철거 개소</v>
          </cell>
          <cell r="M269" t="str">
            <v>(4개소 × 2개)</v>
          </cell>
          <cell r="S269">
            <v>8</v>
          </cell>
          <cell r="U269" t="str">
            <v>개소</v>
          </cell>
        </row>
        <row r="270">
          <cell r="D270" t="str">
            <v>2) 대구역 남쪽</v>
          </cell>
        </row>
        <row r="271">
          <cell r="D271" t="str">
            <v xml:space="preserve"> -.</v>
          </cell>
          <cell r="E271" t="str">
            <v>철거 분기기 4틀</v>
          </cell>
          <cell r="I271" t="str">
            <v>(14개소 × 4틀 × 2개)</v>
          </cell>
          <cell r="S271">
            <v>56</v>
          </cell>
          <cell r="U271" t="str">
            <v>개소</v>
          </cell>
        </row>
        <row r="272">
          <cell r="D272" t="str">
            <v xml:space="preserve"> -.</v>
          </cell>
          <cell r="E272" t="str">
            <v>기존 분기기 후단 궤광철거 개소</v>
          </cell>
          <cell r="M272" t="str">
            <v>(4개소 × 4틀 × 2개)</v>
          </cell>
          <cell r="S272">
            <v>32</v>
          </cell>
          <cell r="U272" t="str">
            <v>개소</v>
          </cell>
        </row>
        <row r="273">
          <cell r="D273" t="str">
            <v xml:space="preserve"> -.</v>
          </cell>
          <cell r="E273" t="str">
            <v>기존 P51A, 53B 후단 반위(건넘선)</v>
          </cell>
          <cell r="M273" t="str">
            <v>(2개소 × 2틀 × 2개)</v>
          </cell>
          <cell r="S273">
            <v>4</v>
          </cell>
          <cell r="U273" t="str">
            <v>개소</v>
          </cell>
        </row>
        <row r="274">
          <cell r="D274" t="str">
            <v>3) 동대구역 남쪽</v>
          </cell>
        </row>
        <row r="275">
          <cell r="D275" t="str">
            <v xml:space="preserve"> -.</v>
          </cell>
          <cell r="E275" t="str">
            <v>철거 분기기 2틀</v>
          </cell>
          <cell r="I275" t="str">
            <v>(14개소 × 4틀 × 2개)</v>
          </cell>
          <cell r="S275">
            <v>28</v>
          </cell>
          <cell r="U275" t="str">
            <v>개소</v>
          </cell>
        </row>
        <row r="276">
          <cell r="D276" t="str">
            <v xml:space="preserve"> -.</v>
          </cell>
          <cell r="E276" t="str">
            <v>기존 분기기 전/후단 궤광철거 개소</v>
          </cell>
          <cell r="M276" t="str">
            <v>(3개소 × 4틀 × 2개)</v>
          </cell>
          <cell r="S276">
            <v>24</v>
          </cell>
          <cell r="U276" t="str">
            <v>개소</v>
          </cell>
        </row>
        <row r="278">
          <cell r="A278">
            <v>492</v>
          </cell>
          <cell r="B278">
            <v>16</v>
          </cell>
          <cell r="C278" t="str">
            <v>레일천공</v>
          </cell>
          <cell r="D278" t="str">
            <v>37~60kg</v>
          </cell>
          <cell r="AD278" t="str">
            <v>공당</v>
          </cell>
          <cell r="AE278">
            <v>1128</v>
          </cell>
        </row>
        <row r="279">
          <cell r="D279" t="str">
            <v xml:space="preserve"> -.</v>
          </cell>
          <cell r="E279" t="str">
            <v>테르미트용접 개소 × 6공</v>
          </cell>
        </row>
        <row r="280">
          <cell r="E280">
            <v>188</v>
          </cell>
          <cell r="G280" t="str">
            <v>x</v>
          </cell>
          <cell r="H280">
            <v>1</v>
          </cell>
          <cell r="K280">
            <v>6</v>
          </cell>
          <cell r="L280" t="str">
            <v>공</v>
          </cell>
          <cell r="N280">
            <v>1128</v>
          </cell>
          <cell r="P280" t="str">
            <v>개소</v>
          </cell>
        </row>
        <row r="282">
          <cell r="A282">
            <v>532</v>
          </cell>
          <cell r="B282">
            <v>17</v>
          </cell>
          <cell r="C282" t="str">
            <v>이음매판 설치(철거)</v>
          </cell>
          <cell r="D282" t="str">
            <v>야간(설치 및 철거 별도적용)</v>
          </cell>
          <cell r="AD282" t="str">
            <v>개소</v>
          </cell>
          <cell r="AE282">
            <v>188</v>
          </cell>
        </row>
        <row r="283">
          <cell r="D283" t="str">
            <v xml:space="preserve"> -.</v>
          </cell>
          <cell r="E283" t="str">
            <v>테르미트용접 개소와 같음</v>
          </cell>
          <cell r="O283">
            <v>188</v>
          </cell>
          <cell r="Q283" t="str">
            <v>개소</v>
          </cell>
        </row>
        <row r="285">
          <cell r="A285">
            <v>553</v>
          </cell>
          <cell r="B285">
            <v>18</v>
          </cell>
          <cell r="C285" t="str">
            <v>도상자갈철거(기계)</v>
          </cell>
          <cell r="D285" t="str">
            <v>야간(사용중지 4시간)</v>
          </cell>
          <cell r="AD285" t="str">
            <v>㎥</v>
          </cell>
          <cell r="AE285">
            <v>1576.4999999999998</v>
          </cell>
        </row>
        <row r="286">
          <cell r="A286">
            <v>554</v>
          </cell>
          <cell r="B286" t="str">
            <v>18-1</v>
          </cell>
          <cell r="C286" t="str">
            <v>분기기 도상자갈철거</v>
          </cell>
          <cell r="D286" t="str">
            <v>인력 70%, 장비 30%, 야간(사용중지 4시간)</v>
          </cell>
          <cell r="AD286" t="str">
            <v>㎥</v>
          </cell>
          <cell r="AE286">
            <v>1448.1799999999998</v>
          </cell>
        </row>
        <row r="287">
          <cell r="D287" t="str">
            <v>1) 대구역 북쪽</v>
          </cell>
        </row>
        <row r="288">
          <cell r="D288" t="str">
            <v xml:space="preserve"> -.</v>
          </cell>
          <cell r="E288" t="str">
            <v>분기기 철거 개소(60kg #15 PCT 탄성 도상부피에 의거)</v>
          </cell>
        </row>
        <row r="289">
          <cell r="E289">
            <v>171.66749470000002</v>
          </cell>
          <cell r="G289" t="str">
            <v xml:space="preserve"> x</v>
          </cell>
          <cell r="H289">
            <v>4</v>
          </cell>
          <cell r="J289" t="str">
            <v>=</v>
          </cell>
          <cell r="K289">
            <v>686.67</v>
          </cell>
          <cell r="M289" t="str">
            <v>㎥</v>
          </cell>
        </row>
        <row r="290">
          <cell r="D290" t="str">
            <v xml:space="preserve"> -.</v>
          </cell>
          <cell r="E290" t="str">
            <v>궤광철거 구간 도상자갈철거(도상자갈량 = (철거연장 / 0.88 × 3.2836) × 1.3)</v>
          </cell>
        </row>
        <row r="291">
          <cell r="E291">
            <v>145</v>
          </cell>
          <cell r="G291" t="str">
            <v>/</v>
          </cell>
          <cell r="H291">
            <v>0.88</v>
          </cell>
          <cell r="J291" t="str">
            <v>×</v>
          </cell>
          <cell r="K291">
            <v>3.2835999999999999</v>
          </cell>
          <cell r="M291" t="str">
            <v>=</v>
          </cell>
          <cell r="N291">
            <v>541.04772727272723</v>
          </cell>
          <cell r="Q291" t="str">
            <v>×</v>
          </cell>
          <cell r="R291">
            <v>1.3</v>
          </cell>
          <cell r="S291" t="str">
            <v>=</v>
          </cell>
          <cell r="T291">
            <v>703.36199999999997</v>
          </cell>
          <cell r="W291" t="str">
            <v>㎥</v>
          </cell>
        </row>
        <row r="292">
          <cell r="D292" t="str">
            <v>2) 대구역 남쪽</v>
          </cell>
        </row>
        <row r="293">
          <cell r="D293" t="str">
            <v xml:space="preserve"> -.</v>
          </cell>
          <cell r="E293" t="str">
            <v>분기기 철거 개소(60kg #12 PCT 탄성 도상부피에 의거</v>
          </cell>
        </row>
        <row r="294">
          <cell r="E294">
            <v>104.54444975000001</v>
          </cell>
          <cell r="G294" t="str">
            <v xml:space="preserve"> x</v>
          </cell>
          <cell r="H294">
            <v>4</v>
          </cell>
          <cell r="J294" t="str">
            <v>=</v>
          </cell>
          <cell r="K294">
            <v>418.18</v>
          </cell>
          <cell r="M294" t="str">
            <v>㎥</v>
          </cell>
        </row>
        <row r="295">
          <cell r="D295" t="str">
            <v xml:space="preserve"> -.</v>
          </cell>
          <cell r="E295" t="str">
            <v>궤광철거 구간 도상자갈철거(도상자갈량 = (철거연장 / 0.88 × 3.2836) × 1.3)</v>
          </cell>
        </row>
        <row r="296">
          <cell r="E296">
            <v>100</v>
          </cell>
          <cell r="G296" t="str">
            <v>/</v>
          </cell>
          <cell r="H296">
            <v>0.88</v>
          </cell>
          <cell r="J296" t="str">
            <v>×</v>
          </cell>
          <cell r="K296">
            <v>3.2835999999999999</v>
          </cell>
          <cell r="M296" t="str">
            <v>=</v>
          </cell>
          <cell r="N296">
            <v>373.13636363636363</v>
          </cell>
          <cell r="Q296" t="str">
            <v>×</v>
          </cell>
          <cell r="R296">
            <v>1.3</v>
          </cell>
          <cell r="S296" t="str">
            <v>=</v>
          </cell>
          <cell r="T296">
            <v>485.077</v>
          </cell>
          <cell r="W296" t="str">
            <v>㎥</v>
          </cell>
        </row>
        <row r="297">
          <cell r="D297" t="str">
            <v>3) 동대구역 남쪽</v>
          </cell>
        </row>
        <row r="298">
          <cell r="D298" t="str">
            <v xml:space="preserve"> -.</v>
          </cell>
          <cell r="E298" t="str">
            <v>분기기 철거 개소(60kg #15 PCT 탄성 도상부피에 의거)</v>
          </cell>
        </row>
        <row r="299">
          <cell r="E299">
            <v>171.66749470000002</v>
          </cell>
          <cell r="G299" t="str">
            <v xml:space="preserve"> x</v>
          </cell>
          <cell r="H299">
            <v>2</v>
          </cell>
          <cell r="J299" t="str">
            <v>=</v>
          </cell>
          <cell r="K299">
            <v>343.33</v>
          </cell>
          <cell r="M299" t="str">
            <v>㎥</v>
          </cell>
        </row>
        <row r="300">
          <cell r="D300" t="str">
            <v xml:space="preserve"> -.</v>
          </cell>
          <cell r="E300" t="str">
            <v>궤광철거 구간 도상자갈철거(도상자갈량 = (철거연장 / 0.88 × 3.2836) × 1.3)</v>
          </cell>
        </row>
        <row r="301">
          <cell r="E301">
            <v>80</v>
          </cell>
          <cell r="G301" t="str">
            <v>/</v>
          </cell>
          <cell r="H301">
            <v>0.88</v>
          </cell>
          <cell r="J301" t="str">
            <v>×</v>
          </cell>
          <cell r="K301">
            <v>3.2835999999999999</v>
          </cell>
          <cell r="M301" t="str">
            <v>=</v>
          </cell>
          <cell r="N301">
            <v>298.5090909090909</v>
          </cell>
          <cell r="Q301" t="str">
            <v>×</v>
          </cell>
          <cell r="R301">
            <v>1.3</v>
          </cell>
          <cell r="S301" t="str">
            <v>=</v>
          </cell>
          <cell r="T301">
            <v>388.06099999999998</v>
          </cell>
          <cell r="W301" t="str">
            <v>㎥</v>
          </cell>
        </row>
        <row r="303">
          <cell r="A303">
            <v>547</v>
          </cell>
          <cell r="B303">
            <v>19</v>
          </cell>
          <cell r="C303" t="str">
            <v>자갈살포</v>
          </cell>
          <cell r="D303" t="str">
            <v>자갈화차, 야간(사용중지 3~4시간)</v>
          </cell>
          <cell r="AD303" t="str">
            <v>㎥</v>
          </cell>
          <cell r="AE303">
            <v>2997.3450000000003</v>
          </cell>
        </row>
        <row r="304">
          <cell r="D304" t="str">
            <v>1) 대구역 북쪽</v>
          </cell>
        </row>
        <row r="305">
          <cell r="D305" t="str">
            <v xml:space="preserve"> -.</v>
          </cell>
          <cell r="E305" t="str">
            <v>분기기 부설 개소(60kg #15 PCT 탄성 도상부피에 의거</v>
          </cell>
        </row>
        <row r="306">
          <cell r="E306">
            <v>171.66749470000002</v>
          </cell>
          <cell r="G306" t="str">
            <v xml:space="preserve"> x</v>
          </cell>
          <cell r="H306">
            <v>4</v>
          </cell>
          <cell r="J306" t="str">
            <v>=</v>
          </cell>
          <cell r="K306">
            <v>686.67</v>
          </cell>
          <cell r="M306" t="str">
            <v>㎥</v>
          </cell>
        </row>
        <row r="307">
          <cell r="D307" t="str">
            <v xml:space="preserve"> -.</v>
          </cell>
          <cell r="E307" t="str">
            <v>궤광조립 구간(도상자갈량 = (조립연장 / 0.60 × 2.2) × 1.3)</v>
          </cell>
        </row>
        <row r="308">
          <cell r="E308">
            <v>145</v>
          </cell>
          <cell r="G308" t="str">
            <v>/</v>
          </cell>
          <cell r="H308">
            <v>0.6</v>
          </cell>
          <cell r="J308" t="str">
            <v>×</v>
          </cell>
          <cell r="K308">
            <v>2.2000000000000002</v>
          </cell>
          <cell r="M308" t="str">
            <v>=</v>
          </cell>
          <cell r="N308">
            <v>531.66666666666674</v>
          </cell>
          <cell r="Q308" t="str">
            <v>×</v>
          </cell>
          <cell r="R308">
            <v>1.3</v>
          </cell>
          <cell r="S308" t="str">
            <v>=</v>
          </cell>
          <cell r="T308">
            <v>691.16600000000005</v>
          </cell>
          <cell r="W308" t="str">
            <v>㎥</v>
          </cell>
        </row>
        <row r="309">
          <cell r="D309" t="str">
            <v>2) 대구역 남쪽</v>
          </cell>
        </row>
        <row r="310">
          <cell r="D310" t="str">
            <v xml:space="preserve"> -.</v>
          </cell>
          <cell r="E310" t="str">
            <v>분기기 부설 개소(60kg #12 PCT 탄성 도상부피에 의거</v>
          </cell>
        </row>
        <row r="311">
          <cell r="E311">
            <v>104.54444975000001</v>
          </cell>
          <cell r="G311" t="str">
            <v xml:space="preserve"> x</v>
          </cell>
          <cell r="H311">
            <v>4</v>
          </cell>
          <cell r="J311" t="str">
            <v>=</v>
          </cell>
          <cell r="K311">
            <v>418.18</v>
          </cell>
          <cell r="M311" t="str">
            <v>㎥</v>
          </cell>
        </row>
        <row r="312">
          <cell r="D312" t="str">
            <v xml:space="preserve"> -.</v>
          </cell>
          <cell r="E312" t="str">
            <v>궤광조립 구간(도상자갈량 = (조립연장 / 0.60 × 2.2) × 1.3)</v>
          </cell>
        </row>
        <row r="313">
          <cell r="E313">
            <v>100</v>
          </cell>
          <cell r="G313" t="str">
            <v>/</v>
          </cell>
          <cell r="H313">
            <v>0.6</v>
          </cell>
          <cell r="J313" t="str">
            <v>×</v>
          </cell>
          <cell r="K313">
            <v>2.2000000000000002</v>
          </cell>
          <cell r="M313" t="str">
            <v>=</v>
          </cell>
          <cell r="N313">
            <v>366.66666666666674</v>
          </cell>
          <cell r="Q313" t="str">
            <v>×</v>
          </cell>
          <cell r="R313">
            <v>1.3</v>
          </cell>
          <cell r="S313" t="str">
            <v>=</v>
          </cell>
          <cell r="T313">
            <v>476.666</v>
          </cell>
          <cell r="W313" t="str">
            <v>㎥</v>
          </cell>
        </row>
        <row r="314">
          <cell r="D314" t="str">
            <v>3) 동대구역 남쪽</v>
          </cell>
        </row>
        <row r="315">
          <cell r="D315" t="str">
            <v xml:space="preserve"> -.</v>
          </cell>
          <cell r="E315" t="str">
            <v>분기기 부설 개소(60kg #15 PCT 탄성 도상부피에 의거</v>
          </cell>
        </row>
        <row r="316">
          <cell r="E316">
            <v>171.66749470000002</v>
          </cell>
          <cell r="G316" t="str">
            <v xml:space="preserve"> x</v>
          </cell>
          <cell r="H316">
            <v>2</v>
          </cell>
          <cell r="J316" t="str">
            <v>=</v>
          </cell>
          <cell r="K316">
            <v>343.33</v>
          </cell>
          <cell r="M316" t="str">
            <v>㎥</v>
          </cell>
        </row>
        <row r="317">
          <cell r="D317" t="str">
            <v xml:space="preserve"> -.</v>
          </cell>
          <cell r="E317" t="str">
            <v>궤광조립 구간(도상자갈량 = (조립연장 / 0.60 × 2.2) × 1.3)</v>
          </cell>
        </row>
        <row r="318">
          <cell r="E318">
            <v>80</v>
          </cell>
          <cell r="G318" t="str">
            <v>/</v>
          </cell>
          <cell r="H318">
            <v>0.6</v>
          </cell>
          <cell r="J318" t="str">
            <v>×</v>
          </cell>
          <cell r="K318">
            <v>2.2000000000000002</v>
          </cell>
          <cell r="M318" t="str">
            <v>=</v>
          </cell>
          <cell r="N318">
            <v>293.33333333333337</v>
          </cell>
          <cell r="Q318" t="str">
            <v>×</v>
          </cell>
          <cell r="R318">
            <v>1.3</v>
          </cell>
          <cell r="S318" t="str">
            <v>=</v>
          </cell>
          <cell r="T318">
            <v>381.33300000000003</v>
          </cell>
          <cell r="W318" t="str">
            <v>㎥</v>
          </cell>
        </row>
        <row r="320">
          <cell r="A320">
            <v>549</v>
          </cell>
          <cell r="B320">
            <v>20</v>
          </cell>
          <cell r="C320" t="str">
            <v>자갈고르기</v>
          </cell>
          <cell r="D320" t="str">
            <v>기계화, 야간</v>
          </cell>
          <cell r="AD320" t="str">
            <v>㎥</v>
          </cell>
          <cell r="AE320">
            <v>2305.6550000000002</v>
          </cell>
        </row>
        <row r="321">
          <cell r="D321" t="str">
            <v>1) 대구역 북쪽</v>
          </cell>
        </row>
        <row r="322">
          <cell r="D322" t="str">
            <v xml:space="preserve"> -.</v>
          </cell>
          <cell r="E322" t="str">
            <v>분기기 부설 개소(60kg #15 PCT 탄성 도상부피에 의거</v>
          </cell>
        </row>
        <row r="323">
          <cell r="E323">
            <v>132.05191900000003</v>
          </cell>
          <cell r="G323" t="str">
            <v xml:space="preserve"> x</v>
          </cell>
          <cell r="H323">
            <v>4</v>
          </cell>
          <cell r="J323" t="str">
            <v>=</v>
          </cell>
          <cell r="K323">
            <v>528.21</v>
          </cell>
          <cell r="M323" t="str">
            <v>㎥</v>
          </cell>
        </row>
        <row r="324">
          <cell r="D324" t="str">
            <v xml:space="preserve"> -.</v>
          </cell>
          <cell r="E324" t="str">
            <v>궤광조립 구간(도상자갈량 = 조립연장 / 0.60 × 2.2)</v>
          </cell>
        </row>
        <row r="325">
          <cell r="E325">
            <v>145</v>
          </cell>
          <cell r="G325" t="str">
            <v>/</v>
          </cell>
          <cell r="H325">
            <v>0.6</v>
          </cell>
          <cell r="J325" t="str">
            <v>×</v>
          </cell>
          <cell r="K325">
            <v>2.2000000000000002</v>
          </cell>
          <cell r="M325" t="str">
            <v>=</v>
          </cell>
          <cell r="N325">
            <v>531.66600000000005</v>
          </cell>
          <cell r="Q325" t="str">
            <v>㎥</v>
          </cell>
        </row>
        <row r="326">
          <cell r="D326" t="str">
            <v>2) 대구역 남쪽</v>
          </cell>
        </row>
        <row r="327">
          <cell r="D327" t="str">
            <v xml:space="preserve"> -.</v>
          </cell>
          <cell r="E327" t="str">
            <v>분기기 부설 개소(60kg #12 PCT 탄성 도상부피에 의거</v>
          </cell>
        </row>
        <row r="328">
          <cell r="E328">
            <v>80.418807500000014</v>
          </cell>
          <cell r="G328" t="str">
            <v xml:space="preserve"> x</v>
          </cell>
          <cell r="H328">
            <v>4</v>
          </cell>
          <cell r="J328" t="str">
            <v>=</v>
          </cell>
          <cell r="K328">
            <v>321.68</v>
          </cell>
          <cell r="M328" t="str">
            <v>㎥</v>
          </cell>
        </row>
        <row r="329">
          <cell r="D329" t="str">
            <v xml:space="preserve"> -.</v>
          </cell>
          <cell r="E329" t="str">
            <v>궤광조립 구간(도상자갈량 = (조립연장 / 0.60 × 2.2) × 1.3)</v>
          </cell>
        </row>
        <row r="330">
          <cell r="E330">
            <v>100</v>
          </cell>
          <cell r="G330" t="str">
            <v>/</v>
          </cell>
          <cell r="H330">
            <v>0.6</v>
          </cell>
          <cell r="J330" t="str">
            <v>×</v>
          </cell>
          <cell r="K330">
            <v>2.2000000000000002</v>
          </cell>
          <cell r="M330" t="str">
            <v>=</v>
          </cell>
          <cell r="N330">
            <v>366.666</v>
          </cell>
          <cell r="Q330" t="str">
            <v>㎥</v>
          </cell>
        </row>
        <row r="331">
          <cell r="D331" t="str">
            <v>3) 동대구역 남쪽</v>
          </cell>
        </row>
        <row r="332">
          <cell r="D332" t="str">
            <v xml:space="preserve"> -.</v>
          </cell>
          <cell r="E332" t="str">
            <v>분기기 부설 개소(60kg #15 PCT 탄성 도상부피에 의거</v>
          </cell>
        </row>
        <row r="333">
          <cell r="E333">
            <v>132.05191900000003</v>
          </cell>
          <cell r="G333" t="str">
            <v xml:space="preserve"> x</v>
          </cell>
          <cell r="H333">
            <v>2</v>
          </cell>
          <cell r="J333" t="str">
            <v>=</v>
          </cell>
          <cell r="K333">
            <v>264.10000000000002</v>
          </cell>
          <cell r="M333" t="str">
            <v>㎥</v>
          </cell>
        </row>
        <row r="334">
          <cell r="D334" t="str">
            <v xml:space="preserve"> -.</v>
          </cell>
          <cell r="E334" t="str">
            <v>궤광조립 구간(도상자갈량 = 조립연장 / 0.60 × 2.2)</v>
          </cell>
        </row>
        <row r="335">
          <cell r="E335">
            <v>80</v>
          </cell>
          <cell r="G335" t="str">
            <v>/</v>
          </cell>
          <cell r="H335">
            <v>0.6</v>
          </cell>
          <cell r="J335" t="str">
            <v>×</v>
          </cell>
          <cell r="K335">
            <v>2.2000000000000002</v>
          </cell>
          <cell r="M335" t="str">
            <v>=</v>
          </cell>
          <cell r="N335">
            <v>293.33300000000003</v>
          </cell>
          <cell r="Q335" t="str">
            <v>㎥</v>
          </cell>
        </row>
        <row r="337">
          <cell r="A337">
            <v>611</v>
          </cell>
          <cell r="B337">
            <v>21</v>
          </cell>
          <cell r="C337" t="str">
            <v>조명설비</v>
          </cell>
          <cell r="D337" t="str">
            <v>야간 발전기 3kw</v>
          </cell>
          <cell r="AD337" t="str">
            <v>hr</v>
          </cell>
          <cell r="AE337">
            <v>486.5</v>
          </cell>
        </row>
        <row r="338">
          <cell r="D338" t="str">
            <v>∴</v>
          </cell>
          <cell r="E338">
            <v>69.5</v>
          </cell>
          <cell r="G338" t="str">
            <v>x</v>
          </cell>
          <cell r="H338">
            <v>7</v>
          </cell>
          <cell r="J338" t="str">
            <v xml:space="preserve"> =</v>
          </cell>
          <cell r="K338">
            <v>486.5</v>
          </cell>
          <cell r="M338" t="str">
            <v>hr</v>
          </cell>
        </row>
        <row r="340">
          <cell r="A340">
            <v>613</v>
          </cell>
          <cell r="B340">
            <v>22</v>
          </cell>
          <cell r="C340" t="str">
            <v>임시신호기 설치(철거)</v>
          </cell>
          <cell r="D340" t="str">
            <v>설치 또는 철거(서행예고, 서행, 서행해제 임시신호기, 서행발리스 개별 적용)</v>
          </cell>
          <cell r="AD340" t="str">
            <v>개소</v>
          </cell>
          <cell r="AE340">
            <v>40</v>
          </cell>
        </row>
        <row r="341">
          <cell r="D341" t="str">
            <v>∴</v>
          </cell>
          <cell r="E341" t="str">
            <v>분기기별</v>
          </cell>
          <cell r="H341">
            <v>2</v>
          </cell>
          <cell r="I341" t="str">
            <v>개소</v>
          </cell>
          <cell r="K341" t="str">
            <v>x</v>
          </cell>
          <cell r="L341">
            <v>10</v>
          </cell>
          <cell r="M341" t="str">
            <v>조</v>
          </cell>
          <cell r="O341" t="str">
            <v>x</v>
          </cell>
          <cell r="P341">
            <v>2</v>
          </cell>
          <cell r="Q341" t="str">
            <v>(설치,철거)</v>
          </cell>
          <cell r="T341" t="str">
            <v>=</v>
          </cell>
          <cell r="U341">
            <v>40</v>
          </cell>
          <cell r="W341" t="str">
            <v>개소</v>
          </cell>
        </row>
        <row r="343">
          <cell r="A343">
            <v>614</v>
          </cell>
          <cell r="B343">
            <v>23</v>
          </cell>
          <cell r="C343" t="str">
            <v>모타카경비</v>
          </cell>
          <cell r="D343" t="str">
            <v>주간</v>
          </cell>
          <cell r="AD343" t="str">
            <v>hr</v>
          </cell>
          <cell r="AE343">
            <v>325</v>
          </cell>
        </row>
        <row r="344">
          <cell r="D344" t="str">
            <v>∴</v>
          </cell>
          <cell r="E344">
            <v>65</v>
          </cell>
          <cell r="G344" t="str">
            <v>x</v>
          </cell>
          <cell r="H344">
            <v>5</v>
          </cell>
          <cell r="J344" t="str">
            <v xml:space="preserve"> =</v>
          </cell>
          <cell r="K344">
            <v>325</v>
          </cell>
          <cell r="M344" t="str">
            <v>hr</v>
          </cell>
        </row>
        <row r="346">
          <cell r="A346">
            <v>615</v>
          </cell>
          <cell r="B346">
            <v>24</v>
          </cell>
          <cell r="C346" t="str">
            <v>모타카경비</v>
          </cell>
          <cell r="D346" t="str">
            <v>야간</v>
          </cell>
          <cell r="AD346" t="str">
            <v>hr</v>
          </cell>
          <cell r="AE346">
            <v>417</v>
          </cell>
        </row>
        <row r="347">
          <cell r="D347" t="str">
            <v>∴</v>
          </cell>
          <cell r="E347">
            <v>69.5</v>
          </cell>
          <cell r="G347" t="str">
            <v>x</v>
          </cell>
          <cell r="H347">
            <v>6</v>
          </cell>
          <cell r="J347" t="str">
            <v xml:space="preserve"> =</v>
          </cell>
          <cell r="K347">
            <v>417</v>
          </cell>
          <cell r="M347" t="str">
            <v>hr</v>
          </cell>
        </row>
        <row r="349">
          <cell r="B349">
            <v>25</v>
          </cell>
          <cell r="C349" t="str">
            <v>모타카경비</v>
          </cell>
          <cell r="D349" t="str">
            <v>철도공사제공장비, 주간</v>
          </cell>
          <cell r="AD349" t="str">
            <v>hr</v>
          </cell>
          <cell r="AE349">
            <v>0</v>
          </cell>
        </row>
        <row r="350">
          <cell r="D350" t="str">
            <v>∴</v>
          </cell>
          <cell r="E350">
            <v>0</v>
          </cell>
          <cell r="G350" t="str">
            <v>x</v>
          </cell>
          <cell r="H350">
            <v>5</v>
          </cell>
          <cell r="J350" t="str">
            <v xml:space="preserve"> =</v>
          </cell>
          <cell r="K350">
            <v>0</v>
          </cell>
          <cell r="M350" t="str">
            <v>hr</v>
          </cell>
        </row>
        <row r="352">
          <cell r="B352">
            <v>26</v>
          </cell>
          <cell r="C352" t="str">
            <v>모타카경비</v>
          </cell>
          <cell r="D352" t="str">
            <v>철도공사제공장비, 야간</v>
          </cell>
          <cell r="AD352" t="str">
            <v>hr</v>
          </cell>
          <cell r="AE352">
            <v>0</v>
          </cell>
        </row>
        <row r="353">
          <cell r="D353" t="str">
            <v>∴</v>
          </cell>
          <cell r="E353">
            <v>0</v>
          </cell>
          <cell r="G353" t="str">
            <v>x</v>
          </cell>
          <cell r="H353">
            <v>6</v>
          </cell>
          <cell r="J353" t="str">
            <v xml:space="preserve"> =</v>
          </cell>
          <cell r="K353">
            <v>0</v>
          </cell>
          <cell r="M353" t="str">
            <v>hr</v>
          </cell>
        </row>
        <row r="356">
          <cell r="D356" t="str">
            <v xml:space="preserve"> * 열차감시원, 운행선안전관리자, 장비유도원, 조명설비, 모타카 경비는 준공시 정산 대상</v>
          </cell>
        </row>
        <row r="357">
          <cell r="D357" t="str">
            <v xml:space="preserve"> * 분기설치 소요일수 : 15번, 12번 3일(1틀) + 분기기 및 전후 침목교환, </v>
          </cell>
          <cell r="X357" t="str">
            <v>∴</v>
          </cell>
          <cell r="Y357">
            <v>46</v>
          </cell>
          <cell r="AA357" t="str">
            <v>일</v>
          </cell>
        </row>
        <row r="358">
          <cell r="D358" t="str">
            <v xml:space="preserve">   궤광조립(16개소) 1일</v>
          </cell>
        </row>
        <row r="359">
          <cell r="D359" t="str">
            <v xml:space="preserve"> * 용접 소요일수(8개소/1일)</v>
          </cell>
          <cell r="X359" t="str">
            <v>∴</v>
          </cell>
          <cell r="Y359">
            <v>23.5</v>
          </cell>
          <cell r="AA359" t="str">
            <v>일</v>
          </cell>
        </row>
        <row r="360">
          <cell r="D360" t="str">
            <v xml:space="preserve"> * 기타작업 소요일수 : 재료 상하차(주간)</v>
          </cell>
          <cell r="X360" t="str">
            <v>∴</v>
          </cell>
          <cell r="Y360">
            <v>65</v>
          </cell>
          <cell r="AA360" t="str">
            <v>일</v>
          </cell>
        </row>
        <row r="363">
          <cell r="A363">
            <v>626</v>
          </cell>
          <cell r="B363">
            <v>27</v>
          </cell>
          <cell r="C363" t="str">
            <v>열차감시원 배치</v>
          </cell>
          <cell r="D363" t="str">
            <v>주간(전기,건널목,열차,장비)</v>
          </cell>
          <cell r="AD363" t="str">
            <v>인</v>
          </cell>
          <cell r="AE363">
            <v>65</v>
          </cell>
        </row>
        <row r="364">
          <cell r="D364" t="str">
            <v>∴</v>
          </cell>
          <cell r="E364">
            <v>65</v>
          </cell>
          <cell r="G364" t="str">
            <v>x</v>
          </cell>
          <cell r="H364">
            <v>1</v>
          </cell>
          <cell r="J364" t="str">
            <v xml:space="preserve"> =</v>
          </cell>
          <cell r="K364">
            <v>65</v>
          </cell>
          <cell r="M364" t="str">
            <v>인</v>
          </cell>
        </row>
        <row r="366">
          <cell r="A366">
            <v>629</v>
          </cell>
          <cell r="B366">
            <v>28</v>
          </cell>
          <cell r="C366" t="str">
            <v>열차감시원 배치</v>
          </cell>
          <cell r="D366" t="str">
            <v>야간(사용중지 4시간)</v>
          </cell>
          <cell r="AD366" t="str">
            <v>인</v>
          </cell>
          <cell r="AE366">
            <v>139</v>
          </cell>
        </row>
        <row r="367">
          <cell r="D367" t="str">
            <v>∴</v>
          </cell>
          <cell r="E367">
            <v>69.5</v>
          </cell>
          <cell r="G367" t="str">
            <v>x</v>
          </cell>
          <cell r="H367">
            <v>2</v>
          </cell>
          <cell r="J367" t="str">
            <v xml:space="preserve"> =</v>
          </cell>
          <cell r="K367">
            <v>139</v>
          </cell>
          <cell r="M367" t="str">
            <v>인</v>
          </cell>
        </row>
        <row r="369">
          <cell r="A369">
            <v>626</v>
          </cell>
          <cell r="B369">
            <v>29</v>
          </cell>
          <cell r="C369" t="str">
            <v>장비유도원</v>
          </cell>
          <cell r="D369" t="str">
            <v>열차감시원 배치 [주간]</v>
          </cell>
          <cell r="AD369" t="str">
            <v>인</v>
          </cell>
          <cell r="AE369">
            <v>65</v>
          </cell>
        </row>
        <row r="370">
          <cell r="D370" t="str">
            <v>∴</v>
          </cell>
          <cell r="E370">
            <v>65</v>
          </cell>
          <cell r="G370" t="str">
            <v>x</v>
          </cell>
          <cell r="H370">
            <v>1</v>
          </cell>
          <cell r="J370" t="str">
            <v xml:space="preserve"> =</v>
          </cell>
          <cell r="K370">
            <v>65</v>
          </cell>
          <cell r="M370" t="str">
            <v>인</v>
          </cell>
        </row>
        <row r="372">
          <cell r="A372">
            <v>629</v>
          </cell>
          <cell r="B372">
            <v>30</v>
          </cell>
          <cell r="C372" t="str">
            <v>장비유도원</v>
          </cell>
          <cell r="D372" t="str">
            <v>열차감시원 배치 [야간(사용중지 4시간)]</v>
          </cell>
          <cell r="AD372" t="str">
            <v>인</v>
          </cell>
          <cell r="AE372">
            <v>139</v>
          </cell>
        </row>
        <row r="373">
          <cell r="D373" t="str">
            <v>∴</v>
          </cell>
          <cell r="E373">
            <v>69.5</v>
          </cell>
          <cell r="G373" t="str">
            <v>x</v>
          </cell>
          <cell r="H373">
            <v>2</v>
          </cell>
          <cell r="J373" t="str">
            <v xml:space="preserve"> =</v>
          </cell>
          <cell r="K373">
            <v>139</v>
          </cell>
          <cell r="M373" t="str">
            <v>인</v>
          </cell>
        </row>
        <row r="375">
          <cell r="A375">
            <v>651</v>
          </cell>
          <cell r="B375">
            <v>31</v>
          </cell>
          <cell r="C375" t="str">
            <v>운행선 안전관리자</v>
          </cell>
          <cell r="D375" t="str">
            <v>주간</v>
          </cell>
          <cell r="AD375" t="str">
            <v>일</v>
          </cell>
          <cell r="AE375">
            <v>65</v>
          </cell>
        </row>
        <row r="376">
          <cell r="D376" t="str">
            <v>∴</v>
          </cell>
          <cell r="E376">
            <v>65</v>
          </cell>
          <cell r="G376" t="str">
            <v>x</v>
          </cell>
          <cell r="H376">
            <v>1</v>
          </cell>
          <cell r="J376" t="str">
            <v xml:space="preserve"> =</v>
          </cell>
          <cell r="K376">
            <v>65</v>
          </cell>
          <cell r="M376" t="str">
            <v>인</v>
          </cell>
        </row>
        <row r="378">
          <cell r="A378">
            <v>652</v>
          </cell>
          <cell r="B378">
            <v>32</v>
          </cell>
          <cell r="C378" t="str">
            <v>운행선 안전관리자</v>
          </cell>
          <cell r="D378" t="str">
            <v>야간</v>
          </cell>
          <cell r="AD378" t="str">
            <v>인</v>
          </cell>
          <cell r="AE378">
            <v>69.5</v>
          </cell>
        </row>
        <row r="379">
          <cell r="D379" t="str">
            <v>∴</v>
          </cell>
          <cell r="E379">
            <v>69.5</v>
          </cell>
          <cell r="G379" t="str">
            <v>x</v>
          </cell>
          <cell r="H379">
            <v>1</v>
          </cell>
          <cell r="J379" t="str">
            <v xml:space="preserve"> =</v>
          </cell>
          <cell r="K379">
            <v>69.5</v>
          </cell>
          <cell r="M379" t="str">
            <v>인</v>
          </cell>
        </row>
        <row r="381">
          <cell r="A381">
            <v>654</v>
          </cell>
          <cell r="B381">
            <v>33</v>
          </cell>
          <cell r="C381" t="str">
            <v>전기철도안전관리자</v>
          </cell>
          <cell r="D381" t="str">
            <v>야간</v>
          </cell>
          <cell r="AD381" t="str">
            <v>인</v>
          </cell>
          <cell r="AE381">
            <v>69.5</v>
          </cell>
        </row>
        <row r="382">
          <cell r="D382" t="str">
            <v>∴</v>
          </cell>
          <cell r="E382">
            <v>69.5</v>
          </cell>
          <cell r="G382" t="str">
            <v>x</v>
          </cell>
          <cell r="H382">
            <v>1</v>
          </cell>
          <cell r="J382" t="str">
            <v xml:space="preserve"> =</v>
          </cell>
          <cell r="K382">
            <v>69.5</v>
          </cell>
          <cell r="M382" t="str">
            <v>인</v>
          </cell>
        </row>
        <row r="384">
          <cell r="A384">
            <v>655</v>
          </cell>
          <cell r="B384">
            <v>34</v>
          </cell>
          <cell r="C384" t="str">
            <v>모타카 동승자</v>
          </cell>
          <cell r="D384" t="str">
            <v>주간</v>
          </cell>
          <cell r="AD384" t="str">
            <v>인</v>
          </cell>
          <cell r="AE384">
            <v>65</v>
          </cell>
        </row>
        <row r="385">
          <cell r="D385" t="str">
            <v>∴</v>
          </cell>
          <cell r="E385">
            <v>65</v>
          </cell>
          <cell r="G385" t="str">
            <v>x</v>
          </cell>
          <cell r="H385">
            <v>1</v>
          </cell>
          <cell r="J385" t="str">
            <v xml:space="preserve"> =</v>
          </cell>
          <cell r="K385">
            <v>65</v>
          </cell>
          <cell r="M385" t="str">
            <v>인</v>
          </cell>
        </row>
        <row r="387">
          <cell r="A387">
            <v>656</v>
          </cell>
          <cell r="B387">
            <v>35</v>
          </cell>
          <cell r="C387" t="str">
            <v>모타카 동승자</v>
          </cell>
          <cell r="D387" t="str">
            <v>야간</v>
          </cell>
          <cell r="AD387" t="str">
            <v>인</v>
          </cell>
          <cell r="AE387">
            <v>69.5</v>
          </cell>
        </row>
        <row r="388">
          <cell r="D388" t="str">
            <v>∴</v>
          </cell>
          <cell r="E388">
            <v>69.5</v>
          </cell>
          <cell r="G388" t="str">
            <v>x</v>
          </cell>
          <cell r="H388">
            <v>1</v>
          </cell>
          <cell r="J388" t="str">
            <v xml:space="preserve"> =</v>
          </cell>
          <cell r="K388">
            <v>69.5</v>
          </cell>
          <cell r="M388" t="str">
            <v>인</v>
          </cell>
        </row>
        <row r="390">
          <cell r="A390">
            <v>657</v>
          </cell>
          <cell r="B390">
            <v>36</v>
          </cell>
          <cell r="C390" t="str">
            <v>열차접근경보앱 단말기</v>
          </cell>
          <cell r="D390" t="str">
            <v>LTE스마트폰 임대, 6개월 이상</v>
          </cell>
          <cell r="AD390" t="str">
            <v>개월</v>
          </cell>
          <cell r="AE390">
            <v>9</v>
          </cell>
        </row>
        <row r="391">
          <cell r="E391" t="str">
            <v>공사기간 : 착공일로부터 56일간[20년 월 일 ~ 20년 월 일]</v>
          </cell>
        </row>
        <row r="392">
          <cell r="D392" t="str">
            <v>∴</v>
          </cell>
          <cell r="E392">
            <v>3</v>
          </cell>
          <cell r="G392" t="str">
            <v>개월</v>
          </cell>
          <cell r="I392" t="str">
            <v>x</v>
          </cell>
          <cell r="J392">
            <v>3</v>
          </cell>
          <cell r="L392" t="str">
            <v>대</v>
          </cell>
          <cell r="M392" t="str">
            <v xml:space="preserve"> =</v>
          </cell>
          <cell r="N392">
            <v>9</v>
          </cell>
          <cell r="P392" t="str">
            <v>개월</v>
          </cell>
        </row>
        <row r="394">
          <cell r="A394">
            <v>660</v>
          </cell>
          <cell r="B394">
            <v>37</v>
          </cell>
          <cell r="C394" t="str">
            <v>특수차 확인검사</v>
          </cell>
          <cell r="D394" t="str">
            <v>LI-3, 지방</v>
          </cell>
          <cell r="AD394" t="str">
            <v>회</v>
          </cell>
          <cell r="AE394">
            <v>1</v>
          </cell>
        </row>
        <row r="395">
          <cell r="E395" t="str">
            <v>공사기간 : 착공일로부터 60일간 [2026년 10월~11월]</v>
          </cell>
        </row>
        <row r="396">
          <cell r="D396" t="str">
            <v>∴</v>
          </cell>
          <cell r="E396" t="str">
            <v>LI-3</v>
          </cell>
          <cell r="G396" t="str">
            <v>지방</v>
          </cell>
          <cell r="I396" t="str">
            <v>x</v>
          </cell>
          <cell r="J396">
            <v>1</v>
          </cell>
          <cell r="L396" t="str">
            <v>회</v>
          </cell>
          <cell r="M396" t="str">
            <v xml:space="preserve"> =</v>
          </cell>
          <cell r="N396">
            <v>1</v>
          </cell>
          <cell r="P396" t="str">
            <v>회</v>
          </cell>
        </row>
        <row r="398">
          <cell r="A398">
            <v>672</v>
          </cell>
          <cell r="B398">
            <v>38</v>
          </cell>
          <cell r="C398" t="str">
            <v>GKOVI 임대</v>
          </cell>
          <cell r="D398" t="str">
            <v>1대</v>
          </cell>
          <cell r="AD398" t="str">
            <v>개월</v>
          </cell>
          <cell r="AE398">
            <v>3</v>
          </cell>
        </row>
        <row r="399">
          <cell r="E399" t="str">
            <v>공사기간 : 착공일로부터 60일간[26년 월 일 ~ 26년 월 일]</v>
          </cell>
        </row>
        <row r="400">
          <cell r="D400" t="str">
            <v>∴</v>
          </cell>
          <cell r="E400">
            <v>3</v>
          </cell>
          <cell r="G400" t="str">
            <v>개월</v>
          </cell>
          <cell r="I400" t="str">
            <v>x</v>
          </cell>
          <cell r="J400">
            <v>1</v>
          </cell>
          <cell r="L400" t="str">
            <v>대</v>
          </cell>
          <cell r="M400" t="str">
            <v xml:space="preserve"> =</v>
          </cell>
          <cell r="N400">
            <v>3</v>
          </cell>
          <cell r="P400" t="str">
            <v>개월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379">
          <cell r="L379">
            <v>42073081</v>
          </cell>
        </row>
        <row r="779">
          <cell r="L779">
            <v>13365025</v>
          </cell>
        </row>
        <row r="1479">
          <cell r="L1479">
            <v>6815875</v>
          </cell>
        </row>
        <row r="1579">
          <cell r="L1579">
            <v>8179576</v>
          </cell>
        </row>
        <row r="3079">
          <cell r="L3079">
            <v>449316</v>
          </cell>
        </row>
        <row r="3279">
          <cell r="L3279">
            <v>433290</v>
          </cell>
        </row>
        <row r="3379">
          <cell r="L3379">
            <v>433290</v>
          </cell>
        </row>
        <row r="3577">
          <cell r="L3577">
            <v>95294</v>
          </cell>
        </row>
        <row r="4552">
          <cell r="L4552">
            <v>37018593</v>
          </cell>
        </row>
        <row r="4852">
          <cell r="L4852">
            <v>6836493</v>
          </cell>
        </row>
        <row r="4952">
          <cell r="L4952">
            <v>8000325</v>
          </cell>
        </row>
        <row r="6652">
          <cell r="L6652">
            <v>37248738</v>
          </cell>
        </row>
        <row r="12252">
          <cell r="L12252">
            <v>10624</v>
          </cell>
        </row>
        <row r="12277">
          <cell r="L12277">
            <v>2360</v>
          </cell>
        </row>
        <row r="13502">
          <cell r="L13502">
            <v>10197</v>
          </cell>
        </row>
        <row r="13527">
          <cell r="L13527">
            <v>1016</v>
          </cell>
        </row>
        <row r="13577">
          <cell r="L13577">
            <v>3346</v>
          </cell>
        </row>
        <row r="13652">
          <cell r="L13652">
            <v>3541</v>
          </cell>
        </row>
        <row r="13702">
          <cell r="L13702">
            <v>5783</v>
          </cell>
        </row>
        <row r="13802">
          <cell r="L13802">
            <v>42492</v>
          </cell>
        </row>
        <row r="13827">
          <cell r="L13827">
            <v>57864</v>
          </cell>
        </row>
        <row r="14552">
          <cell r="L14552">
            <v>87434</v>
          </cell>
        </row>
        <row r="15302">
          <cell r="L15302">
            <v>10775</v>
          </cell>
        </row>
        <row r="15327">
          <cell r="L15327">
            <v>59025</v>
          </cell>
        </row>
        <row r="15352">
          <cell r="L15352">
            <v>88537</v>
          </cell>
        </row>
        <row r="15627">
          <cell r="L15627">
            <v>172698</v>
          </cell>
        </row>
        <row r="15702">
          <cell r="L15702">
            <v>259047</v>
          </cell>
        </row>
      </sheetData>
      <sheetData sheetId="29">
        <row r="6">
          <cell r="I6">
            <v>0.32936000000000004</v>
          </cell>
          <cell r="L6">
            <v>25</v>
          </cell>
          <cell r="O6">
            <v>28</v>
          </cell>
          <cell r="R6">
            <v>2</v>
          </cell>
          <cell r="S6">
            <v>2</v>
          </cell>
          <cell r="T6">
            <v>6</v>
          </cell>
          <cell r="V6">
            <v>778.32</v>
          </cell>
          <cell r="AE6">
            <v>561</v>
          </cell>
          <cell r="AG6">
            <v>561</v>
          </cell>
          <cell r="AP6">
            <v>132</v>
          </cell>
          <cell r="AQ6">
            <v>24</v>
          </cell>
          <cell r="AR6">
            <v>0</v>
          </cell>
          <cell r="AS6">
            <v>32</v>
          </cell>
        </row>
        <row r="7">
          <cell r="AL7">
            <v>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목록표"/>
      <sheetName val="노임비교"/>
      <sheetName val="제비율"/>
      <sheetName val="노임"/>
      <sheetName val="경비"/>
      <sheetName val="재료"/>
      <sheetName val="전체"/>
      <sheetName val="수량조서"/>
      <sheetName val="표지2"/>
      <sheetName val="표지3"/>
      <sheetName val="표지4"/>
      <sheetName val="표지5"/>
      <sheetName val="단가비교"/>
      <sheetName val="견적서(용접세트)"/>
      <sheetName val="견적서(천막)"/>
      <sheetName val="물가정보"/>
      <sheetName val="물가자료"/>
      <sheetName val="거래가격"/>
      <sheetName val="데이타"/>
      <sheetName val="식재인부"/>
      <sheetName val="단가 및 재료비"/>
      <sheetName val="중기사용료산출근거"/>
      <sheetName val="기초"/>
      <sheetName val="98수문일위"/>
    </sheetNames>
    <sheetDataSet>
      <sheetData sheetId="0" refreshError="1"/>
      <sheetData sheetId="1" refreshError="1"/>
      <sheetData sheetId="2">
        <row r="4">
          <cell r="C4">
            <v>11.1</v>
          </cell>
        </row>
        <row r="5">
          <cell r="C5">
            <v>0</v>
          </cell>
        </row>
        <row r="6">
          <cell r="C6">
            <v>3</v>
          </cell>
        </row>
        <row r="7">
          <cell r="C7">
            <v>3.516</v>
          </cell>
        </row>
        <row r="8">
          <cell r="C8">
            <v>3.8</v>
          </cell>
        </row>
        <row r="9">
          <cell r="C9">
            <v>6.3</v>
          </cell>
        </row>
        <row r="10">
          <cell r="C10">
            <v>0.87</v>
          </cell>
        </row>
        <row r="11">
          <cell r="C11">
            <v>1.7</v>
          </cell>
        </row>
        <row r="12">
          <cell r="C12">
            <v>2.4900000000000002</v>
          </cell>
        </row>
        <row r="13">
          <cell r="C13">
            <v>4.9000000000000004</v>
          </cell>
        </row>
        <row r="14">
          <cell r="C14">
            <v>15</v>
          </cell>
        </row>
        <row r="15">
          <cell r="C15">
            <v>2.2999999999999998</v>
          </cell>
        </row>
        <row r="16">
          <cell r="C16">
            <v>6.55</v>
          </cell>
        </row>
        <row r="17">
          <cell r="C17">
            <v>0.8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XXXXXX"/>
      <sheetName val="000000"/>
      <sheetName val="-------"/>
      <sheetName val="기계경비"/>
      <sheetName val="용접(389-423)"/>
      <sheetName val="끝닳음(432-445)"/>
      <sheetName val="궤도부설(424-441,1-19)"/>
      <sheetName val="궤도이설(20-27)"/>
      <sheetName val="궤도철거(442-448,28-46,130-134)"/>
      <sheetName val="장대단(55-71,126-129)"/>
      <sheetName val="장대(449-475)"/>
      <sheetName val="레일단(70-125)"/>
      <sheetName val="레일w(476-494)"/>
      <sheetName val="레일P(495-501)"/>
      <sheetName val="분기(135-174,257-302)"/>
      <sheetName val="침목단WT(182-246)"/>
      <sheetName val="침목WT(502-518)"/>
      <sheetName val="침목PP(533-548)"/>
      <sheetName val="교상침목(175-181,254-262)"/>
      <sheetName val="장,교(549-571,5-6,11-12,16-17,22"/>
      <sheetName val="체결구(348-375)"/>
      <sheetName val="기타1(558-577,263-293)"/>
      <sheetName val="기타2(322-381)"/>
      <sheetName val="자갈(303-321)"/>
      <sheetName val="기계상차(382-388)"/>
      <sheetName val="협궤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공종별예산내역서"/>
      <sheetName val="공종별예산내역서 (산재보험,고용보험)"/>
      <sheetName val="요율적용"/>
      <sheetName val="Sheet1"/>
      <sheetName val="공종별예산내역서 (2)"/>
      <sheetName val="예계수량"/>
      <sheetName val="경비"/>
      <sheetName val="노임"/>
      <sheetName val="DATE"/>
      <sheetName val="토공(우물통,기타) "/>
      <sheetName val="수량집계"/>
      <sheetName val="#REF"/>
      <sheetName val="일위대가"/>
      <sheetName val="소요자재명세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/>
      <sheetData sheetId="56"/>
      <sheetData sheetId="57" refreshError="1"/>
      <sheetData sheetId="58" refreshError="1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료"/>
      <sheetName val="공종목록표"/>
      <sheetName val="노임비교"/>
      <sheetName val="단가비교"/>
      <sheetName val="노임"/>
      <sheetName val="제율"/>
      <sheetName val="경비"/>
      <sheetName val="궤부.이설.철거1~36"/>
      <sheetName val="신축.궤임.분기37~58"/>
      <sheetName val="포인.크로.침목59~86"/>
      <sheetName val="가드.볼트.체결87~117"/>
      <sheetName val="차막118~143"/>
      <sheetName val="가스,테르144~158"/>
      <sheetName val="침목.레일159~182"/>
      <sheetName val="모타.자갈.분기.기타183-203"/>
      <sheetName val="레일,신축,분기기계화204-236"/>
      <sheetName val="추가분237-"/>
      <sheetName val="수량조서"/>
      <sheetName val="표지1"/>
      <sheetName val="표지2"/>
      <sheetName val="표지3"/>
      <sheetName val="표지4"/>
      <sheetName val="표지5"/>
      <sheetName val="내역서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설계명세서(전송장비분)"/>
      <sheetName val="2011년도 일위대가(2군)(110206)일상감사 후(수"/>
      <sheetName val="일위대가"/>
      <sheetName val="일위대가표"/>
      <sheetName val="조명시설"/>
      <sheetName val="단가(1)"/>
      <sheetName val="노무비"/>
      <sheetName val="광주운남을"/>
    </sheetNames>
    <sheetDataSet>
      <sheetData sheetId="0" refreshError="1">
        <row r="4">
          <cell r="C4">
            <v>1620</v>
          </cell>
        </row>
        <row r="5">
          <cell r="C5">
            <v>2334</v>
          </cell>
        </row>
        <row r="6">
          <cell r="F6">
            <v>55.98</v>
          </cell>
        </row>
        <row r="9">
          <cell r="F9">
            <v>2.5099999999999998</v>
          </cell>
        </row>
        <row r="10">
          <cell r="C10">
            <v>64010</v>
          </cell>
          <cell r="F10">
            <v>34.233333333333334</v>
          </cell>
        </row>
        <row r="11">
          <cell r="F11">
            <v>31.56</v>
          </cell>
        </row>
        <row r="12">
          <cell r="F12">
            <v>25.46</v>
          </cell>
        </row>
        <row r="16">
          <cell r="C16">
            <v>21940</v>
          </cell>
        </row>
        <row r="24">
          <cell r="C24">
            <v>4730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비"/>
      <sheetName val="노임"/>
      <sheetName val="책자(4군)"/>
      <sheetName val="도급예산내역서"/>
      <sheetName val="공종별수량조서"/>
      <sheetName val="예산내역서"/>
      <sheetName val="궤도"/>
      <sheetName val="신축"/>
      <sheetName val="레일교환"/>
      <sheetName val="분기"/>
      <sheetName val="침목교환"/>
      <sheetName val="분기침목"/>
      <sheetName val="탄성체결구"/>
      <sheetName val="자갈,건널목"/>
      <sheetName val="차막이,절단 (2)"/>
      <sheetName val="용접"/>
      <sheetName val="기타"/>
      <sheetName val="재설정"/>
      <sheetName val="분기기"/>
      <sheetName val="추가분"/>
      <sheetName val="경두용접추가"/>
      <sheetName val="열차감시"/>
      <sheetName val="도상채집"/>
      <sheetName val="분기추가"/>
      <sheetName val="제비율"/>
      <sheetName val="재료단가"/>
      <sheetName val="표지1"/>
      <sheetName val="표지2"/>
      <sheetName val="표지3"/>
      <sheetName val="표지4"/>
      <sheetName val="표지5"/>
      <sheetName val="목록표"/>
      <sheetName val="단가"/>
      <sheetName val="(A)내역서"/>
      <sheetName val="98수문일위"/>
      <sheetName val="유효폭의 계산"/>
      <sheetName val="5Strand-장기처짐PCI"/>
      <sheetName val="광주운남을"/>
      <sheetName val="Sheet2"/>
      <sheetName val="터파기및재료"/>
      <sheetName val="일위대가"/>
      <sheetName val="Sheet1 (2)"/>
      <sheetName val="실행철강하도"/>
      <sheetName val="노임단가"/>
      <sheetName val="주요자재단가"/>
      <sheetName val="노무비"/>
      <sheetName val="조명시설"/>
    </sheetNames>
    <sheetDataSet>
      <sheetData sheetId="0">
        <row r="9">
          <cell r="N9">
            <v>2.06</v>
          </cell>
        </row>
        <row r="16">
          <cell r="I16">
            <v>959</v>
          </cell>
        </row>
        <row r="18">
          <cell r="I18">
            <v>55710</v>
          </cell>
        </row>
        <row r="19">
          <cell r="I19">
            <v>61920</v>
          </cell>
        </row>
        <row r="26">
          <cell r="I26">
            <v>7000</v>
          </cell>
        </row>
        <row r="30">
          <cell r="N30">
            <v>299.82</v>
          </cell>
        </row>
        <row r="33">
          <cell r="N33">
            <v>21.33</v>
          </cell>
        </row>
        <row r="34">
          <cell r="D34">
            <v>400000000</v>
          </cell>
        </row>
        <row r="36">
          <cell r="N36">
            <v>800.93</v>
          </cell>
        </row>
        <row r="39">
          <cell r="D39">
            <v>42984000</v>
          </cell>
        </row>
      </sheetData>
      <sheetData sheetId="1">
        <row r="24">
          <cell r="C24">
            <v>122127</v>
          </cell>
        </row>
        <row r="25">
          <cell r="C25">
            <v>67904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기계경비"/>
      <sheetName val="용접319-374, 375-378, 546"/>
      <sheetName val="1"/>
      <sheetName val="노임"/>
      <sheetName val="궤도1-58, 84-88"/>
      <sheetName val="노무비"/>
      <sheetName val="전차선로 물량표"/>
      <sheetName val="경비"/>
      <sheetName val="제율"/>
      <sheetName val="재료"/>
      <sheetName val="효성CB 1P기초"/>
      <sheetName val="구간산출(1공구)"/>
      <sheetName val="중기가격"/>
      <sheetName val="소요자재명세서"/>
      <sheetName val="기초자료"/>
      <sheetName val="2.단면가정"/>
      <sheetName val="수량집계"/>
      <sheetName val="석축설면"/>
      <sheetName val="토공(우물통,기타) "/>
      <sheetName val="TOTAL_BOQ"/>
      <sheetName val="옥외등신설"/>
      <sheetName val="저케CV22신설"/>
      <sheetName val="저케CV38신설"/>
      <sheetName val="저케CV8신설"/>
      <sheetName val="접지3종"/>
      <sheetName val="48수량"/>
      <sheetName val="22수량"/>
      <sheetName val="49수량"/>
      <sheetName val="자재단가"/>
      <sheetName val="동원인원"/>
      <sheetName val="구간공종"/>
      <sheetName val="(최종)용접일위대가(2005년도)"/>
      <sheetName val="수량집계1"/>
      <sheetName val="수량집계2"/>
      <sheetName val="자재"/>
      <sheetName val="전기"/>
    </sheetNames>
    <sheetDataSet>
      <sheetData sheetId="0">
        <row r="8">
          <cell r="C8">
            <v>74772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기계경비"/>
      <sheetName val="용접319-374, 375-378, 546"/>
      <sheetName val="1"/>
      <sheetName val="노임"/>
      <sheetName val="궤도1-58, 84-88"/>
      <sheetName val="노무비"/>
      <sheetName val="전차선로 물량표"/>
      <sheetName val="경비"/>
      <sheetName val="제율"/>
      <sheetName val="재료"/>
      <sheetName val="효성CB 1P기초"/>
      <sheetName val="구간산출(1공구)"/>
      <sheetName val="중기가격"/>
      <sheetName val="소요자재명세서"/>
      <sheetName val="기초자료"/>
      <sheetName val="2.단면가정"/>
      <sheetName val="수량집계"/>
      <sheetName val="석축설면"/>
      <sheetName val="토공(우물통,기타) "/>
      <sheetName val="TOTAL_BOQ"/>
      <sheetName val="수량집계1"/>
      <sheetName val="수량집계2"/>
      <sheetName val="48수량"/>
      <sheetName val="22수량"/>
      <sheetName val="49수량"/>
      <sheetName val="자재단가"/>
      <sheetName val="(최종)용접일위대가(2005년도)"/>
      <sheetName val="옥외등신설"/>
      <sheetName val="저케CV22신설"/>
      <sheetName val="저케CV38신설"/>
      <sheetName val="저케CV8신설"/>
      <sheetName val="접지3종"/>
      <sheetName val="동원인원"/>
      <sheetName val="자재"/>
      <sheetName val="전기"/>
    </sheetNames>
    <sheetDataSet>
      <sheetData sheetId="0">
        <row r="8">
          <cell r="C8">
            <v>74772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기계경비"/>
      <sheetName val="용접319-374, 375-378, 546"/>
      <sheetName val="노무비"/>
      <sheetName val="1"/>
      <sheetName val="20년노임(상)"/>
      <sheetName val="경비"/>
      <sheetName val="노임"/>
      <sheetName val="Sheet1"/>
      <sheetName val="기초"/>
      <sheetName val="국산화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"/>
      <sheetName val="기계경비"/>
      <sheetName val="산근"/>
      <sheetName val="철도청단가"/>
      <sheetName val="일위대가"/>
      <sheetName val="2002년도노임단가표"/>
      <sheetName val="수입품단가사정"/>
      <sheetName val="공통자재단가적용표"/>
      <sheetName val="잡비율적용표"/>
      <sheetName val="용접기계장비"/>
      <sheetName val="경비"/>
      <sheetName val="노임"/>
      <sheetName val="단가"/>
      <sheetName val="광주운남을"/>
      <sheetName val="조명시설"/>
      <sheetName val="실행철강하도"/>
      <sheetName val="노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90" zoomScaleNormal="100" zoomScaleSheetLayoutView="90" workbookViewId="0">
      <selection activeCell="P16" sqref="P16"/>
    </sheetView>
  </sheetViews>
  <sheetFormatPr defaultColWidth="8.75" defaultRowHeight="13.5"/>
  <cols>
    <col min="1" max="1" width="5.5" style="4" customWidth="1"/>
    <col min="2" max="2" width="9.25" style="4" customWidth="1"/>
    <col min="3" max="4" width="7.125" style="4" customWidth="1"/>
    <col min="5" max="5" width="11.5" style="4" customWidth="1"/>
    <col min="6" max="8" width="7.125" style="4" customWidth="1"/>
    <col min="9" max="13" width="5.875" style="4" customWidth="1"/>
    <col min="14" max="14" width="18.875" style="4" customWidth="1"/>
    <col min="15" max="15" width="9" style="4" customWidth="1"/>
    <col min="16" max="16" width="7.375" style="4" customWidth="1"/>
    <col min="17" max="31" width="7" style="4" customWidth="1"/>
    <col min="32" max="16384" width="8.75" style="4"/>
  </cols>
  <sheetData>
    <row r="1" spans="1:16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20.25" customHeight="1">
      <c r="A2" s="5"/>
      <c r="B2" s="6" t="s">
        <v>0</v>
      </c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9"/>
    </row>
    <row r="3" spans="1:16">
      <c r="A3" s="5"/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9"/>
    </row>
    <row r="4" spans="1:16" ht="18.75">
      <c r="A4" s="5"/>
      <c r="B4" s="6" t="s">
        <v>1</v>
      </c>
      <c r="C4" s="6"/>
      <c r="D4" s="6"/>
      <c r="E4" s="6"/>
      <c r="F4" s="6"/>
      <c r="G4" s="6"/>
      <c r="H4" s="6"/>
      <c r="I4" s="6"/>
      <c r="J4" s="7"/>
      <c r="K4" s="8"/>
      <c r="L4" s="8"/>
      <c r="M4" s="8"/>
      <c r="N4" s="8"/>
      <c r="O4" s="8"/>
      <c r="P4" s="9"/>
    </row>
    <row r="5" spans="1:16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8"/>
      <c r="O5" s="8"/>
      <c r="P5" s="9"/>
    </row>
    <row r="6" spans="1:16" ht="18.75">
      <c r="A6" s="5"/>
      <c r="B6" s="6"/>
      <c r="C6" s="6"/>
      <c r="D6" s="6"/>
      <c r="E6" s="6"/>
      <c r="F6" s="6"/>
      <c r="G6" s="6"/>
      <c r="H6" s="6"/>
      <c r="I6" s="6"/>
      <c r="J6" s="7"/>
      <c r="K6" s="8"/>
      <c r="L6" s="8"/>
      <c r="M6" s="8"/>
      <c r="N6" s="8"/>
      <c r="O6" s="8"/>
      <c r="P6" s="9"/>
    </row>
    <row r="7" spans="1:16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ht="54" customHeight="1">
      <c r="A9" s="456" t="str">
        <f>[14]설계서!A5</f>
        <v>공사명 : 경부고속선 대구역구내 N21B호 외 9개소 분기기개량 기타공사</v>
      </c>
      <c r="B9" s="457"/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8"/>
    </row>
    <row r="10" spans="1:16" ht="16.5" customHeight="1">
      <c r="A10" s="5"/>
      <c r="B10" s="8"/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1:16" ht="17.25" customHeight="1">
      <c r="A11" s="5"/>
      <c r="B11" s="8"/>
      <c r="C11" s="1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1:16" ht="40.5">
      <c r="F12" s="12"/>
      <c r="G12" s="13" t="s">
        <v>2</v>
      </c>
      <c r="H12" s="14"/>
      <c r="I12" s="14"/>
      <c r="J12" s="14"/>
      <c r="K12" s="12"/>
      <c r="M12" s="12"/>
      <c r="N12" s="14"/>
      <c r="O12" s="15"/>
      <c r="P12" s="9"/>
    </row>
    <row r="13" spans="1:16" ht="24.75" customHeight="1">
      <c r="A13" s="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ht="6.75" customHeight="1">
      <c r="A14" s="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s="19" customFormat="1" ht="20.100000000000001" customHeight="1">
      <c r="A15" s="451"/>
      <c r="B15" s="452"/>
      <c r="C15" s="453"/>
      <c r="D15" s="452"/>
      <c r="E15" s="16"/>
      <c r="F15" s="16"/>
      <c r="G15" s="16"/>
      <c r="H15" s="16"/>
      <c r="I15" s="17"/>
      <c r="J15" s="17"/>
      <c r="K15" s="17"/>
      <c r="L15" s="17"/>
      <c r="M15" s="17"/>
      <c r="N15" s="17"/>
      <c r="O15" s="17"/>
      <c r="P15" s="18"/>
    </row>
    <row r="16" spans="1:16" s="19" customFormat="1" ht="20.100000000000001" customHeight="1">
      <c r="A16" s="451"/>
      <c r="B16" s="452"/>
      <c r="C16" s="453"/>
      <c r="D16" s="453"/>
      <c r="E16" s="16"/>
      <c r="F16" s="16"/>
      <c r="G16" s="16"/>
      <c r="H16" s="16"/>
      <c r="I16" s="17"/>
      <c r="J16" s="17"/>
      <c r="K16" s="17"/>
      <c r="L16" s="17"/>
      <c r="M16" s="17"/>
      <c r="N16" s="17"/>
      <c r="O16" s="17"/>
      <c r="P16" s="18"/>
    </row>
    <row r="17" spans="1:16" s="19" customFormat="1" ht="20.100000000000001" customHeight="1">
      <c r="A17" s="451"/>
      <c r="B17" s="452"/>
      <c r="C17" s="452"/>
      <c r="D17" s="452"/>
      <c r="E17" s="16"/>
      <c r="F17" s="16"/>
      <c r="G17" s="16"/>
      <c r="H17" s="16"/>
      <c r="I17" s="17"/>
      <c r="J17" s="17"/>
      <c r="K17" s="17"/>
      <c r="L17" s="17"/>
      <c r="M17" s="17"/>
      <c r="N17" s="17"/>
      <c r="O17" s="17"/>
      <c r="P17" s="18"/>
    </row>
    <row r="18" spans="1:16" s="19" customFormat="1" ht="20.100000000000001" customHeight="1">
      <c r="A18" s="451"/>
      <c r="B18" s="452"/>
      <c r="C18" s="452"/>
      <c r="D18" s="452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8"/>
    </row>
    <row r="19" spans="1:16" s="19" customFormat="1" ht="30" customHeight="1">
      <c r="A19" s="451" t="s">
        <v>3</v>
      </c>
      <c r="B19" s="452"/>
      <c r="C19" s="452">
        <v>5000491</v>
      </c>
      <c r="D19" s="452"/>
      <c r="E19" s="16" t="s">
        <v>4</v>
      </c>
      <c r="F19" s="20"/>
      <c r="G19" s="20"/>
      <c r="H19" s="16"/>
      <c r="I19" s="17"/>
      <c r="J19" s="17"/>
      <c r="K19" s="17"/>
      <c r="L19" s="17"/>
      <c r="M19" s="17"/>
      <c r="N19" s="17"/>
      <c r="O19" s="17"/>
      <c r="P19" s="18"/>
    </row>
    <row r="20" spans="1:16" s="19" customFormat="1" ht="30" customHeight="1">
      <c r="A20" s="451" t="s">
        <v>5</v>
      </c>
      <c r="B20" s="452"/>
      <c r="C20" s="454" t="s">
        <v>6</v>
      </c>
      <c r="D20" s="455"/>
      <c r="E20" s="21" t="s">
        <v>7</v>
      </c>
      <c r="F20" s="20"/>
      <c r="G20" s="20"/>
      <c r="H20" s="16"/>
      <c r="I20" s="17"/>
      <c r="J20" s="17"/>
      <c r="K20" s="17"/>
      <c r="L20" s="17"/>
      <c r="M20" s="17"/>
      <c r="N20" s="17"/>
      <c r="O20" s="17"/>
      <c r="P20" s="18"/>
    </row>
    <row r="21" spans="1:16" s="19" customFormat="1" ht="30" customHeight="1">
      <c r="A21" s="451" t="s">
        <v>8</v>
      </c>
      <c r="B21" s="452"/>
      <c r="C21" s="452"/>
      <c r="D21" s="453"/>
      <c r="E21" s="16"/>
      <c r="F21" s="17"/>
      <c r="G21" s="8"/>
      <c r="H21" s="8"/>
      <c r="I21" s="22"/>
      <c r="J21" s="22"/>
      <c r="K21" s="22"/>
      <c r="L21" s="22"/>
      <c r="M21" s="22"/>
      <c r="N21" s="22"/>
      <c r="O21" s="22"/>
      <c r="P21" s="18"/>
    </row>
    <row r="22" spans="1:16" s="19" customFormat="1" ht="33.75" customHeight="1" thickBot="1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5"/>
      <c r="O22" s="25"/>
      <c r="P22" s="26"/>
    </row>
    <row r="23" spans="1:16" ht="20.100000000000001" customHeight="1"/>
    <row r="24" spans="1:16" ht="20.100000000000001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6" ht="20.100000000000001" customHeight="1"/>
    <row r="26" spans="1:16" ht="20.100000000000001" customHeight="1"/>
    <row r="27" spans="1:16" ht="20.100000000000001" customHeight="1"/>
    <row r="28" spans="1:16" ht="20.100000000000001" customHeight="1"/>
    <row r="29" spans="1:16" ht="20.100000000000001" customHeight="1"/>
    <row r="30" spans="1:16" ht="20.100000000000001" customHeight="1"/>
    <row r="31" spans="1:16" ht="20.100000000000001" customHeight="1"/>
    <row r="32" spans="1:16" ht="20.100000000000001" customHeight="1"/>
    <row r="33" ht="20.100000000000001" customHeight="1"/>
    <row r="34" ht="20.100000000000001" customHeight="1"/>
    <row r="35" ht="18" customHeight="1"/>
    <row r="36" ht="18" customHeight="1"/>
  </sheetData>
  <mergeCells count="15">
    <mergeCell ref="A17:B17"/>
    <mergeCell ref="C17:D17"/>
    <mergeCell ref="A9:P9"/>
    <mergeCell ref="A15:B15"/>
    <mergeCell ref="C15:D15"/>
    <mergeCell ref="A16:B16"/>
    <mergeCell ref="C16:D16"/>
    <mergeCell ref="A21:B21"/>
    <mergeCell ref="C21:D21"/>
    <mergeCell ref="A18:B18"/>
    <mergeCell ref="C18:D18"/>
    <mergeCell ref="A19:B19"/>
    <mergeCell ref="C19:D19"/>
    <mergeCell ref="A20:B20"/>
    <mergeCell ref="C20:D20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scale="9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Normal="100" zoomScaleSheetLayoutView="100" workbookViewId="0">
      <selection activeCell="L19" sqref="L19"/>
    </sheetView>
  </sheetViews>
  <sheetFormatPr defaultRowHeight="13.5"/>
  <cols>
    <col min="1" max="2" width="20.625" style="378" customWidth="1"/>
    <col min="3" max="3" width="7.75" style="378" customWidth="1"/>
    <col min="4" max="4" width="7.875" style="378" customWidth="1"/>
    <col min="5" max="5" width="13.125" style="378" customWidth="1"/>
    <col min="6" max="6" width="20.375" style="378" customWidth="1"/>
    <col min="7" max="7" width="20.625" style="378" customWidth="1"/>
    <col min="8" max="8" width="18.875" style="378" bestFit="1" customWidth="1"/>
    <col min="9" max="15" width="0" style="378" hidden="1" customWidth="1"/>
    <col min="16" max="255" width="9" style="378"/>
    <col min="256" max="256" width="13" style="378" customWidth="1"/>
    <col min="257" max="257" width="13.875" style="378" customWidth="1"/>
    <col min="258" max="258" width="7.75" style="378" customWidth="1"/>
    <col min="259" max="259" width="7.875" style="378" customWidth="1"/>
    <col min="260" max="260" width="10.5" style="378" customWidth="1"/>
    <col min="261" max="261" width="17.75" style="378" customWidth="1"/>
    <col min="262" max="262" width="20.625" style="378" customWidth="1"/>
    <col min="263" max="263" width="21.125" style="378" customWidth="1"/>
    <col min="264" max="511" width="9" style="378"/>
    <col min="512" max="512" width="13" style="378" customWidth="1"/>
    <col min="513" max="513" width="13.875" style="378" customWidth="1"/>
    <col min="514" max="514" width="7.75" style="378" customWidth="1"/>
    <col min="515" max="515" width="7.875" style="378" customWidth="1"/>
    <col min="516" max="516" width="10.5" style="378" customWidth="1"/>
    <col min="517" max="517" width="17.75" style="378" customWidth="1"/>
    <col min="518" max="518" width="20.625" style="378" customWidth="1"/>
    <col min="519" max="519" width="21.125" style="378" customWidth="1"/>
    <col min="520" max="767" width="9" style="378"/>
    <col min="768" max="768" width="13" style="378" customWidth="1"/>
    <col min="769" max="769" width="13.875" style="378" customWidth="1"/>
    <col min="770" max="770" width="7.75" style="378" customWidth="1"/>
    <col min="771" max="771" width="7.875" style="378" customWidth="1"/>
    <col min="772" max="772" width="10.5" style="378" customWidth="1"/>
    <col min="773" max="773" width="17.75" style="378" customWidth="1"/>
    <col min="774" max="774" width="20.625" style="378" customWidth="1"/>
    <col min="775" max="775" width="21.125" style="378" customWidth="1"/>
    <col min="776" max="1023" width="9" style="378"/>
    <col min="1024" max="1024" width="13" style="378" customWidth="1"/>
    <col min="1025" max="1025" width="13.875" style="378" customWidth="1"/>
    <col min="1026" max="1026" width="7.75" style="378" customWidth="1"/>
    <col min="1027" max="1027" width="7.875" style="378" customWidth="1"/>
    <col min="1028" max="1028" width="10.5" style="378" customWidth="1"/>
    <col min="1029" max="1029" width="17.75" style="378" customWidth="1"/>
    <col min="1030" max="1030" width="20.625" style="378" customWidth="1"/>
    <col min="1031" max="1031" width="21.125" style="378" customWidth="1"/>
    <col min="1032" max="1279" width="9" style="378"/>
    <col min="1280" max="1280" width="13" style="378" customWidth="1"/>
    <col min="1281" max="1281" width="13.875" style="378" customWidth="1"/>
    <col min="1282" max="1282" width="7.75" style="378" customWidth="1"/>
    <col min="1283" max="1283" width="7.875" style="378" customWidth="1"/>
    <col min="1284" max="1284" width="10.5" style="378" customWidth="1"/>
    <col min="1285" max="1285" width="17.75" style="378" customWidth="1"/>
    <col min="1286" max="1286" width="20.625" style="378" customWidth="1"/>
    <col min="1287" max="1287" width="21.125" style="378" customWidth="1"/>
    <col min="1288" max="1535" width="9" style="378"/>
    <col min="1536" max="1536" width="13" style="378" customWidth="1"/>
    <col min="1537" max="1537" width="13.875" style="378" customWidth="1"/>
    <col min="1538" max="1538" width="7.75" style="378" customWidth="1"/>
    <col min="1539" max="1539" width="7.875" style="378" customWidth="1"/>
    <col min="1540" max="1540" width="10.5" style="378" customWidth="1"/>
    <col min="1541" max="1541" width="17.75" style="378" customWidth="1"/>
    <col min="1542" max="1542" width="20.625" style="378" customWidth="1"/>
    <col min="1543" max="1543" width="21.125" style="378" customWidth="1"/>
    <col min="1544" max="1791" width="9" style="378"/>
    <col min="1792" max="1792" width="13" style="378" customWidth="1"/>
    <col min="1793" max="1793" width="13.875" style="378" customWidth="1"/>
    <col min="1794" max="1794" width="7.75" style="378" customWidth="1"/>
    <col min="1795" max="1795" width="7.875" style="378" customWidth="1"/>
    <col min="1796" max="1796" width="10.5" style="378" customWidth="1"/>
    <col min="1797" max="1797" width="17.75" style="378" customWidth="1"/>
    <col min="1798" max="1798" width="20.625" style="378" customWidth="1"/>
    <col min="1799" max="1799" width="21.125" style="378" customWidth="1"/>
    <col min="1800" max="2047" width="9" style="378"/>
    <col min="2048" max="2048" width="13" style="378" customWidth="1"/>
    <col min="2049" max="2049" width="13.875" style="378" customWidth="1"/>
    <col min="2050" max="2050" width="7.75" style="378" customWidth="1"/>
    <col min="2051" max="2051" width="7.875" style="378" customWidth="1"/>
    <col min="2052" max="2052" width="10.5" style="378" customWidth="1"/>
    <col min="2053" max="2053" width="17.75" style="378" customWidth="1"/>
    <col min="2054" max="2054" width="20.625" style="378" customWidth="1"/>
    <col min="2055" max="2055" width="21.125" style="378" customWidth="1"/>
    <col min="2056" max="2303" width="9" style="378"/>
    <col min="2304" max="2304" width="13" style="378" customWidth="1"/>
    <col min="2305" max="2305" width="13.875" style="378" customWidth="1"/>
    <col min="2306" max="2306" width="7.75" style="378" customWidth="1"/>
    <col min="2307" max="2307" width="7.875" style="378" customWidth="1"/>
    <col min="2308" max="2308" width="10.5" style="378" customWidth="1"/>
    <col min="2309" max="2309" width="17.75" style="378" customWidth="1"/>
    <col min="2310" max="2310" width="20.625" style="378" customWidth="1"/>
    <col min="2311" max="2311" width="21.125" style="378" customWidth="1"/>
    <col min="2312" max="2559" width="9" style="378"/>
    <col min="2560" max="2560" width="13" style="378" customWidth="1"/>
    <col min="2561" max="2561" width="13.875" style="378" customWidth="1"/>
    <col min="2562" max="2562" width="7.75" style="378" customWidth="1"/>
    <col min="2563" max="2563" width="7.875" style="378" customWidth="1"/>
    <col min="2564" max="2564" width="10.5" style="378" customWidth="1"/>
    <col min="2565" max="2565" width="17.75" style="378" customWidth="1"/>
    <col min="2566" max="2566" width="20.625" style="378" customWidth="1"/>
    <col min="2567" max="2567" width="21.125" style="378" customWidth="1"/>
    <col min="2568" max="2815" width="9" style="378"/>
    <col min="2816" max="2816" width="13" style="378" customWidth="1"/>
    <col min="2817" max="2817" width="13.875" style="378" customWidth="1"/>
    <col min="2818" max="2818" width="7.75" style="378" customWidth="1"/>
    <col min="2819" max="2819" width="7.875" style="378" customWidth="1"/>
    <col min="2820" max="2820" width="10.5" style="378" customWidth="1"/>
    <col min="2821" max="2821" width="17.75" style="378" customWidth="1"/>
    <col min="2822" max="2822" width="20.625" style="378" customWidth="1"/>
    <col min="2823" max="2823" width="21.125" style="378" customWidth="1"/>
    <col min="2824" max="3071" width="9" style="378"/>
    <col min="3072" max="3072" width="13" style="378" customWidth="1"/>
    <col min="3073" max="3073" width="13.875" style="378" customWidth="1"/>
    <col min="3074" max="3074" width="7.75" style="378" customWidth="1"/>
    <col min="3075" max="3075" width="7.875" style="378" customWidth="1"/>
    <col min="3076" max="3076" width="10.5" style="378" customWidth="1"/>
    <col min="3077" max="3077" width="17.75" style="378" customWidth="1"/>
    <col min="3078" max="3078" width="20.625" style="378" customWidth="1"/>
    <col min="3079" max="3079" width="21.125" style="378" customWidth="1"/>
    <col min="3080" max="3327" width="9" style="378"/>
    <col min="3328" max="3328" width="13" style="378" customWidth="1"/>
    <col min="3329" max="3329" width="13.875" style="378" customWidth="1"/>
    <col min="3330" max="3330" width="7.75" style="378" customWidth="1"/>
    <col min="3331" max="3331" width="7.875" style="378" customWidth="1"/>
    <col min="3332" max="3332" width="10.5" style="378" customWidth="1"/>
    <col min="3333" max="3333" width="17.75" style="378" customWidth="1"/>
    <col min="3334" max="3334" width="20.625" style="378" customWidth="1"/>
    <col min="3335" max="3335" width="21.125" style="378" customWidth="1"/>
    <col min="3336" max="3583" width="9" style="378"/>
    <col min="3584" max="3584" width="13" style="378" customWidth="1"/>
    <col min="3585" max="3585" width="13.875" style="378" customWidth="1"/>
    <col min="3586" max="3586" width="7.75" style="378" customWidth="1"/>
    <col min="3587" max="3587" width="7.875" style="378" customWidth="1"/>
    <col min="3588" max="3588" width="10.5" style="378" customWidth="1"/>
    <col min="3589" max="3589" width="17.75" style="378" customWidth="1"/>
    <col min="3590" max="3590" width="20.625" style="378" customWidth="1"/>
    <col min="3591" max="3591" width="21.125" style="378" customWidth="1"/>
    <col min="3592" max="3839" width="9" style="378"/>
    <col min="3840" max="3840" width="13" style="378" customWidth="1"/>
    <col min="3841" max="3841" width="13.875" style="378" customWidth="1"/>
    <col min="3842" max="3842" width="7.75" style="378" customWidth="1"/>
    <col min="3843" max="3843" width="7.875" style="378" customWidth="1"/>
    <col min="3844" max="3844" width="10.5" style="378" customWidth="1"/>
    <col min="3845" max="3845" width="17.75" style="378" customWidth="1"/>
    <col min="3846" max="3846" width="20.625" style="378" customWidth="1"/>
    <col min="3847" max="3847" width="21.125" style="378" customWidth="1"/>
    <col min="3848" max="4095" width="9" style="378"/>
    <col min="4096" max="4096" width="13" style="378" customWidth="1"/>
    <col min="4097" max="4097" width="13.875" style="378" customWidth="1"/>
    <col min="4098" max="4098" width="7.75" style="378" customWidth="1"/>
    <col min="4099" max="4099" width="7.875" style="378" customWidth="1"/>
    <col min="4100" max="4100" width="10.5" style="378" customWidth="1"/>
    <col min="4101" max="4101" width="17.75" style="378" customWidth="1"/>
    <col min="4102" max="4102" width="20.625" style="378" customWidth="1"/>
    <col min="4103" max="4103" width="21.125" style="378" customWidth="1"/>
    <col min="4104" max="4351" width="9" style="378"/>
    <col min="4352" max="4352" width="13" style="378" customWidth="1"/>
    <col min="4353" max="4353" width="13.875" style="378" customWidth="1"/>
    <col min="4354" max="4354" width="7.75" style="378" customWidth="1"/>
    <col min="4355" max="4355" width="7.875" style="378" customWidth="1"/>
    <col min="4356" max="4356" width="10.5" style="378" customWidth="1"/>
    <col min="4357" max="4357" width="17.75" style="378" customWidth="1"/>
    <col min="4358" max="4358" width="20.625" style="378" customWidth="1"/>
    <col min="4359" max="4359" width="21.125" style="378" customWidth="1"/>
    <col min="4360" max="4607" width="9" style="378"/>
    <col min="4608" max="4608" width="13" style="378" customWidth="1"/>
    <col min="4609" max="4609" width="13.875" style="378" customWidth="1"/>
    <col min="4610" max="4610" width="7.75" style="378" customWidth="1"/>
    <col min="4611" max="4611" width="7.875" style="378" customWidth="1"/>
    <col min="4612" max="4612" width="10.5" style="378" customWidth="1"/>
    <col min="4613" max="4613" width="17.75" style="378" customWidth="1"/>
    <col min="4614" max="4614" width="20.625" style="378" customWidth="1"/>
    <col min="4615" max="4615" width="21.125" style="378" customWidth="1"/>
    <col min="4616" max="4863" width="9" style="378"/>
    <col min="4864" max="4864" width="13" style="378" customWidth="1"/>
    <col min="4865" max="4865" width="13.875" style="378" customWidth="1"/>
    <col min="4866" max="4866" width="7.75" style="378" customWidth="1"/>
    <col min="4867" max="4867" width="7.875" style="378" customWidth="1"/>
    <col min="4868" max="4868" width="10.5" style="378" customWidth="1"/>
    <col min="4869" max="4869" width="17.75" style="378" customWidth="1"/>
    <col min="4870" max="4870" width="20.625" style="378" customWidth="1"/>
    <col min="4871" max="4871" width="21.125" style="378" customWidth="1"/>
    <col min="4872" max="5119" width="9" style="378"/>
    <col min="5120" max="5120" width="13" style="378" customWidth="1"/>
    <col min="5121" max="5121" width="13.875" style="378" customWidth="1"/>
    <col min="5122" max="5122" width="7.75" style="378" customWidth="1"/>
    <col min="5123" max="5123" width="7.875" style="378" customWidth="1"/>
    <col min="5124" max="5124" width="10.5" style="378" customWidth="1"/>
    <col min="5125" max="5125" width="17.75" style="378" customWidth="1"/>
    <col min="5126" max="5126" width="20.625" style="378" customWidth="1"/>
    <col min="5127" max="5127" width="21.125" style="378" customWidth="1"/>
    <col min="5128" max="5375" width="9" style="378"/>
    <col min="5376" max="5376" width="13" style="378" customWidth="1"/>
    <col min="5377" max="5377" width="13.875" style="378" customWidth="1"/>
    <col min="5378" max="5378" width="7.75" style="378" customWidth="1"/>
    <col min="5379" max="5379" width="7.875" style="378" customWidth="1"/>
    <col min="5380" max="5380" width="10.5" style="378" customWidth="1"/>
    <col min="5381" max="5381" width="17.75" style="378" customWidth="1"/>
    <col min="5382" max="5382" width="20.625" style="378" customWidth="1"/>
    <col min="5383" max="5383" width="21.125" style="378" customWidth="1"/>
    <col min="5384" max="5631" width="9" style="378"/>
    <col min="5632" max="5632" width="13" style="378" customWidth="1"/>
    <col min="5633" max="5633" width="13.875" style="378" customWidth="1"/>
    <col min="5634" max="5634" width="7.75" style="378" customWidth="1"/>
    <col min="5635" max="5635" width="7.875" style="378" customWidth="1"/>
    <col min="5636" max="5636" width="10.5" style="378" customWidth="1"/>
    <col min="5637" max="5637" width="17.75" style="378" customWidth="1"/>
    <col min="5638" max="5638" width="20.625" style="378" customWidth="1"/>
    <col min="5639" max="5639" width="21.125" style="378" customWidth="1"/>
    <col min="5640" max="5887" width="9" style="378"/>
    <col min="5888" max="5888" width="13" style="378" customWidth="1"/>
    <col min="5889" max="5889" width="13.875" style="378" customWidth="1"/>
    <col min="5890" max="5890" width="7.75" style="378" customWidth="1"/>
    <col min="5891" max="5891" width="7.875" style="378" customWidth="1"/>
    <col min="5892" max="5892" width="10.5" style="378" customWidth="1"/>
    <col min="5893" max="5893" width="17.75" style="378" customWidth="1"/>
    <col min="5894" max="5894" width="20.625" style="378" customWidth="1"/>
    <col min="5895" max="5895" width="21.125" style="378" customWidth="1"/>
    <col min="5896" max="6143" width="9" style="378"/>
    <col min="6144" max="6144" width="13" style="378" customWidth="1"/>
    <col min="6145" max="6145" width="13.875" style="378" customWidth="1"/>
    <col min="6146" max="6146" width="7.75" style="378" customWidth="1"/>
    <col min="6147" max="6147" width="7.875" style="378" customWidth="1"/>
    <col min="6148" max="6148" width="10.5" style="378" customWidth="1"/>
    <col min="6149" max="6149" width="17.75" style="378" customWidth="1"/>
    <col min="6150" max="6150" width="20.625" style="378" customWidth="1"/>
    <col min="6151" max="6151" width="21.125" style="378" customWidth="1"/>
    <col min="6152" max="6399" width="9" style="378"/>
    <col min="6400" max="6400" width="13" style="378" customWidth="1"/>
    <col min="6401" max="6401" width="13.875" style="378" customWidth="1"/>
    <col min="6402" max="6402" width="7.75" style="378" customWidth="1"/>
    <col min="6403" max="6403" width="7.875" style="378" customWidth="1"/>
    <col min="6404" max="6404" width="10.5" style="378" customWidth="1"/>
    <col min="6405" max="6405" width="17.75" style="378" customWidth="1"/>
    <col min="6406" max="6406" width="20.625" style="378" customWidth="1"/>
    <col min="6407" max="6407" width="21.125" style="378" customWidth="1"/>
    <col min="6408" max="6655" width="9" style="378"/>
    <col min="6656" max="6656" width="13" style="378" customWidth="1"/>
    <col min="6657" max="6657" width="13.875" style="378" customWidth="1"/>
    <col min="6658" max="6658" width="7.75" style="378" customWidth="1"/>
    <col min="6659" max="6659" width="7.875" style="378" customWidth="1"/>
    <col min="6660" max="6660" width="10.5" style="378" customWidth="1"/>
    <col min="6661" max="6661" width="17.75" style="378" customWidth="1"/>
    <col min="6662" max="6662" width="20.625" style="378" customWidth="1"/>
    <col min="6663" max="6663" width="21.125" style="378" customWidth="1"/>
    <col min="6664" max="6911" width="9" style="378"/>
    <col min="6912" max="6912" width="13" style="378" customWidth="1"/>
    <col min="6913" max="6913" width="13.875" style="378" customWidth="1"/>
    <col min="6914" max="6914" width="7.75" style="378" customWidth="1"/>
    <col min="6915" max="6915" width="7.875" style="378" customWidth="1"/>
    <col min="6916" max="6916" width="10.5" style="378" customWidth="1"/>
    <col min="6917" max="6917" width="17.75" style="378" customWidth="1"/>
    <col min="6918" max="6918" width="20.625" style="378" customWidth="1"/>
    <col min="6919" max="6919" width="21.125" style="378" customWidth="1"/>
    <col min="6920" max="7167" width="9" style="378"/>
    <col min="7168" max="7168" width="13" style="378" customWidth="1"/>
    <col min="7169" max="7169" width="13.875" style="378" customWidth="1"/>
    <col min="7170" max="7170" width="7.75" style="378" customWidth="1"/>
    <col min="7171" max="7171" width="7.875" style="378" customWidth="1"/>
    <col min="7172" max="7172" width="10.5" style="378" customWidth="1"/>
    <col min="7173" max="7173" width="17.75" style="378" customWidth="1"/>
    <col min="7174" max="7174" width="20.625" style="378" customWidth="1"/>
    <col min="7175" max="7175" width="21.125" style="378" customWidth="1"/>
    <col min="7176" max="7423" width="9" style="378"/>
    <col min="7424" max="7424" width="13" style="378" customWidth="1"/>
    <col min="7425" max="7425" width="13.875" style="378" customWidth="1"/>
    <col min="7426" max="7426" width="7.75" style="378" customWidth="1"/>
    <col min="7427" max="7427" width="7.875" style="378" customWidth="1"/>
    <col min="7428" max="7428" width="10.5" style="378" customWidth="1"/>
    <col min="7429" max="7429" width="17.75" style="378" customWidth="1"/>
    <col min="7430" max="7430" width="20.625" style="378" customWidth="1"/>
    <col min="7431" max="7431" width="21.125" style="378" customWidth="1"/>
    <col min="7432" max="7679" width="9" style="378"/>
    <col min="7680" max="7680" width="13" style="378" customWidth="1"/>
    <col min="7681" max="7681" width="13.875" style="378" customWidth="1"/>
    <col min="7682" max="7682" width="7.75" style="378" customWidth="1"/>
    <col min="7683" max="7683" width="7.875" style="378" customWidth="1"/>
    <col min="7684" max="7684" width="10.5" style="378" customWidth="1"/>
    <col min="7685" max="7685" width="17.75" style="378" customWidth="1"/>
    <col min="7686" max="7686" width="20.625" style="378" customWidth="1"/>
    <col min="7687" max="7687" width="21.125" style="378" customWidth="1"/>
    <col min="7688" max="7935" width="9" style="378"/>
    <col min="7936" max="7936" width="13" style="378" customWidth="1"/>
    <col min="7937" max="7937" width="13.875" style="378" customWidth="1"/>
    <col min="7938" max="7938" width="7.75" style="378" customWidth="1"/>
    <col min="7939" max="7939" width="7.875" style="378" customWidth="1"/>
    <col min="7940" max="7940" width="10.5" style="378" customWidth="1"/>
    <col min="7941" max="7941" width="17.75" style="378" customWidth="1"/>
    <col min="7942" max="7942" width="20.625" style="378" customWidth="1"/>
    <col min="7943" max="7943" width="21.125" style="378" customWidth="1"/>
    <col min="7944" max="8191" width="9" style="378"/>
    <col min="8192" max="8192" width="13" style="378" customWidth="1"/>
    <col min="8193" max="8193" width="13.875" style="378" customWidth="1"/>
    <col min="8194" max="8194" width="7.75" style="378" customWidth="1"/>
    <col min="8195" max="8195" width="7.875" style="378" customWidth="1"/>
    <col min="8196" max="8196" width="10.5" style="378" customWidth="1"/>
    <col min="8197" max="8197" width="17.75" style="378" customWidth="1"/>
    <col min="8198" max="8198" width="20.625" style="378" customWidth="1"/>
    <col min="8199" max="8199" width="21.125" style="378" customWidth="1"/>
    <col min="8200" max="8447" width="9" style="378"/>
    <col min="8448" max="8448" width="13" style="378" customWidth="1"/>
    <col min="8449" max="8449" width="13.875" style="378" customWidth="1"/>
    <col min="8450" max="8450" width="7.75" style="378" customWidth="1"/>
    <col min="8451" max="8451" width="7.875" style="378" customWidth="1"/>
    <col min="8452" max="8452" width="10.5" style="378" customWidth="1"/>
    <col min="8453" max="8453" width="17.75" style="378" customWidth="1"/>
    <col min="8454" max="8454" width="20.625" style="378" customWidth="1"/>
    <col min="8455" max="8455" width="21.125" style="378" customWidth="1"/>
    <col min="8456" max="8703" width="9" style="378"/>
    <col min="8704" max="8704" width="13" style="378" customWidth="1"/>
    <col min="8705" max="8705" width="13.875" style="378" customWidth="1"/>
    <col min="8706" max="8706" width="7.75" style="378" customWidth="1"/>
    <col min="8707" max="8707" width="7.875" style="378" customWidth="1"/>
    <col min="8708" max="8708" width="10.5" style="378" customWidth="1"/>
    <col min="8709" max="8709" width="17.75" style="378" customWidth="1"/>
    <col min="8710" max="8710" width="20.625" style="378" customWidth="1"/>
    <col min="8711" max="8711" width="21.125" style="378" customWidth="1"/>
    <col min="8712" max="8959" width="9" style="378"/>
    <col min="8960" max="8960" width="13" style="378" customWidth="1"/>
    <col min="8961" max="8961" width="13.875" style="378" customWidth="1"/>
    <col min="8962" max="8962" width="7.75" style="378" customWidth="1"/>
    <col min="8963" max="8963" width="7.875" style="378" customWidth="1"/>
    <col min="8964" max="8964" width="10.5" style="378" customWidth="1"/>
    <col min="8965" max="8965" width="17.75" style="378" customWidth="1"/>
    <col min="8966" max="8966" width="20.625" style="378" customWidth="1"/>
    <col min="8967" max="8967" width="21.125" style="378" customWidth="1"/>
    <col min="8968" max="9215" width="9" style="378"/>
    <col min="9216" max="9216" width="13" style="378" customWidth="1"/>
    <col min="9217" max="9217" width="13.875" style="378" customWidth="1"/>
    <col min="9218" max="9218" width="7.75" style="378" customWidth="1"/>
    <col min="9219" max="9219" width="7.875" style="378" customWidth="1"/>
    <col min="9220" max="9220" width="10.5" style="378" customWidth="1"/>
    <col min="9221" max="9221" width="17.75" style="378" customWidth="1"/>
    <col min="9222" max="9222" width="20.625" style="378" customWidth="1"/>
    <col min="9223" max="9223" width="21.125" style="378" customWidth="1"/>
    <col min="9224" max="9471" width="9" style="378"/>
    <col min="9472" max="9472" width="13" style="378" customWidth="1"/>
    <col min="9473" max="9473" width="13.875" style="378" customWidth="1"/>
    <col min="9474" max="9474" width="7.75" style="378" customWidth="1"/>
    <col min="9475" max="9475" width="7.875" style="378" customWidth="1"/>
    <col min="9476" max="9476" width="10.5" style="378" customWidth="1"/>
    <col min="9477" max="9477" width="17.75" style="378" customWidth="1"/>
    <col min="9478" max="9478" width="20.625" style="378" customWidth="1"/>
    <col min="9479" max="9479" width="21.125" style="378" customWidth="1"/>
    <col min="9480" max="9727" width="9" style="378"/>
    <col min="9728" max="9728" width="13" style="378" customWidth="1"/>
    <col min="9729" max="9729" width="13.875" style="378" customWidth="1"/>
    <col min="9730" max="9730" width="7.75" style="378" customWidth="1"/>
    <col min="9731" max="9731" width="7.875" style="378" customWidth="1"/>
    <col min="9732" max="9732" width="10.5" style="378" customWidth="1"/>
    <col min="9733" max="9733" width="17.75" style="378" customWidth="1"/>
    <col min="9734" max="9734" width="20.625" style="378" customWidth="1"/>
    <col min="9735" max="9735" width="21.125" style="378" customWidth="1"/>
    <col min="9736" max="9983" width="9" style="378"/>
    <col min="9984" max="9984" width="13" style="378" customWidth="1"/>
    <col min="9985" max="9985" width="13.875" style="378" customWidth="1"/>
    <col min="9986" max="9986" width="7.75" style="378" customWidth="1"/>
    <col min="9987" max="9987" width="7.875" style="378" customWidth="1"/>
    <col min="9988" max="9988" width="10.5" style="378" customWidth="1"/>
    <col min="9989" max="9989" width="17.75" style="378" customWidth="1"/>
    <col min="9990" max="9990" width="20.625" style="378" customWidth="1"/>
    <col min="9991" max="9991" width="21.125" style="378" customWidth="1"/>
    <col min="9992" max="10239" width="9" style="378"/>
    <col min="10240" max="10240" width="13" style="378" customWidth="1"/>
    <col min="10241" max="10241" width="13.875" style="378" customWidth="1"/>
    <col min="10242" max="10242" width="7.75" style="378" customWidth="1"/>
    <col min="10243" max="10243" width="7.875" style="378" customWidth="1"/>
    <col min="10244" max="10244" width="10.5" style="378" customWidth="1"/>
    <col min="10245" max="10245" width="17.75" style="378" customWidth="1"/>
    <col min="10246" max="10246" width="20.625" style="378" customWidth="1"/>
    <col min="10247" max="10247" width="21.125" style="378" customWidth="1"/>
    <col min="10248" max="10495" width="9" style="378"/>
    <col min="10496" max="10496" width="13" style="378" customWidth="1"/>
    <col min="10497" max="10497" width="13.875" style="378" customWidth="1"/>
    <col min="10498" max="10498" width="7.75" style="378" customWidth="1"/>
    <col min="10499" max="10499" width="7.875" style="378" customWidth="1"/>
    <col min="10500" max="10500" width="10.5" style="378" customWidth="1"/>
    <col min="10501" max="10501" width="17.75" style="378" customWidth="1"/>
    <col min="10502" max="10502" width="20.625" style="378" customWidth="1"/>
    <col min="10503" max="10503" width="21.125" style="378" customWidth="1"/>
    <col min="10504" max="10751" width="9" style="378"/>
    <col min="10752" max="10752" width="13" style="378" customWidth="1"/>
    <col min="10753" max="10753" width="13.875" style="378" customWidth="1"/>
    <col min="10754" max="10754" width="7.75" style="378" customWidth="1"/>
    <col min="10755" max="10755" width="7.875" style="378" customWidth="1"/>
    <col min="10756" max="10756" width="10.5" style="378" customWidth="1"/>
    <col min="10757" max="10757" width="17.75" style="378" customWidth="1"/>
    <col min="10758" max="10758" width="20.625" style="378" customWidth="1"/>
    <col min="10759" max="10759" width="21.125" style="378" customWidth="1"/>
    <col min="10760" max="11007" width="9" style="378"/>
    <col min="11008" max="11008" width="13" style="378" customWidth="1"/>
    <col min="11009" max="11009" width="13.875" style="378" customWidth="1"/>
    <col min="11010" max="11010" width="7.75" style="378" customWidth="1"/>
    <col min="11011" max="11011" width="7.875" style="378" customWidth="1"/>
    <col min="11012" max="11012" width="10.5" style="378" customWidth="1"/>
    <col min="11013" max="11013" width="17.75" style="378" customWidth="1"/>
    <col min="11014" max="11014" width="20.625" style="378" customWidth="1"/>
    <col min="11015" max="11015" width="21.125" style="378" customWidth="1"/>
    <col min="11016" max="11263" width="9" style="378"/>
    <col min="11264" max="11264" width="13" style="378" customWidth="1"/>
    <col min="11265" max="11265" width="13.875" style="378" customWidth="1"/>
    <col min="11266" max="11266" width="7.75" style="378" customWidth="1"/>
    <col min="11267" max="11267" width="7.875" style="378" customWidth="1"/>
    <col min="11268" max="11268" width="10.5" style="378" customWidth="1"/>
    <col min="11269" max="11269" width="17.75" style="378" customWidth="1"/>
    <col min="11270" max="11270" width="20.625" style="378" customWidth="1"/>
    <col min="11271" max="11271" width="21.125" style="378" customWidth="1"/>
    <col min="11272" max="11519" width="9" style="378"/>
    <col min="11520" max="11520" width="13" style="378" customWidth="1"/>
    <col min="11521" max="11521" width="13.875" style="378" customWidth="1"/>
    <col min="11522" max="11522" width="7.75" style="378" customWidth="1"/>
    <col min="11523" max="11523" width="7.875" style="378" customWidth="1"/>
    <col min="11524" max="11524" width="10.5" style="378" customWidth="1"/>
    <col min="11525" max="11525" width="17.75" style="378" customWidth="1"/>
    <col min="11526" max="11526" width="20.625" style="378" customWidth="1"/>
    <col min="11527" max="11527" width="21.125" style="378" customWidth="1"/>
    <col min="11528" max="11775" width="9" style="378"/>
    <col min="11776" max="11776" width="13" style="378" customWidth="1"/>
    <col min="11777" max="11777" width="13.875" style="378" customWidth="1"/>
    <col min="11778" max="11778" width="7.75" style="378" customWidth="1"/>
    <col min="11779" max="11779" width="7.875" style="378" customWidth="1"/>
    <col min="11780" max="11780" width="10.5" style="378" customWidth="1"/>
    <col min="11781" max="11781" width="17.75" style="378" customWidth="1"/>
    <col min="11782" max="11782" width="20.625" style="378" customWidth="1"/>
    <col min="11783" max="11783" width="21.125" style="378" customWidth="1"/>
    <col min="11784" max="12031" width="9" style="378"/>
    <col min="12032" max="12032" width="13" style="378" customWidth="1"/>
    <col min="12033" max="12033" width="13.875" style="378" customWidth="1"/>
    <col min="12034" max="12034" width="7.75" style="378" customWidth="1"/>
    <col min="12035" max="12035" width="7.875" style="378" customWidth="1"/>
    <col min="12036" max="12036" width="10.5" style="378" customWidth="1"/>
    <col min="12037" max="12037" width="17.75" style="378" customWidth="1"/>
    <col min="12038" max="12038" width="20.625" style="378" customWidth="1"/>
    <col min="12039" max="12039" width="21.125" style="378" customWidth="1"/>
    <col min="12040" max="12287" width="9" style="378"/>
    <col min="12288" max="12288" width="13" style="378" customWidth="1"/>
    <col min="12289" max="12289" width="13.875" style="378" customWidth="1"/>
    <col min="12290" max="12290" width="7.75" style="378" customWidth="1"/>
    <col min="12291" max="12291" width="7.875" style="378" customWidth="1"/>
    <col min="12292" max="12292" width="10.5" style="378" customWidth="1"/>
    <col min="12293" max="12293" width="17.75" style="378" customWidth="1"/>
    <col min="12294" max="12294" width="20.625" style="378" customWidth="1"/>
    <col min="12295" max="12295" width="21.125" style="378" customWidth="1"/>
    <col min="12296" max="12543" width="9" style="378"/>
    <col min="12544" max="12544" width="13" style="378" customWidth="1"/>
    <col min="12545" max="12545" width="13.875" style="378" customWidth="1"/>
    <col min="12546" max="12546" width="7.75" style="378" customWidth="1"/>
    <col min="12547" max="12547" width="7.875" style="378" customWidth="1"/>
    <col min="12548" max="12548" width="10.5" style="378" customWidth="1"/>
    <col min="12549" max="12549" width="17.75" style="378" customWidth="1"/>
    <col min="12550" max="12550" width="20.625" style="378" customWidth="1"/>
    <col min="12551" max="12551" width="21.125" style="378" customWidth="1"/>
    <col min="12552" max="12799" width="9" style="378"/>
    <col min="12800" max="12800" width="13" style="378" customWidth="1"/>
    <col min="12801" max="12801" width="13.875" style="378" customWidth="1"/>
    <col min="12802" max="12802" width="7.75" style="378" customWidth="1"/>
    <col min="12803" max="12803" width="7.875" style="378" customWidth="1"/>
    <col min="12804" max="12804" width="10.5" style="378" customWidth="1"/>
    <col min="12805" max="12805" width="17.75" style="378" customWidth="1"/>
    <col min="12806" max="12806" width="20.625" style="378" customWidth="1"/>
    <col min="12807" max="12807" width="21.125" style="378" customWidth="1"/>
    <col min="12808" max="13055" width="9" style="378"/>
    <col min="13056" max="13056" width="13" style="378" customWidth="1"/>
    <col min="13057" max="13057" width="13.875" style="378" customWidth="1"/>
    <col min="13058" max="13058" width="7.75" style="378" customWidth="1"/>
    <col min="13059" max="13059" width="7.875" style="378" customWidth="1"/>
    <col min="13060" max="13060" width="10.5" style="378" customWidth="1"/>
    <col min="13061" max="13061" width="17.75" style="378" customWidth="1"/>
    <col min="13062" max="13062" width="20.625" style="378" customWidth="1"/>
    <col min="13063" max="13063" width="21.125" style="378" customWidth="1"/>
    <col min="13064" max="13311" width="9" style="378"/>
    <col min="13312" max="13312" width="13" style="378" customWidth="1"/>
    <col min="13313" max="13313" width="13.875" style="378" customWidth="1"/>
    <col min="13314" max="13314" width="7.75" style="378" customWidth="1"/>
    <col min="13315" max="13315" width="7.875" style="378" customWidth="1"/>
    <col min="13316" max="13316" width="10.5" style="378" customWidth="1"/>
    <col min="13317" max="13317" width="17.75" style="378" customWidth="1"/>
    <col min="13318" max="13318" width="20.625" style="378" customWidth="1"/>
    <col min="13319" max="13319" width="21.125" style="378" customWidth="1"/>
    <col min="13320" max="13567" width="9" style="378"/>
    <col min="13568" max="13568" width="13" style="378" customWidth="1"/>
    <col min="13569" max="13569" width="13.875" style="378" customWidth="1"/>
    <col min="13570" max="13570" width="7.75" style="378" customWidth="1"/>
    <col min="13571" max="13571" width="7.875" style="378" customWidth="1"/>
    <col min="13572" max="13572" width="10.5" style="378" customWidth="1"/>
    <col min="13573" max="13573" width="17.75" style="378" customWidth="1"/>
    <col min="13574" max="13574" width="20.625" style="378" customWidth="1"/>
    <col min="13575" max="13575" width="21.125" style="378" customWidth="1"/>
    <col min="13576" max="13823" width="9" style="378"/>
    <col min="13824" max="13824" width="13" style="378" customWidth="1"/>
    <col min="13825" max="13825" width="13.875" style="378" customWidth="1"/>
    <col min="13826" max="13826" width="7.75" style="378" customWidth="1"/>
    <col min="13827" max="13827" width="7.875" style="378" customWidth="1"/>
    <col min="13828" max="13828" width="10.5" style="378" customWidth="1"/>
    <col min="13829" max="13829" width="17.75" style="378" customWidth="1"/>
    <col min="13830" max="13830" width="20.625" style="378" customWidth="1"/>
    <col min="13831" max="13831" width="21.125" style="378" customWidth="1"/>
    <col min="13832" max="14079" width="9" style="378"/>
    <col min="14080" max="14080" width="13" style="378" customWidth="1"/>
    <col min="14081" max="14081" width="13.875" style="378" customWidth="1"/>
    <col min="14082" max="14082" width="7.75" style="378" customWidth="1"/>
    <col min="14083" max="14083" width="7.875" style="378" customWidth="1"/>
    <col min="14084" max="14084" width="10.5" style="378" customWidth="1"/>
    <col min="14085" max="14085" width="17.75" style="378" customWidth="1"/>
    <col min="14086" max="14086" width="20.625" style="378" customWidth="1"/>
    <col min="14087" max="14087" width="21.125" style="378" customWidth="1"/>
    <col min="14088" max="14335" width="9" style="378"/>
    <col min="14336" max="14336" width="13" style="378" customWidth="1"/>
    <col min="14337" max="14337" width="13.875" style="378" customWidth="1"/>
    <col min="14338" max="14338" width="7.75" style="378" customWidth="1"/>
    <col min="14339" max="14339" width="7.875" style="378" customWidth="1"/>
    <col min="14340" max="14340" width="10.5" style="378" customWidth="1"/>
    <col min="14341" max="14341" width="17.75" style="378" customWidth="1"/>
    <col min="14342" max="14342" width="20.625" style="378" customWidth="1"/>
    <col min="14343" max="14343" width="21.125" style="378" customWidth="1"/>
    <col min="14344" max="14591" width="9" style="378"/>
    <col min="14592" max="14592" width="13" style="378" customWidth="1"/>
    <col min="14593" max="14593" width="13.875" style="378" customWidth="1"/>
    <col min="14594" max="14594" width="7.75" style="378" customWidth="1"/>
    <col min="14595" max="14595" width="7.875" style="378" customWidth="1"/>
    <col min="14596" max="14596" width="10.5" style="378" customWidth="1"/>
    <col min="14597" max="14597" width="17.75" style="378" customWidth="1"/>
    <col min="14598" max="14598" width="20.625" style="378" customWidth="1"/>
    <col min="14599" max="14599" width="21.125" style="378" customWidth="1"/>
    <col min="14600" max="14847" width="9" style="378"/>
    <col min="14848" max="14848" width="13" style="378" customWidth="1"/>
    <col min="14849" max="14849" width="13.875" style="378" customWidth="1"/>
    <col min="14850" max="14850" width="7.75" style="378" customWidth="1"/>
    <col min="14851" max="14851" width="7.875" style="378" customWidth="1"/>
    <col min="14852" max="14852" width="10.5" style="378" customWidth="1"/>
    <col min="14853" max="14853" width="17.75" style="378" customWidth="1"/>
    <col min="14854" max="14854" width="20.625" style="378" customWidth="1"/>
    <col min="14855" max="14855" width="21.125" style="378" customWidth="1"/>
    <col min="14856" max="15103" width="9" style="378"/>
    <col min="15104" max="15104" width="13" style="378" customWidth="1"/>
    <col min="15105" max="15105" width="13.875" style="378" customWidth="1"/>
    <col min="15106" max="15106" width="7.75" style="378" customWidth="1"/>
    <col min="15107" max="15107" width="7.875" style="378" customWidth="1"/>
    <col min="15108" max="15108" width="10.5" style="378" customWidth="1"/>
    <col min="15109" max="15109" width="17.75" style="378" customWidth="1"/>
    <col min="15110" max="15110" width="20.625" style="378" customWidth="1"/>
    <col min="15111" max="15111" width="21.125" style="378" customWidth="1"/>
    <col min="15112" max="15359" width="9" style="378"/>
    <col min="15360" max="15360" width="13" style="378" customWidth="1"/>
    <col min="15361" max="15361" width="13.875" style="378" customWidth="1"/>
    <col min="15362" max="15362" width="7.75" style="378" customWidth="1"/>
    <col min="15363" max="15363" width="7.875" style="378" customWidth="1"/>
    <col min="15364" max="15364" width="10.5" style="378" customWidth="1"/>
    <col min="15365" max="15365" width="17.75" style="378" customWidth="1"/>
    <col min="15366" max="15366" width="20.625" style="378" customWidth="1"/>
    <col min="15367" max="15367" width="21.125" style="378" customWidth="1"/>
    <col min="15368" max="15615" width="9" style="378"/>
    <col min="15616" max="15616" width="13" style="378" customWidth="1"/>
    <col min="15617" max="15617" width="13.875" style="378" customWidth="1"/>
    <col min="15618" max="15618" width="7.75" style="378" customWidth="1"/>
    <col min="15619" max="15619" width="7.875" style="378" customWidth="1"/>
    <col min="15620" max="15620" width="10.5" style="378" customWidth="1"/>
    <col min="15621" max="15621" width="17.75" style="378" customWidth="1"/>
    <col min="15622" max="15622" width="20.625" style="378" customWidth="1"/>
    <col min="15623" max="15623" width="21.125" style="378" customWidth="1"/>
    <col min="15624" max="15871" width="9" style="378"/>
    <col min="15872" max="15872" width="13" style="378" customWidth="1"/>
    <col min="15873" max="15873" width="13.875" style="378" customWidth="1"/>
    <col min="15874" max="15874" width="7.75" style="378" customWidth="1"/>
    <col min="15875" max="15875" width="7.875" style="378" customWidth="1"/>
    <col min="15876" max="15876" width="10.5" style="378" customWidth="1"/>
    <col min="15877" max="15877" width="17.75" style="378" customWidth="1"/>
    <col min="15878" max="15878" width="20.625" style="378" customWidth="1"/>
    <col min="15879" max="15879" width="21.125" style="378" customWidth="1"/>
    <col min="15880" max="16127" width="9" style="378"/>
    <col min="16128" max="16128" width="13" style="378" customWidth="1"/>
    <col min="16129" max="16129" width="13.875" style="378" customWidth="1"/>
    <col min="16130" max="16130" width="7.75" style="378" customWidth="1"/>
    <col min="16131" max="16131" width="7.875" style="378" customWidth="1"/>
    <col min="16132" max="16132" width="10.5" style="378" customWidth="1"/>
    <col min="16133" max="16133" width="17.75" style="378" customWidth="1"/>
    <col min="16134" max="16134" width="20.625" style="378" customWidth="1"/>
    <col min="16135" max="16135" width="21.125" style="378" customWidth="1"/>
    <col min="16136" max="16384" width="9" style="378"/>
  </cols>
  <sheetData>
    <row r="1" spans="1:14" ht="54.75" customHeight="1">
      <c r="A1" s="563" t="s">
        <v>385</v>
      </c>
      <c r="B1" s="564"/>
      <c r="C1" s="564"/>
      <c r="D1" s="564"/>
      <c r="E1" s="564"/>
      <c r="F1" s="564"/>
      <c r="G1" s="564"/>
      <c r="H1" s="565"/>
    </row>
    <row r="2" spans="1:14" ht="35.1" customHeight="1">
      <c r="A2" s="379" t="s">
        <v>386</v>
      </c>
      <c r="B2" s="380" t="s">
        <v>387</v>
      </c>
      <c r="C2" s="380" t="s">
        <v>388</v>
      </c>
      <c r="D2" s="380" t="s">
        <v>389</v>
      </c>
      <c r="E2" s="380" t="s">
        <v>390</v>
      </c>
      <c r="F2" s="380" t="s">
        <v>391</v>
      </c>
      <c r="G2" s="380" t="s">
        <v>392</v>
      </c>
      <c r="H2" s="381" t="s">
        <v>393</v>
      </c>
      <c r="K2" s="378" t="s">
        <v>394</v>
      </c>
      <c r="L2" s="378" t="s">
        <v>395</v>
      </c>
      <c r="M2" s="378" t="s">
        <v>396</v>
      </c>
    </row>
    <row r="3" spans="1:14" ht="35.1" customHeight="1">
      <c r="A3" s="382" t="s">
        <v>397</v>
      </c>
      <c r="B3" s="383" t="s">
        <v>398</v>
      </c>
      <c r="C3" s="383" t="s">
        <v>399</v>
      </c>
      <c r="D3" s="384">
        <v>30</v>
      </c>
      <c r="E3" s="384">
        <v>2947100</v>
      </c>
      <c r="F3" s="384">
        <f t="shared" ref="F3:F5" si="0">SUM(D3*E3)</f>
        <v>88413000</v>
      </c>
      <c r="G3" s="385" t="s">
        <v>400</v>
      </c>
      <c r="H3" s="386" t="s">
        <v>401</v>
      </c>
      <c r="J3" s="378" t="s">
        <v>402</v>
      </c>
      <c r="K3" s="378">
        <v>3</v>
      </c>
      <c r="L3" s="378">
        <v>1</v>
      </c>
      <c r="M3" s="378">
        <v>10</v>
      </c>
      <c r="N3" s="378">
        <f>K3*L3*M3</f>
        <v>30</v>
      </c>
    </row>
    <row r="4" spans="1:14" ht="35.1" customHeight="1">
      <c r="A4" s="382" t="s">
        <v>403</v>
      </c>
      <c r="B4" s="383" t="s">
        <v>404</v>
      </c>
      <c r="C4" s="383" t="s">
        <v>399</v>
      </c>
      <c r="D4" s="384">
        <v>22</v>
      </c>
      <c r="E4" s="384">
        <v>669130</v>
      </c>
      <c r="F4" s="384">
        <f t="shared" si="0"/>
        <v>14720860</v>
      </c>
      <c r="G4" s="385" t="s">
        <v>400</v>
      </c>
      <c r="H4" s="386" t="s">
        <v>401</v>
      </c>
      <c r="J4" s="378" t="s">
        <v>402</v>
      </c>
      <c r="K4" s="378">
        <v>2</v>
      </c>
      <c r="L4" s="378">
        <v>1</v>
      </c>
      <c r="M4" s="378">
        <v>11</v>
      </c>
      <c r="N4" s="378">
        <f t="shared" ref="N4:N7" si="1">K4*L4*M4</f>
        <v>22</v>
      </c>
    </row>
    <row r="5" spans="1:14" ht="35.1" customHeight="1">
      <c r="A5" s="382" t="s">
        <v>405</v>
      </c>
      <c r="B5" s="383" t="s">
        <v>406</v>
      </c>
      <c r="C5" s="383" t="s">
        <v>407</v>
      </c>
      <c r="D5" s="384">
        <v>24</v>
      </c>
      <c r="E5" s="384">
        <v>3939009</v>
      </c>
      <c r="F5" s="384">
        <f t="shared" si="0"/>
        <v>94536216</v>
      </c>
      <c r="G5" s="385" t="s">
        <v>400</v>
      </c>
      <c r="H5" s="386" t="s">
        <v>401</v>
      </c>
      <c r="J5" s="378" t="s">
        <v>402</v>
      </c>
      <c r="K5" s="378">
        <v>2</v>
      </c>
      <c r="L5" s="378">
        <v>1</v>
      </c>
      <c r="M5" s="378">
        <v>12</v>
      </c>
      <c r="N5" s="378">
        <f t="shared" si="1"/>
        <v>24</v>
      </c>
    </row>
    <row r="6" spans="1:14" ht="35.1" customHeight="1">
      <c r="A6" s="382" t="s">
        <v>408</v>
      </c>
      <c r="B6" s="383" t="s">
        <v>409</v>
      </c>
      <c r="C6" s="383" t="s">
        <v>399</v>
      </c>
      <c r="D6" s="384">
        <v>104</v>
      </c>
      <c r="E6" s="384">
        <v>667332</v>
      </c>
      <c r="F6" s="384">
        <f>SUM(D6*E6)</f>
        <v>69402528</v>
      </c>
      <c r="G6" s="385" t="s">
        <v>400</v>
      </c>
      <c r="H6" s="386" t="s">
        <v>401</v>
      </c>
      <c r="J6" s="378" t="s">
        <v>402</v>
      </c>
      <c r="K6" s="378">
        <v>4</v>
      </c>
      <c r="L6" s="378">
        <v>2</v>
      </c>
      <c r="M6" s="378">
        <v>13</v>
      </c>
      <c r="N6" s="378">
        <f t="shared" si="1"/>
        <v>104</v>
      </c>
    </row>
    <row r="7" spans="1:14" ht="35.1" customHeight="1">
      <c r="A7" s="382" t="s">
        <v>410</v>
      </c>
      <c r="B7" s="383" t="s">
        <v>411</v>
      </c>
      <c r="C7" s="383" t="s">
        <v>399</v>
      </c>
      <c r="D7" s="384">
        <v>112</v>
      </c>
      <c r="E7" s="384">
        <v>39020</v>
      </c>
      <c r="F7" s="384">
        <f>SUM(D7*E7)</f>
        <v>4370240</v>
      </c>
      <c r="G7" s="385" t="s">
        <v>400</v>
      </c>
      <c r="H7" s="386" t="s">
        <v>401</v>
      </c>
      <c r="J7" s="378" t="s">
        <v>402</v>
      </c>
      <c r="K7" s="378">
        <v>4</v>
      </c>
      <c r="L7" s="378">
        <v>2</v>
      </c>
      <c r="M7" s="378">
        <v>14</v>
      </c>
      <c r="N7" s="378">
        <f t="shared" si="1"/>
        <v>112</v>
      </c>
    </row>
    <row r="8" spans="1:14" ht="35.1" customHeight="1">
      <c r="A8" s="382" t="s">
        <v>412</v>
      </c>
      <c r="B8" s="383"/>
      <c r="C8" s="383"/>
      <c r="D8" s="384"/>
      <c r="E8" s="384"/>
      <c r="F8" s="384"/>
      <c r="G8" s="385"/>
      <c r="H8" s="386"/>
    </row>
    <row r="9" spans="1:14" ht="35.1" customHeight="1">
      <c r="A9" s="382" t="s">
        <v>413</v>
      </c>
      <c r="B9" s="383"/>
      <c r="C9" s="383"/>
      <c r="D9" s="384"/>
      <c r="E9" s="384"/>
      <c r="F9" s="384">
        <f>SUM(F3:F7)</f>
        <v>271442844</v>
      </c>
      <c r="G9" s="383"/>
      <c r="H9" s="386"/>
    </row>
    <row r="10" spans="1:14" ht="35.1" customHeight="1">
      <c r="A10" s="382"/>
      <c r="B10" s="383"/>
      <c r="C10" s="383"/>
      <c r="D10" s="384"/>
      <c r="E10" s="384"/>
      <c r="F10" s="384"/>
      <c r="G10" s="383"/>
      <c r="H10" s="386"/>
    </row>
    <row r="11" spans="1:14" ht="35.1" customHeight="1">
      <c r="A11" s="382"/>
      <c r="B11" s="383"/>
      <c r="C11" s="383"/>
      <c r="D11" s="383"/>
      <c r="E11" s="383"/>
      <c r="F11" s="383"/>
      <c r="G11" s="383"/>
      <c r="H11" s="386"/>
    </row>
    <row r="12" spans="1:14" ht="35.1" customHeight="1" thickBot="1">
      <c r="A12" s="387"/>
      <c r="B12" s="388"/>
      <c r="C12" s="388"/>
      <c r="D12" s="388"/>
      <c r="E12" s="388"/>
      <c r="F12" s="388"/>
      <c r="G12" s="388"/>
      <c r="H12" s="389"/>
    </row>
    <row r="13" spans="1:14" ht="21.95" customHeight="1">
      <c r="A13" s="370"/>
      <c r="B13" s="370"/>
      <c r="C13" s="370"/>
      <c r="D13" s="370"/>
      <c r="E13" s="370"/>
      <c r="F13" s="370"/>
      <c r="G13" s="370"/>
      <c r="H13" s="370"/>
    </row>
    <row r="14" spans="1:14" ht="21.95" customHeight="1"/>
    <row r="15" spans="1:14" ht="21.95" customHeight="1"/>
    <row r="16" spans="1:14" ht="21.95" customHeight="1"/>
    <row r="21" ht="14.25" customHeight="1"/>
  </sheetData>
  <mergeCells count="1">
    <mergeCell ref="A1:H1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scale="9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view="pageBreakPreview" zoomScaleNormal="100" zoomScaleSheetLayoutView="100" workbookViewId="0">
      <selection activeCell="L19" sqref="L19"/>
    </sheetView>
  </sheetViews>
  <sheetFormatPr defaultColWidth="8.75" defaultRowHeight="13.5"/>
  <cols>
    <col min="1" max="1" width="25.375" style="32" customWidth="1"/>
    <col min="2" max="2" width="28.375" style="32" customWidth="1"/>
    <col min="3" max="3" width="8.625" style="32" customWidth="1"/>
    <col min="4" max="4" width="11.25" style="32" customWidth="1"/>
    <col min="5" max="6" width="15" style="32" customWidth="1"/>
    <col min="7" max="7" width="13.125" style="32" customWidth="1"/>
    <col min="8" max="10" width="8.75" style="32"/>
    <col min="11" max="11" width="11.625" style="32" customWidth="1"/>
    <col min="12" max="16384" width="8.75" style="32"/>
  </cols>
  <sheetData>
    <row r="1" spans="1:11" ht="58.5" customHeight="1">
      <c r="A1" s="566" t="s">
        <v>414</v>
      </c>
      <c r="B1" s="567"/>
      <c r="C1" s="567"/>
      <c r="D1" s="567"/>
      <c r="E1" s="567"/>
      <c r="F1" s="567"/>
      <c r="G1" s="568"/>
      <c r="H1" s="390"/>
      <c r="I1" s="390"/>
      <c r="J1" s="390"/>
      <c r="K1" s="390"/>
    </row>
    <row r="2" spans="1:11" s="394" customFormat="1" ht="30" customHeight="1">
      <c r="A2" s="391" t="s">
        <v>415</v>
      </c>
      <c r="B2" s="392" t="s">
        <v>416</v>
      </c>
      <c r="C2" s="392" t="s">
        <v>417</v>
      </c>
      <c r="D2" s="392" t="s">
        <v>418</v>
      </c>
      <c r="E2" s="392" t="s">
        <v>419</v>
      </c>
      <c r="F2" s="392" t="s">
        <v>420</v>
      </c>
      <c r="G2" s="393" t="s">
        <v>421</v>
      </c>
    </row>
    <row r="3" spans="1:11" s="394" customFormat="1" ht="30" customHeight="1">
      <c r="A3" s="395" t="s">
        <v>422</v>
      </c>
      <c r="B3" s="396" t="s">
        <v>423</v>
      </c>
      <c r="C3" s="396" t="s">
        <v>424</v>
      </c>
      <c r="D3" s="397">
        <v>10</v>
      </c>
      <c r="E3" s="398">
        <v>60000</v>
      </c>
      <c r="F3" s="399">
        <f>D3*E3</f>
        <v>600000</v>
      </c>
      <c r="G3" s="400"/>
    </row>
    <row r="4" spans="1:11" s="394" customFormat="1" ht="30" customHeight="1">
      <c r="A4" s="395" t="s">
        <v>425</v>
      </c>
      <c r="B4" s="396" t="s">
        <v>423</v>
      </c>
      <c r="C4" s="396" t="s">
        <v>424</v>
      </c>
      <c r="D4" s="397">
        <v>50</v>
      </c>
      <c r="E4" s="398">
        <v>50000</v>
      </c>
      <c r="F4" s="399">
        <f>D4*E4</f>
        <v>2500000</v>
      </c>
      <c r="G4" s="400"/>
    </row>
    <row r="5" spans="1:11" s="394" customFormat="1" ht="30" customHeight="1">
      <c r="A5" s="395" t="s">
        <v>426</v>
      </c>
      <c r="B5" s="396" t="s">
        <v>427</v>
      </c>
      <c r="C5" s="396" t="s">
        <v>424</v>
      </c>
      <c r="D5" s="397">
        <v>1</v>
      </c>
      <c r="E5" s="398">
        <v>50000</v>
      </c>
      <c r="F5" s="399">
        <f>D5*E5</f>
        <v>50000</v>
      </c>
      <c r="G5" s="400"/>
    </row>
    <row r="6" spans="1:11" s="394" customFormat="1" ht="30" customHeight="1">
      <c r="A6" s="395" t="s">
        <v>428</v>
      </c>
      <c r="B6" s="396" t="s">
        <v>429</v>
      </c>
      <c r="C6" s="396" t="s">
        <v>424</v>
      </c>
      <c r="D6" s="397">
        <v>1</v>
      </c>
      <c r="E6" s="398">
        <v>50000</v>
      </c>
      <c r="F6" s="399">
        <f>D6*E6</f>
        <v>50000</v>
      </c>
      <c r="G6" s="400"/>
    </row>
    <row r="7" spans="1:11" s="394" customFormat="1" ht="30" customHeight="1">
      <c r="A7" s="395"/>
      <c r="B7" s="396"/>
      <c r="C7" s="396"/>
      <c r="D7" s="397"/>
      <c r="E7" s="398"/>
      <c r="F7" s="399"/>
      <c r="G7" s="400"/>
    </row>
    <row r="8" spans="1:11" s="394" customFormat="1" ht="30" customHeight="1">
      <c r="A8" s="401" t="s">
        <v>430</v>
      </c>
      <c r="B8" s="402"/>
      <c r="C8" s="396"/>
      <c r="D8" s="397"/>
      <c r="E8" s="398"/>
      <c r="F8" s="399">
        <f>SUM(F3:F6)</f>
        <v>3200000</v>
      </c>
      <c r="G8" s="400"/>
    </row>
    <row r="9" spans="1:11" s="394" customFormat="1" ht="30" customHeight="1">
      <c r="A9" s="395"/>
      <c r="B9" s="402"/>
      <c r="C9" s="396"/>
      <c r="D9" s="397"/>
      <c r="E9" s="398"/>
      <c r="F9" s="399"/>
      <c r="G9" s="400"/>
    </row>
    <row r="10" spans="1:11" s="394" customFormat="1" ht="30" customHeight="1">
      <c r="A10" s="395"/>
      <c r="B10" s="402"/>
      <c r="C10" s="396"/>
      <c r="D10" s="397"/>
      <c r="E10" s="398"/>
      <c r="F10" s="399"/>
      <c r="G10" s="400"/>
    </row>
    <row r="11" spans="1:11" s="394" customFormat="1" ht="30" customHeight="1">
      <c r="A11" s="395"/>
      <c r="B11" s="402"/>
      <c r="C11" s="396"/>
      <c r="D11" s="397"/>
      <c r="E11" s="397"/>
      <c r="F11" s="399"/>
      <c r="G11" s="400"/>
    </row>
    <row r="12" spans="1:11" s="57" customFormat="1" ht="30" customHeight="1">
      <c r="A12" s="403"/>
      <c r="B12" s="404"/>
      <c r="C12" s="405"/>
      <c r="D12" s="406"/>
      <c r="E12" s="397"/>
      <c r="F12" s="407"/>
      <c r="G12" s="408"/>
    </row>
    <row r="13" spans="1:11" s="57" customFormat="1" ht="30" customHeight="1">
      <c r="A13" s="409"/>
      <c r="B13" s="402"/>
      <c r="C13" s="396"/>
      <c r="D13" s="397"/>
      <c r="E13" s="407"/>
      <c r="F13" s="407"/>
      <c r="G13" s="408"/>
    </row>
    <row r="14" spans="1:11" s="57" customFormat="1" ht="30" customHeight="1" thickBot="1">
      <c r="A14" s="410"/>
      <c r="B14" s="411"/>
      <c r="C14" s="411"/>
      <c r="D14" s="411"/>
      <c r="E14" s="411"/>
      <c r="F14" s="411"/>
      <c r="G14" s="412"/>
    </row>
    <row r="15" spans="1:11" s="44" customFormat="1" ht="30.95" customHeight="1"/>
    <row r="16" spans="1:11" s="44" customFormat="1" ht="30.95" customHeight="1"/>
    <row r="17" s="44" customFormat="1" ht="30.95" customHeight="1"/>
    <row r="18" s="44" customFormat="1" ht="30.95" customHeight="1"/>
    <row r="19" s="44" customFormat="1" ht="30.95" customHeight="1"/>
    <row r="20" s="44" customFormat="1" ht="30.95" customHeight="1"/>
    <row r="21" s="44" customFormat="1" ht="30.95" customHeight="1"/>
    <row r="22" s="44" customFormat="1" ht="30.95" customHeight="1"/>
    <row r="23" s="44" customFormat="1" ht="30.95" customHeight="1"/>
    <row r="24" s="44" customFormat="1" ht="30.95" customHeight="1"/>
    <row r="25" s="44" customFormat="1" ht="30.95" customHeight="1"/>
    <row r="26" s="44" customFormat="1" ht="30.95" customHeight="1"/>
    <row r="27" s="44" customFormat="1" ht="30.95" customHeight="1"/>
    <row r="28" s="44" customFormat="1" ht="30.95" customHeight="1"/>
    <row r="29" s="44" customFormat="1" ht="30.95" customHeight="1"/>
    <row r="30" s="44" customFormat="1" ht="30.95" customHeight="1"/>
    <row r="31" s="44" customFormat="1" ht="30.95" customHeight="1"/>
    <row r="32" s="44" customFormat="1" ht="30.95" customHeight="1"/>
    <row r="33" s="44" customFormat="1" ht="30.95" customHeight="1"/>
    <row r="34" s="44" customFormat="1" ht="30.95" customHeight="1"/>
    <row r="35" s="44" customFormat="1" ht="30.95" customHeight="1"/>
    <row r="36" s="44" customFormat="1" ht="30.95" customHeight="1"/>
    <row r="37" s="44" customFormat="1" ht="30.95" customHeight="1"/>
    <row r="38" s="44" customFormat="1" ht="30.95" customHeight="1"/>
    <row r="39" s="44" customFormat="1" ht="14.25"/>
    <row r="40" s="44" customFormat="1" ht="14.25"/>
    <row r="41" s="44" customFormat="1" ht="14.25"/>
    <row r="42" s="44" customFormat="1" ht="14.25"/>
    <row r="43" s="44" customFormat="1" ht="14.25"/>
    <row r="44" s="44" customFormat="1" ht="14.25"/>
    <row r="45" s="44" customFormat="1" ht="14.25"/>
    <row r="46" s="44" customFormat="1" ht="14.25"/>
    <row r="47" s="44" customFormat="1" ht="14.25"/>
    <row r="48" s="44" customFormat="1" ht="14.25"/>
    <row r="49" s="44" customFormat="1" ht="14.25"/>
    <row r="50" s="44" customFormat="1" ht="14.25"/>
    <row r="51" s="44" customFormat="1" ht="14.25"/>
    <row r="52" s="44" customFormat="1" ht="14.25"/>
    <row r="53" s="44" customFormat="1" ht="14.25"/>
    <row r="54" s="44" customFormat="1" ht="14.25"/>
    <row r="55" s="44" customFormat="1" ht="14.25"/>
    <row r="56" s="44" customFormat="1" ht="14.25"/>
    <row r="57" s="44" customFormat="1" ht="14.25"/>
    <row r="58" s="44" customFormat="1" ht="14.25"/>
    <row r="59" s="44" customFormat="1" ht="14.25"/>
    <row r="60" s="44" customFormat="1" ht="14.25"/>
    <row r="61" s="44" customFormat="1" ht="14.25"/>
    <row r="62" s="44" customFormat="1" ht="14.25"/>
    <row r="63" s="44" customFormat="1" ht="14.25"/>
    <row r="64" s="44" customFormat="1" ht="14.25"/>
    <row r="65" s="44" customFormat="1" ht="14.25"/>
    <row r="66" s="44" customFormat="1" ht="14.25"/>
    <row r="67" s="44" customFormat="1" ht="14.25"/>
    <row r="68" s="44" customFormat="1" ht="14.25"/>
    <row r="69" s="44" customFormat="1" ht="14.25"/>
    <row r="70" s="44" customFormat="1" ht="14.25"/>
    <row r="71" s="44" customFormat="1" ht="14.25"/>
    <row r="72" s="44" customFormat="1" ht="14.25"/>
    <row r="73" s="44" customFormat="1" ht="14.25"/>
    <row r="74" s="44" customFormat="1" ht="14.25"/>
    <row r="75" s="44" customFormat="1" ht="14.25"/>
    <row r="76" s="44" customFormat="1" ht="14.25"/>
    <row r="77" s="44" customFormat="1" ht="14.25"/>
    <row r="78" s="44" customFormat="1" ht="14.25"/>
    <row r="79" s="44" customFormat="1" ht="14.25"/>
    <row r="80" s="44" customFormat="1" ht="14.25"/>
    <row r="81" s="44" customFormat="1" ht="14.25"/>
    <row r="82" s="44" customFormat="1" ht="14.25"/>
    <row r="83" s="44" customFormat="1" ht="14.25"/>
    <row r="84" s="44" customFormat="1" ht="14.25"/>
    <row r="85" s="44" customFormat="1" ht="14.25"/>
    <row r="86" s="44" customFormat="1" ht="14.25"/>
    <row r="87" s="44" customFormat="1" ht="14.25"/>
    <row r="88" s="44" customFormat="1" ht="14.25"/>
    <row r="89" s="44" customFormat="1" ht="14.25"/>
    <row r="90" s="44" customFormat="1" ht="14.25"/>
    <row r="91" s="44" customFormat="1" ht="14.25"/>
    <row r="92" s="44" customFormat="1" ht="14.25"/>
    <row r="93" s="44" customFormat="1" ht="14.25"/>
    <row r="94" s="44" customFormat="1" ht="14.25"/>
    <row r="95" s="44" customFormat="1" ht="14.25"/>
    <row r="96" s="44" customFormat="1" ht="14.25"/>
    <row r="97" s="44" customFormat="1" ht="14.25"/>
    <row r="98" s="44" customFormat="1" ht="14.25"/>
    <row r="99" s="44" customFormat="1" ht="14.25"/>
    <row r="100" s="44" customFormat="1" ht="14.25"/>
    <row r="101" s="44" customFormat="1" ht="14.25"/>
    <row r="102" s="44" customFormat="1" ht="14.25"/>
    <row r="103" s="44" customFormat="1" ht="14.25"/>
    <row r="104" s="44" customFormat="1" ht="14.25"/>
    <row r="105" s="44" customFormat="1" ht="14.25"/>
    <row r="106" s="44" customFormat="1" ht="14.25"/>
    <row r="107" s="44" customFormat="1" ht="14.25"/>
    <row r="108" s="44" customFormat="1" ht="14.25"/>
    <row r="109" s="44" customFormat="1" ht="14.25"/>
    <row r="110" s="44" customFormat="1" ht="14.25"/>
    <row r="111" s="44" customFormat="1" ht="14.25"/>
    <row r="112" s="44" customFormat="1" ht="14.25"/>
  </sheetData>
  <mergeCells count="1">
    <mergeCell ref="A1:G1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Zeros="0" view="pageBreakPreview" zoomScale="85" zoomScaleNormal="85" zoomScaleSheetLayoutView="85" workbookViewId="0">
      <pane xSplit="5" ySplit="5" topLeftCell="F6" activePane="bottomRight" state="frozen"/>
      <selection activeCell="L19" sqref="L19"/>
      <selection pane="topRight" activeCell="L19" sqref="L19"/>
      <selection pane="bottomLeft" activeCell="L19" sqref="L19"/>
      <selection pane="bottomRight" activeCell="L19" sqref="L19"/>
    </sheetView>
  </sheetViews>
  <sheetFormatPr defaultColWidth="8.75" defaultRowHeight="13.5"/>
  <cols>
    <col min="1" max="1" width="7.25" style="359" customWidth="1"/>
    <col min="2" max="2" width="9" style="359" bestFit="1" customWidth="1"/>
    <col min="3" max="5" width="4.25" style="359" bestFit="1" customWidth="1"/>
    <col min="6" max="6" width="7.625" style="420" bestFit="1" customWidth="1"/>
    <col min="7" max="7" width="7.625" style="420" customWidth="1"/>
    <col min="8" max="9" width="7.625" style="420" bestFit="1" customWidth="1"/>
    <col min="10" max="10" width="8.625" style="420" bestFit="1" customWidth="1"/>
    <col min="11" max="11" width="9.75" style="420" bestFit="1" customWidth="1"/>
    <col min="12" max="12" width="6.375" style="420" bestFit="1" customWidth="1"/>
    <col min="13" max="14" width="12.75" style="420" bestFit="1" customWidth="1"/>
    <col min="15" max="15" width="8.75" style="359" bestFit="1" customWidth="1"/>
    <col min="16" max="16" width="9.625" style="359" bestFit="1" customWidth="1"/>
    <col min="17" max="17" width="9.75" style="359" hidden="1" customWidth="1"/>
    <col min="18" max="19" width="5.5" style="359" hidden="1" customWidth="1"/>
    <col min="20" max="22" width="5" style="420" customWidth="1"/>
    <col min="23" max="23" width="6.25" style="359" customWidth="1"/>
    <col min="24" max="29" width="8.75" style="417"/>
    <col min="30" max="248" width="8.75" style="359"/>
    <col min="249" max="249" width="6.25" style="359" customWidth="1"/>
    <col min="250" max="250" width="7.75" style="359" customWidth="1"/>
    <col min="251" max="251" width="3.875" style="359" customWidth="1"/>
    <col min="252" max="252" width="6.5" style="359" customWidth="1"/>
    <col min="253" max="253" width="7.125" style="359" customWidth="1"/>
    <col min="254" max="256" width="6.875" style="359" customWidth="1"/>
    <col min="257" max="275" width="6.5" style="359" customWidth="1"/>
    <col min="276" max="504" width="8.75" style="359"/>
    <col min="505" max="505" width="6.25" style="359" customWidth="1"/>
    <col min="506" max="506" width="7.75" style="359" customWidth="1"/>
    <col min="507" max="507" width="3.875" style="359" customWidth="1"/>
    <col min="508" max="508" width="6.5" style="359" customWidth="1"/>
    <col min="509" max="509" width="7.125" style="359" customWidth="1"/>
    <col min="510" max="512" width="6.875" style="359" customWidth="1"/>
    <col min="513" max="531" width="6.5" style="359" customWidth="1"/>
    <col min="532" max="760" width="8.75" style="359"/>
    <col min="761" max="761" width="6.25" style="359" customWidth="1"/>
    <col min="762" max="762" width="7.75" style="359" customWidth="1"/>
    <col min="763" max="763" width="3.875" style="359" customWidth="1"/>
    <col min="764" max="764" width="6.5" style="359" customWidth="1"/>
    <col min="765" max="765" width="7.125" style="359" customWidth="1"/>
    <col min="766" max="768" width="6.875" style="359" customWidth="1"/>
    <col min="769" max="787" width="6.5" style="359" customWidth="1"/>
    <col min="788" max="1016" width="8.75" style="359"/>
    <col min="1017" max="1017" width="6.25" style="359" customWidth="1"/>
    <col min="1018" max="1018" width="7.75" style="359" customWidth="1"/>
    <col min="1019" max="1019" width="3.875" style="359" customWidth="1"/>
    <col min="1020" max="1020" width="6.5" style="359" customWidth="1"/>
    <col min="1021" max="1021" width="7.125" style="359" customWidth="1"/>
    <col min="1022" max="1024" width="6.875" style="359" customWidth="1"/>
    <col min="1025" max="1043" width="6.5" style="359" customWidth="1"/>
    <col min="1044" max="1272" width="8.75" style="359"/>
    <col min="1273" max="1273" width="6.25" style="359" customWidth="1"/>
    <col min="1274" max="1274" width="7.75" style="359" customWidth="1"/>
    <col min="1275" max="1275" width="3.875" style="359" customWidth="1"/>
    <col min="1276" max="1276" width="6.5" style="359" customWidth="1"/>
    <col min="1277" max="1277" width="7.125" style="359" customWidth="1"/>
    <col min="1278" max="1280" width="6.875" style="359" customWidth="1"/>
    <col min="1281" max="1299" width="6.5" style="359" customWidth="1"/>
    <col min="1300" max="1528" width="8.75" style="359"/>
    <col min="1529" max="1529" width="6.25" style="359" customWidth="1"/>
    <col min="1530" max="1530" width="7.75" style="359" customWidth="1"/>
    <col min="1531" max="1531" width="3.875" style="359" customWidth="1"/>
    <col min="1532" max="1532" width="6.5" style="359" customWidth="1"/>
    <col min="1533" max="1533" width="7.125" style="359" customWidth="1"/>
    <col min="1534" max="1536" width="6.875" style="359" customWidth="1"/>
    <col min="1537" max="1555" width="6.5" style="359" customWidth="1"/>
    <col min="1556" max="1784" width="8.75" style="359"/>
    <col min="1785" max="1785" width="6.25" style="359" customWidth="1"/>
    <col min="1786" max="1786" width="7.75" style="359" customWidth="1"/>
    <col min="1787" max="1787" width="3.875" style="359" customWidth="1"/>
    <col min="1788" max="1788" width="6.5" style="359" customWidth="1"/>
    <col min="1789" max="1789" width="7.125" style="359" customWidth="1"/>
    <col min="1790" max="1792" width="6.875" style="359" customWidth="1"/>
    <col min="1793" max="1811" width="6.5" style="359" customWidth="1"/>
    <col min="1812" max="2040" width="8.75" style="359"/>
    <col min="2041" max="2041" width="6.25" style="359" customWidth="1"/>
    <col min="2042" max="2042" width="7.75" style="359" customWidth="1"/>
    <col min="2043" max="2043" width="3.875" style="359" customWidth="1"/>
    <col min="2044" max="2044" width="6.5" style="359" customWidth="1"/>
    <col min="2045" max="2045" width="7.125" style="359" customWidth="1"/>
    <col min="2046" max="2048" width="6.875" style="359" customWidth="1"/>
    <col min="2049" max="2067" width="6.5" style="359" customWidth="1"/>
    <col min="2068" max="2296" width="8.75" style="359"/>
    <col min="2297" max="2297" width="6.25" style="359" customWidth="1"/>
    <col min="2298" max="2298" width="7.75" style="359" customWidth="1"/>
    <col min="2299" max="2299" width="3.875" style="359" customWidth="1"/>
    <col min="2300" max="2300" width="6.5" style="359" customWidth="1"/>
    <col min="2301" max="2301" width="7.125" style="359" customWidth="1"/>
    <col min="2302" max="2304" width="6.875" style="359" customWidth="1"/>
    <col min="2305" max="2323" width="6.5" style="359" customWidth="1"/>
    <col min="2324" max="2552" width="8.75" style="359"/>
    <col min="2553" max="2553" width="6.25" style="359" customWidth="1"/>
    <col min="2554" max="2554" width="7.75" style="359" customWidth="1"/>
    <col min="2555" max="2555" width="3.875" style="359" customWidth="1"/>
    <col min="2556" max="2556" width="6.5" style="359" customWidth="1"/>
    <col min="2557" max="2557" width="7.125" style="359" customWidth="1"/>
    <col min="2558" max="2560" width="6.875" style="359" customWidth="1"/>
    <col min="2561" max="2579" width="6.5" style="359" customWidth="1"/>
    <col min="2580" max="2808" width="8.75" style="359"/>
    <col min="2809" max="2809" width="6.25" style="359" customWidth="1"/>
    <col min="2810" max="2810" width="7.75" style="359" customWidth="1"/>
    <col min="2811" max="2811" width="3.875" style="359" customWidth="1"/>
    <col min="2812" max="2812" width="6.5" style="359" customWidth="1"/>
    <col min="2813" max="2813" width="7.125" style="359" customWidth="1"/>
    <col min="2814" max="2816" width="6.875" style="359" customWidth="1"/>
    <col min="2817" max="2835" width="6.5" style="359" customWidth="1"/>
    <col min="2836" max="3064" width="8.75" style="359"/>
    <col min="3065" max="3065" width="6.25" style="359" customWidth="1"/>
    <col min="3066" max="3066" width="7.75" style="359" customWidth="1"/>
    <col min="3067" max="3067" width="3.875" style="359" customWidth="1"/>
    <col min="3068" max="3068" width="6.5" style="359" customWidth="1"/>
    <col min="3069" max="3069" width="7.125" style="359" customWidth="1"/>
    <col min="3070" max="3072" width="6.875" style="359" customWidth="1"/>
    <col min="3073" max="3091" width="6.5" style="359" customWidth="1"/>
    <col min="3092" max="3320" width="8.75" style="359"/>
    <col min="3321" max="3321" width="6.25" style="359" customWidth="1"/>
    <col min="3322" max="3322" width="7.75" style="359" customWidth="1"/>
    <col min="3323" max="3323" width="3.875" style="359" customWidth="1"/>
    <col min="3324" max="3324" width="6.5" style="359" customWidth="1"/>
    <col min="3325" max="3325" width="7.125" style="359" customWidth="1"/>
    <col min="3326" max="3328" width="6.875" style="359" customWidth="1"/>
    <col min="3329" max="3347" width="6.5" style="359" customWidth="1"/>
    <col min="3348" max="3576" width="8.75" style="359"/>
    <col min="3577" max="3577" width="6.25" style="359" customWidth="1"/>
    <col min="3578" max="3578" width="7.75" style="359" customWidth="1"/>
    <col min="3579" max="3579" width="3.875" style="359" customWidth="1"/>
    <col min="3580" max="3580" width="6.5" style="359" customWidth="1"/>
    <col min="3581" max="3581" width="7.125" style="359" customWidth="1"/>
    <col min="3582" max="3584" width="6.875" style="359" customWidth="1"/>
    <col min="3585" max="3603" width="6.5" style="359" customWidth="1"/>
    <col min="3604" max="3832" width="8.75" style="359"/>
    <col min="3833" max="3833" width="6.25" style="359" customWidth="1"/>
    <col min="3834" max="3834" width="7.75" style="359" customWidth="1"/>
    <col min="3835" max="3835" width="3.875" style="359" customWidth="1"/>
    <col min="3836" max="3836" width="6.5" style="359" customWidth="1"/>
    <col min="3837" max="3837" width="7.125" style="359" customWidth="1"/>
    <col min="3838" max="3840" width="6.875" style="359" customWidth="1"/>
    <col min="3841" max="3859" width="6.5" style="359" customWidth="1"/>
    <col min="3860" max="4088" width="8.75" style="359"/>
    <col min="4089" max="4089" width="6.25" style="359" customWidth="1"/>
    <col min="4090" max="4090" width="7.75" style="359" customWidth="1"/>
    <col min="4091" max="4091" width="3.875" style="359" customWidth="1"/>
    <col min="4092" max="4092" width="6.5" style="359" customWidth="1"/>
    <col min="4093" max="4093" width="7.125" style="359" customWidth="1"/>
    <col min="4094" max="4096" width="6.875" style="359" customWidth="1"/>
    <col min="4097" max="4115" width="6.5" style="359" customWidth="1"/>
    <col min="4116" max="4344" width="8.75" style="359"/>
    <col min="4345" max="4345" width="6.25" style="359" customWidth="1"/>
    <col min="4346" max="4346" width="7.75" style="359" customWidth="1"/>
    <col min="4347" max="4347" width="3.875" style="359" customWidth="1"/>
    <col min="4348" max="4348" width="6.5" style="359" customWidth="1"/>
    <col min="4349" max="4349" width="7.125" style="359" customWidth="1"/>
    <col min="4350" max="4352" width="6.875" style="359" customWidth="1"/>
    <col min="4353" max="4371" width="6.5" style="359" customWidth="1"/>
    <col min="4372" max="4600" width="8.75" style="359"/>
    <col min="4601" max="4601" width="6.25" style="359" customWidth="1"/>
    <col min="4602" max="4602" width="7.75" style="359" customWidth="1"/>
    <col min="4603" max="4603" width="3.875" style="359" customWidth="1"/>
    <col min="4604" max="4604" width="6.5" style="359" customWidth="1"/>
    <col min="4605" max="4605" width="7.125" style="359" customWidth="1"/>
    <col min="4606" max="4608" width="6.875" style="359" customWidth="1"/>
    <col min="4609" max="4627" width="6.5" style="359" customWidth="1"/>
    <col min="4628" max="4856" width="8.75" style="359"/>
    <col min="4857" max="4857" width="6.25" style="359" customWidth="1"/>
    <col min="4858" max="4858" width="7.75" style="359" customWidth="1"/>
    <col min="4859" max="4859" width="3.875" style="359" customWidth="1"/>
    <col min="4860" max="4860" width="6.5" style="359" customWidth="1"/>
    <col min="4861" max="4861" width="7.125" style="359" customWidth="1"/>
    <col min="4862" max="4864" width="6.875" style="359" customWidth="1"/>
    <col min="4865" max="4883" width="6.5" style="359" customWidth="1"/>
    <col min="4884" max="5112" width="8.75" style="359"/>
    <col min="5113" max="5113" width="6.25" style="359" customWidth="1"/>
    <col min="5114" max="5114" width="7.75" style="359" customWidth="1"/>
    <col min="5115" max="5115" width="3.875" style="359" customWidth="1"/>
    <col min="5116" max="5116" width="6.5" style="359" customWidth="1"/>
    <col min="5117" max="5117" width="7.125" style="359" customWidth="1"/>
    <col min="5118" max="5120" width="6.875" style="359" customWidth="1"/>
    <col min="5121" max="5139" width="6.5" style="359" customWidth="1"/>
    <col min="5140" max="5368" width="8.75" style="359"/>
    <col min="5369" max="5369" width="6.25" style="359" customWidth="1"/>
    <col min="5370" max="5370" width="7.75" style="359" customWidth="1"/>
    <col min="5371" max="5371" width="3.875" style="359" customWidth="1"/>
    <col min="5372" max="5372" width="6.5" style="359" customWidth="1"/>
    <col min="5373" max="5373" width="7.125" style="359" customWidth="1"/>
    <col min="5374" max="5376" width="6.875" style="359" customWidth="1"/>
    <col min="5377" max="5395" width="6.5" style="359" customWidth="1"/>
    <col min="5396" max="5624" width="8.75" style="359"/>
    <col min="5625" max="5625" width="6.25" style="359" customWidth="1"/>
    <col min="5626" max="5626" width="7.75" style="359" customWidth="1"/>
    <col min="5627" max="5627" width="3.875" style="359" customWidth="1"/>
    <col min="5628" max="5628" width="6.5" style="359" customWidth="1"/>
    <col min="5629" max="5629" width="7.125" style="359" customWidth="1"/>
    <col min="5630" max="5632" width="6.875" style="359" customWidth="1"/>
    <col min="5633" max="5651" width="6.5" style="359" customWidth="1"/>
    <col min="5652" max="5880" width="8.75" style="359"/>
    <col min="5881" max="5881" width="6.25" style="359" customWidth="1"/>
    <col min="5882" max="5882" width="7.75" style="359" customWidth="1"/>
    <col min="5883" max="5883" width="3.875" style="359" customWidth="1"/>
    <col min="5884" max="5884" width="6.5" style="359" customWidth="1"/>
    <col min="5885" max="5885" width="7.125" style="359" customWidth="1"/>
    <col min="5886" max="5888" width="6.875" style="359" customWidth="1"/>
    <col min="5889" max="5907" width="6.5" style="359" customWidth="1"/>
    <col min="5908" max="6136" width="8.75" style="359"/>
    <col min="6137" max="6137" width="6.25" style="359" customWidth="1"/>
    <col min="6138" max="6138" width="7.75" style="359" customWidth="1"/>
    <col min="6139" max="6139" width="3.875" style="359" customWidth="1"/>
    <col min="6140" max="6140" width="6.5" style="359" customWidth="1"/>
    <col min="6141" max="6141" width="7.125" style="359" customWidth="1"/>
    <col min="6142" max="6144" width="6.875" style="359" customWidth="1"/>
    <col min="6145" max="6163" width="6.5" style="359" customWidth="1"/>
    <col min="6164" max="6392" width="8.75" style="359"/>
    <col min="6393" max="6393" width="6.25" style="359" customWidth="1"/>
    <col min="6394" max="6394" width="7.75" style="359" customWidth="1"/>
    <col min="6395" max="6395" width="3.875" style="359" customWidth="1"/>
    <col min="6396" max="6396" width="6.5" style="359" customWidth="1"/>
    <col min="6397" max="6397" width="7.125" style="359" customWidth="1"/>
    <col min="6398" max="6400" width="6.875" style="359" customWidth="1"/>
    <col min="6401" max="6419" width="6.5" style="359" customWidth="1"/>
    <col min="6420" max="6648" width="8.75" style="359"/>
    <col min="6649" max="6649" width="6.25" style="359" customWidth="1"/>
    <col min="6650" max="6650" width="7.75" style="359" customWidth="1"/>
    <col min="6651" max="6651" width="3.875" style="359" customWidth="1"/>
    <col min="6652" max="6652" width="6.5" style="359" customWidth="1"/>
    <col min="6653" max="6653" width="7.125" style="359" customWidth="1"/>
    <col min="6654" max="6656" width="6.875" style="359" customWidth="1"/>
    <col min="6657" max="6675" width="6.5" style="359" customWidth="1"/>
    <col min="6676" max="6904" width="8.75" style="359"/>
    <col min="6905" max="6905" width="6.25" style="359" customWidth="1"/>
    <col min="6906" max="6906" width="7.75" style="359" customWidth="1"/>
    <col min="6907" max="6907" width="3.875" style="359" customWidth="1"/>
    <col min="6908" max="6908" width="6.5" style="359" customWidth="1"/>
    <col min="6909" max="6909" width="7.125" style="359" customWidth="1"/>
    <col min="6910" max="6912" width="6.875" style="359" customWidth="1"/>
    <col min="6913" max="6931" width="6.5" style="359" customWidth="1"/>
    <col min="6932" max="7160" width="8.75" style="359"/>
    <col min="7161" max="7161" width="6.25" style="359" customWidth="1"/>
    <col min="7162" max="7162" width="7.75" style="359" customWidth="1"/>
    <col min="7163" max="7163" width="3.875" style="359" customWidth="1"/>
    <col min="7164" max="7164" width="6.5" style="359" customWidth="1"/>
    <col min="7165" max="7165" width="7.125" style="359" customWidth="1"/>
    <col min="7166" max="7168" width="6.875" style="359" customWidth="1"/>
    <col min="7169" max="7187" width="6.5" style="359" customWidth="1"/>
    <col min="7188" max="7416" width="8.75" style="359"/>
    <col min="7417" max="7417" width="6.25" style="359" customWidth="1"/>
    <col min="7418" max="7418" width="7.75" style="359" customWidth="1"/>
    <col min="7419" max="7419" width="3.875" style="359" customWidth="1"/>
    <col min="7420" max="7420" width="6.5" style="359" customWidth="1"/>
    <col min="7421" max="7421" width="7.125" style="359" customWidth="1"/>
    <col min="7422" max="7424" width="6.875" style="359" customWidth="1"/>
    <col min="7425" max="7443" width="6.5" style="359" customWidth="1"/>
    <col min="7444" max="7672" width="8.75" style="359"/>
    <col min="7673" max="7673" width="6.25" style="359" customWidth="1"/>
    <col min="7674" max="7674" width="7.75" style="359" customWidth="1"/>
    <col min="7675" max="7675" width="3.875" style="359" customWidth="1"/>
    <col min="7676" max="7676" width="6.5" style="359" customWidth="1"/>
    <col min="7677" max="7677" width="7.125" style="359" customWidth="1"/>
    <col min="7678" max="7680" width="6.875" style="359" customWidth="1"/>
    <col min="7681" max="7699" width="6.5" style="359" customWidth="1"/>
    <col min="7700" max="7928" width="8.75" style="359"/>
    <col min="7929" max="7929" width="6.25" style="359" customWidth="1"/>
    <col min="7930" max="7930" width="7.75" style="359" customWidth="1"/>
    <col min="7931" max="7931" width="3.875" style="359" customWidth="1"/>
    <col min="7932" max="7932" width="6.5" style="359" customWidth="1"/>
    <col min="7933" max="7933" width="7.125" style="359" customWidth="1"/>
    <col min="7934" max="7936" width="6.875" style="359" customWidth="1"/>
    <col min="7937" max="7955" width="6.5" style="359" customWidth="1"/>
    <col min="7956" max="8184" width="8.75" style="359"/>
    <col min="8185" max="8185" width="6.25" style="359" customWidth="1"/>
    <col min="8186" max="8186" width="7.75" style="359" customWidth="1"/>
    <col min="8187" max="8187" width="3.875" style="359" customWidth="1"/>
    <col min="8188" max="8188" width="6.5" style="359" customWidth="1"/>
    <col min="8189" max="8189" width="7.125" style="359" customWidth="1"/>
    <col min="8190" max="8192" width="6.875" style="359" customWidth="1"/>
    <col min="8193" max="8211" width="6.5" style="359" customWidth="1"/>
    <col min="8212" max="8440" width="8.75" style="359"/>
    <col min="8441" max="8441" width="6.25" style="359" customWidth="1"/>
    <col min="8442" max="8442" width="7.75" style="359" customWidth="1"/>
    <col min="8443" max="8443" width="3.875" style="359" customWidth="1"/>
    <col min="8444" max="8444" width="6.5" style="359" customWidth="1"/>
    <col min="8445" max="8445" width="7.125" style="359" customWidth="1"/>
    <col min="8446" max="8448" width="6.875" style="359" customWidth="1"/>
    <col min="8449" max="8467" width="6.5" style="359" customWidth="1"/>
    <col min="8468" max="8696" width="8.75" style="359"/>
    <col min="8697" max="8697" width="6.25" style="359" customWidth="1"/>
    <col min="8698" max="8698" width="7.75" style="359" customWidth="1"/>
    <col min="8699" max="8699" width="3.875" style="359" customWidth="1"/>
    <col min="8700" max="8700" width="6.5" style="359" customWidth="1"/>
    <col min="8701" max="8701" width="7.125" style="359" customWidth="1"/>
    <col min="8702" max="8704" width="6.875" style="359" customWidth="1"/>
    <col min="8705" max="8723" width="6.5" style="359" customWidth="1"/>
    <col min="8724" max="8952" width="8.75" style="359"/>
    <col min="8953" max="8953" width="6.25" style="359" customWidth="1"/>
    <col min="8954" max="8954" width="7.75" style="359" customWidth="1"/>
    <col min="8955" max="8955" width="3.875" style="359" customWidth="1"/>
    <col min="8956" max="8956" width="6.5" style="359" customWidth="1"/>
    <col min="8957" max="8957" width="7.125" style="359" customWidth="1"/>
    <col min="8958" max="8960" width="6.875" style="359" customWidth="1"/>
    <col min="8961" max="8979" width="6.5" style="359" customWidth="1"/>
    <col min="8980" max="9208" width="8.75" style="359"/>
    <col min="9209" max="9209" width="6.25" style="359" customWidth="1"/>
    <col min="9210" max="9210" width="7.75" style="359" customWidth="1"/>
    <col min="9211" max="9211" width="3.875" style="359" customWidth="1"/>
    <col min="9212" max="9212" width="6.5" style="359" customWidth="1"/>
    <col min="9213" max="9213" width="7.125" style="359" customWidth="1"/>
    <col min="9214" max="9216" width="6.875" style="359" customWidth="1"/>
    <col min="9217" max="9235" width="6.5" style="359" customWidth="1"/>
    <col min="9236" max="9464" width="8.75" style="359"/>
    <col min="9465" max="9465" width="6.25" style="359" customWidth="1"/>
    <col min="9466" max="9466" width="7.75" style="359" customWidth="1"/>
    <col min="9467" max="9467" width="3.875" style="359" customWidth="1"/>
    <col min="9468" max="9468" width="6.5" style="359" customWidth="1"/>
    <col min="9469" max="9469" width="7.125" style="359" customWidth="1"/>
    <col min="9470" max="9472" width="6.875" style="359" customWidth="1"/>
    <col min="9473" max="9491" width="6.5" style="359" customWidth="1"/>
    <col min="9492" max="9720" width="8.75" style="359"/>
    <col min="9721" max="9721" width="6.25" style="359" customWidth="1"/>
    <col min="9722" max="9722" width="7.75" style="359" customWidth="1"/>
    <col min="9723" max="9723" width="3.875" style="359" customWidth="1"/>
    <col min="9724" max="9724" width="6.5" style="359" customWidth="1"/>
    <col min="9725" max="9725" width="7.125" style="359" customWidth="1"/>
    <col min="9726" max="9728" width="6.875" style="359" customWidth="1"/>
    <col min="9729" max="9747" width="6.5" style="359" customWidth="1"/>
    <col min="9748" max="9976" width="8.75" style="359"/>
    <col min="9977" max="9977" width="6.25" style="359" customWidth="1"/>
    <col min="9978" max="9978" width="7.75" style="359" customWidth="1"/>
    <col min="9979" max="9979" width="3.875" style="359" customWidth="1"/>
    <col min="9980" max="9980" width="6.5" style="359" customWidth="1"/>
    <col min="9981" max="9981" width="7.125" style="359" customWidth="1"/>
    <col min="9982" max="9984" width="6.875" style="359" customWidth="1"/>
    <col min="9985" max="10003" width="6.5" style="359" customWidth="1"/>
    <col min="10004" max="10232" width="8.75" style="359"/>
    <col min="10233" max="10233" width="6.25" style="359" customWidth="1"/>
    <col min="10234" max="10234" width="7.75" style="359" customWidth="1"/>
    <col min="10235" max="10235" width="3.875" style="359" customWidth="1"/>
    <col min="10236" max="10236" width="6.5" style="359" customWidth="1"/>
    <col min="10237" max="10237" width="7.125" style="359" customWidth="1"/>
    <col min="10238" max="10240" width="6.875" style="359" customWidth="1"/>
    <col min="10241" max="10259" width="6.5" style="359" customWidth="1"/>
    <col min="10260" max="10488" width="8.75" style="359"/>
    <col min="10489" max="10489" width="6.25" style="359" customWidth="1"/>
    <col min="10490" max="10490" width="7.75" style="359" customWidth="1"/>
    <col min="10491" max="10491" width="3.875" style="359" customWidth="1"/>
    <col min="10492" max="10492" width="6.5" style="359" customWidth="1"/>
    <col min="10493" max="10493" width="7.125" style="359" customWidth="1"/>
    <col min="10494" max="10496" width="6.875" style="359" customWidth="1"/>
    <col min="10497" max="10515" width="6.5" style="359" customWidth="1"/>
    <col min="10516" max="10744" width="8.75" style="359"/>
    <col min="10745" max="10745" width="6.25" style="359" customWidth="1"/>
    <col min="10746" max="10746" width="7.75" style="359" customWidth="1"/>
    <col min="10747" max="10747" width="3.875" style="359" customWidth="1"/>
    <col min="10748" max="10748" width="6.5" style="359" customWidth="1"/>
    <col min="10749" max="10749" width="7.125" style="359" customWidth="1"/>
    <col min="10750" max="10752" width="6.875" style="359" customWidth="1"/>
    <col min="10753" max="10771" width="6.5" style="359" customWidth="1"/>
    <col min="10772" max="11000" width="8.75" style="359"/>
    <col min="11001" max="11001" width="6.25" style="359" customWidth="1"/>
    <col min="11002" max="11002" width="7.75" style="359" customWidth="1"/>
    <col min="11003" max="11003" width="3.875" style="359" customWidth="1"/>
    <col min="11004" max="11004" width="6.5" style="359" customWidth="1"/>
    <col min="11005" max="11005" width="7.125" style="359" customWidth="1"/>
    <col min="11006" max="11008" width="6.875" style="359" customWidth="1"/>
    <col min="11009" max="11027" width="6.5" style="359" customWidth="1"/>
    <col min="11028" max="11256" width="8.75" style="359"/>
    <col min="11257" max="11257" width="6.25" style="359" customWidth="1"/>
    <col min="11258" max="11258" width="7.75" style="359" customWidth="1"/>
    <col min="11259" max="11259" width="3.875" style="359" customWidth="1"/>
    <col min="11260" max="11260" width="6.5" style="359" customWidth="1"/>
    <col min="11261" max="11261" width="7.125" style="359" customWidth="1"/>
    <col min="11262" max="11264" width="6.875" style="359" customWidth="1"/>
    <col min="11265" max="11283" width="6.5" style="359" customWidth="1"/>
    <col min="11284" max="11512" width="8.75" style="359"/>
    <col min="11513" max="11513" width="6.25" style="359" customWidth="1"/>
    <col min="11514" max="11514" width="7.75" style="359" customWidth="1"/>
    <col min="11515" max="11515" width="3.875" style="359" customWidth="1"/>
    <col min="11516" max="11516" width="6.5" style="359" customWidth="1"/>
    <col min="11517" max="11517" width="7.125" style="359" customWidth="1"/>
    <col min="11518" max="11520" width="6.875" style="359" customWidth="1"/>
    <col min="11521" max="11539" width="6.5" style="359" customWidth="1"/>
    <col min="11540" max="11768" width="8.75" style="359"/>
    <col min="11769" max="11769" width="6.25" style="359" customWidth="1"/>
    <col min="11770" max="11770" width="7.75" style="359" customWidth="1"/>
    <col min="11771" max="11771" width="3.875" style="359" customWidth="1"/>
    <col min="11772" max="11772" width="6.5" style="359" customWidth="1"/>
    <col min="11773" max="11773" width="7.125" style="359" customWidth="1"/>
    <col min="11774" max="11776" width="6.875" style="359" customWidth="1"/>
    <col min="11777" max="11795" width="6.5" style="359" customWidth="1"/>
    <col min="11796" max="12024" width="8.75" style="359"/>
    <col min="12025" max="12025" width="6.25" style="359" customWidth="1"/>
    <col min="12026" max="12026" width="7.75" style="359" customWidth="1"/>
    <col min="12027" max="12027" width="3.875" style="359" customWidth="1"/>
    <col min="12028" max="12028" width="6.5" style="359" customWidth="1"/>
    <col min="12029" max="12029" width="7.125" style="359" customWidth="1"/>
    <col min="12030" max="12032" width="6.875" style="359" customWidth="1"/>
    <col min="12033" max="12051" width="6.5" style="359" customWidth="1"/>
    <col min="12052" max="12280" width="8.75" style="359"/>
    <col min="12281" max="12281" width="6.25" style="359" customWidth="1"/>
    <col min="12282" max="12282" width="7.75" style="359" customWidth="1"/>
    <col min="12283" max="12283" width="3.875" style="359" customWidth="1"/>
    <col min="12284" max="12284" width="6.5" style="359" customWidth="1"/>
    <col min="12285" max="12285" width="7.125" style="359" customWidth="1"/>
    <col min="12286" max="12288" width="6.875" style="359" customWidth="1"/>
    <col min="12289" max="12307" width="6.5" style="359" customWidth="1"/>
    <col min="12308" max="12536" width="8.75" style="359"/>
    <col min="12537" max="12537" width="6.25" style="359" customWidth="1"/>
    <col min="12538" max="12538" width="7.75" style="359" customWidth="1"/>
    <col min="12539" max="12539" width="3.875" style="359" customWidth="1"/>
    <col min="12540" max="12540" width="6.5" style="359" customWidth="1"/>
    <col min="12541" max="12541" width="7.125" style="359" customWidth="1"/>
    <col min="12542" max="12544" width="6.875" style="359" customWidth="1"/>
    <col min="12545" max="12563" width="6.5" style="359" customWidth="1"/>
    <col min="12564" max="12792" width="8.75" style="359"/>
    <col min="12793" max="12793" width="6.25" style="359" customWidth="1"/>
    <col min="12794" max="12794" width="7.75" style="359" customWidth="1"/>
    <col min="12795" max="12795" width="3.875" style="359" customWidth="1"/>
    <col min="12796" max="12796" width="6.5" style="359" customWidth="1"/>
    <col min="12797" max="12797" width="7.125" style="359" customWidth="1"/>
    <col min="12798" max="12800" width="6.875" style="359" customWidth="1"/>
    <col min="12801" max="12819" width="6.5" style="359" customWidth="1"/>
    <col min="12820" max="13048" width="8.75" style="359"/>
    <col min="13049" max="13049" width="6.25" style="359" customWidth="1"/>
    <col min="13050" max="13050" width="7.75" style="359" customWidth="1"/>
    <col min="13051" max="13051" width="3.875" style="359" customWidth="1"/>
    <col min="13052" max="13052" width="6.5" style="359" customWidth="1"/>
    <col min="13053" max="13053" width="7.125" style="359" customWidth="1"/>
    <col min="13054" max="13056" width="6.875" style="359" customWidth="1"/>
    <col min="13057" max="13075" width="6.5" style="359" customWidth="1"/>
    <col min="13076" max="13304" width="8.75" style="359"/>
    <col min="13305" max="13305" width="6.25" style="359" customWidth="1"/>
    <col min="13306" max="13306" width="7.75" style="359" customWidth="1"/>
    <col min="13307" max="13307" width="3.875" style="359" customWidth="1"/>
    <col min="13308" max="13308" width="6.5" style="359" customWidth="1"/>
    <col min="13309" max="13309" width="7.125" style="359" customWidth="1"/>
    <col min="13310" max="13312" width="6.875" style="359" customWidth="1"/>
    <col min="13313" max="13331" width="6.5" style="359" customWidth="1"/>
    <col min="13332" max="13560" width="8.75" style="359"/>
    <col min="13561" max="13561" width="6.25" style="359" customWidth="1"/>
    <col min="13562" max="13562" width="7.75" style="359" customWidth="1"/>
    <col min="13563" max="13563" width="3.875" style="359" customWidth="1"/>
    <col min="13564" max="13564" width="6.5" style="359" customWidth="1"/>
    <col min="13565" max="13565" width="7.125" style="359" customWidth="1"/>
    <col min="13566" max="13568" width="6.875" style="359" customWidth="1"/>
    <col min="13569" max="13587" width="6.5" style="359" customWidth="1"/>
    <col min="13588" max="13816" width="8.75" style="359"/>
    <col min="13817" max="13817" width="6.25" style="359" customWidth="1"/>
    <col min="13818" max="13818" width="7.75" style="359" customWidth="1"/>
    <col min="13819" max="13819" width="3.875" style="359" customWidth="1"/>
    <col min="13820" max="13820" width="6.5" style="359" customWidth="1"/>
    <col min="13821" max="13821" width="7.125" style="359" customWidth="1"/>
    <col min="13822" max="13824" width="6.875" style="359" customWidth="1"/>
    <col min="13825" max="13843" width="6.5" style="359" customWidth="1"/>
    <col min="13844" max="14072" width="8.75" style="359"/>
    <col min="14073" max="14073" width="6.25" style="359" customWidth="1"/>
    <col min="14074" max="14074" width="7.75" style="359" customWidth="1"/>
    <col min="14075" max="14075" width="3.875" style="359" customWidth="1"/>
    <col min="14076" max="14076" width="6.5" style="359" customWidth="1"/>
    <col min="14077" max="14077" width="7.125" style="359" customWidth="1"/>
    <col min="14078" max="14080" width="6.875" style="359" customWidth="1"/>
    <col min="14081" max="14099" width="6.5" style="359" customWidth="1"/>
    <col min="14100" max="14328" width="8.75" style="359"/>
    <col min="14329" max="14329" width="6.25" style="359" customWidth="1"/>
    <col min="14330" max="14330" width="7.75" style="359" customWidth="1"/>
    <col min="14331" max="14331" width="3.875" style="359" customWidth="1"/>
    <col min="14332" max="14332" width="6.5" style="359" customWidth="1"/>
    <col min="14333" max="14333" width="7.125" style="359" customWidth="1"/>
    <col min="14334" max="14336" width="6.875" style="359" customWidth="1"/>
    <col min="14337" max="14355" width="6.5" style="359" customWidth="1"/>
    <col min="14356" max="14584" width="8.75" style="359"/>
    <col min="14585" max="14585" width="6.25" style="359" customWidth="1"/>
    <col min="14586" max="14586" width="7.75" style="359" customWidth="1"/>
    <col min="14587" max="14587" width="3.875" style="359" customWidth="1"/>
    <col min="14588" max="14588" width="6.5" style="359" customWidth="1"/>
    <col min="14589" max="14589" width="7.125" style="359" customWidth="1"/>
    <col min="14590" max="14592" width="6.875" style="359" customWidth="1"/>
    <col min="14593" max="14611" width="6.5" style="359" customWidth="1"/>
    <col min="14612" max="14840" width="8.75" style="359"/>
    <col min="14841" max="14841" width="6.25" style="359" customWidth="1"/>
    <col min="14842" max="14842" width="7.75" style="359" customWidth="1"/>
    <col min="14843" max="14843" width="3.875" style="359" customWidth="1"/>
    <col min="14844" max="14844" width="6.5" style="359" customWidth="1"/>
    <col min="14845" max="14845" width="7.125" style="359" customWidth="1"/>
    <col min="14846" max="14848" width="6.875" style="359" customWidth="1"/>
    <col min="14849" max="14867" width="6.5" style="359" customWidth="1"/>
    <col min="14868" max="15096" width="8.75" style="359"/>
    <col min="15097" max="15097" width="6.25" style="359" customWidth="1"/>
    <col min="15098" max="15098" width="7.75" style="359" customWidth="1"/>
    <col min="15099" max="15099" width="3.875" style="359" customWidth="1"/>
    <col min="15100" max="15100" width="6.5" style="359" customWidth="1"/>
    <col min="15101" max="15101" width="7.125" style="359" customWidth="1"/>
    <col min="15102" max="15104" width="6.875" style="359" customWidth="1"/>
    <col min="15105" max="15123" width="6.5" style="359" customWidth="1"/>
    <col min="15124" max="15352" width="8.75" style="359"/>
    <col min="15353" max="15353" width="6.25" style="359" customWidth="1"/>
    <col min="15354" max="15354" width="7.75" style="359" customWidth="1"/>
    <col min="15355" max="15355" width="3.875" style="359" customWidth="1"/>
    <col min="15356" max="15356" width="6.5" style="359" customWidth="1"/>
    <col min="15357" max="15357" width="7.125" style="359" customWidth="1"/>
    <col min="15358" max="15360" width="6.875" style="359" customWidth="1"/>
    <col min="15361" max="15379" width="6.5" style="359" customWidth="1"/>
    <col min="15380" max="15608" width="8.75" style="359"/>
    <col min="15609" max="15609" width="6.25" style="359" customWidth="1"/>
    <col min="15610" max="15610" width="7.75" style="359" customWidth="1"/>
    <col min="15611" max="15611" width="3.875" style="359" customWidth="1"/>
    <col min="15612" max="15612" width="6.5" style="359" customWidth="1"/>
    <col min="15613" max="15613" width="7.125" style="359" customWidth="1"/>
    <col min="15614" max="15616" width="6.875" style="359" customWidth="1"/>
    <col min="15617" max="15635" width="6.5" style="359" customWidth="1"/>
    <col min="15636" max="15864" width="8.75" style="359"/>
    <col min="15865" max="15865" width="6.25" style="359" customWidth="1"/>
    <col min="15866" max="15866" width="7.75" style="359" customWidth="1"/>
    <col min="15867" max="15867" width="3.875" style="359" customWidth="1"/>
    <col min="15868" max="15868" width="6.5" style="359" customWidth="1"/>
    <col min="15869" max="15869" width="7.125" style="359" customWidth="1"/>
    <col min="15870" max="15872" width="6.875" style="359" customWidth="1"/>
    <col min="15873" max="15891" width="6.5" style="359" customWidth="1"/>
    <col min="15892" max="16120" width="8.75" style="359"/>
    <col min="16121" max="16121" width="6.25" style="359" customWidth="1"/>
    <col min="16122" max="16122" width="7.75" style="359" customWidth="1"/>
    <col min="16123" max="16123" width="3.875" style="359" customWidth="1"/>
    <col min="16124" max="16124" width="6.5" style="359" customWidth="1"/>
    <col min="16125" max="16125" width="7.125" style="359" customWidth="1"/>
    <col min="16126" max="16128" width="6.875" style="359" customWidth="1"/>
    <col min="16129" max="16147" width="6.5" style="359" customWidth="1"/>
    <col min="16148" max="16384" width="8.75" style="359"/>
  </cols>
  <sheetData>
    <row r="1" spans="1:29" s="314" customFormat="1" ht="45.75" customHeight="1">
      <c r="A1" s="582" t="s">
        <v>431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4"/>
      <c r="X1" s="413"/>
      <c r="Y1" s="413"/>
      <c r="Z1" s="413"/>
      <c r="AA1" s="413"/>
      <c r="AB1" s="413"/>
      <c r="AC1" s="413"/>
    </row>
    <row r="2" spans="1:29" ht="35.25" customHeight="1">
      <c r="A2" s="414" t="s">
        <v>432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6"/>
    </row>
    <row r="3" spans="1:29" s="420" customFormat="1" ht="30" customHeight="1">
      <c r="A3" s="585" t="s">
        <v>433</v>
      </c>
      <c r="B3" s="577" t="s">
        <v>434</v>
      </c>
      <c r="C3" s="577" t="s">
        <v>435</v>
      </c>
      <c r="D3" s="577" t="s">
        <v>436</v>
      </c>
      <c r="E3" s="577"/>
      <c r="F3" s="586" t="s">
        <v>437</v>
      </c>
      <c r="G3" s="587"/>
      <c r="H3" s="587"/>
      <c r="I3" s="588"/>
      <c r="J3" s="575" t="s">
        <v>438</v>
      </c>
      <c r="K3" s="575"/>
      <c r="L3" s="575"/>
      <c r="M3" s="589" t="s">
        <v>439</v>
      </c>
      <c r="N3" s="589" t="s">
        <v>440</v>
      </c>
      <c r="O3" s="418" t="s">
        <v>441</v>
      </c>
      <c r="P3" s="575" t="s">
        <v>442</v>
      </c>
      <c r="Q3" s="575"/>
      <c r="R3" s="575" t="s">
        <v>443</v>
      </c>
      <c r="S3" s="575"/>
      <c r="T3" s="575"/>
      <c r="U3" s="575"/>
      <c r="V3" s="575"/>
      <c r="W3" s="576" t="s">
        <v>444</v>
      </c>
      <c r="X3" s="419"/>
      <c r="Y3" s="419"/>
      <c r="Z3" s="419"/>
      <c r="AA3" s="419"/>
      <c r="AB3" s="419"/>
      <c r="AC3" s="419"/>
    </row>
    <row r="4" spans="1:29" s="420" customFormat="1" ht="30" customHeight="1">
      <c r="A4" s="585"/>
      <c r="B4" s="577"/>
      <c r="C4" s="577"/>
      <c r="D4" s="577" t="s">
        <v>445</v>
      </c>
      <c r="E4" s="577" t="s">
        <v>446</v>
      </c>
      <c r="F4" s="578" t="s">
        <v>447</v>
      </c>
      <c r="G4" s="579"/>
      <c r="H4" s="580" t="s">
        <v>448</v>
      </c>
      <c r="I4" s="581"/>
      <c r="J4" s="421" t="s">
        <v>449</v>
      </c>
      <c r="K4" s="421" t="s">
        <v>450</v>
      </c>
      <c r="L4" s="421" t="s">
        <v>451</v>
      </c>
      <c r="M4" s="590"/>
      <c r="N4" s="590"/>
      <c r="O4" s="575" t="s">
        <v>452</v>
      </c>
      <c r="P4" s="575" t="s">
        <v>453</v>
      </c>
      <c r="Q4" s="575" t="s">
        <v>454</v>
      </c>
      <c r="R4" s="569" t="s">
        <v>455</v>
      </c>
      <c r="S4" s="570"/>
      <c r="T4" s="569" t="s">
        <v>456</v>
      </c>
      <c r="U4" s="569"/>
      <c r="V4" s="570"/>
      <c r="W4" s="576"/>
      <c r="X4" s="419"/>
      <c r="Y4" s="419"/>
      <c r="Z4" s="419"/>
      <c r="AA4" s="419"/>
      <c r="AB4" s="419"/>
      <c r="AC4" s="419"/>
    </row>
    <row r="5" spans="1:29" s="420" customFormat="1" ht="30" customHeight="1">
      <c r="A5" s="585"/>
      <c r="B5" s="577"/>
      <c r="C5" s="577"/>
      <c r="D5" s="577"/>
      <c r="E5" s="577"/>
      <c r="F5" s="422" t="s">
        <v>457</v>
      </c>
      <c r="G5" s="422" t="s">
        <v>458</v>
      </c>
      <c r="H5" s="422" t="s">
        <v>457</v>
      </c>
      <c r="I5" s="422" t="s">
        <v>458</v>
      </c>
      <c r="J5" s="421" t="s">
        <v>459</v>
      </c>
      <c r="K5" s="421" t="s">
        <v>460</v>
      </c>
      <c r="L5" s="421" t="s">
        <v>461</v>
      </c>
      <c r="M5" s="591"/>
      <c r="N5" s="591"/>
      <c r="O5" s="575"/>
      <c r="P5" s="575"/>
      <c r="Q5" s="575"/>
      <c r="R5" s="421" t="s">
        <v>462</v>
      </c>
      <c r="S5" s="421" t="s">
        <v>463</v>
      </c>
      <c r="T5" s="421" t="s">
        <v>464</v>
      </c>
      <c r="U5" s="421" t="s">
        <v>465</v>
      </c>
      <c r="V5" s="421" t="s">
        <v>466</v>
      </c>
      <c r="W5" s="576"/>
      <c r="X5" s="419"/>
      <c r="Y5" s="419"/>
      <c r="Z5" s="419"/>
      <c r="AA5" s="419"/>
      <c r="AB5" s="419"/>
      <c r="AC5" s="419"/>
    </row>
    <row r="6" spans="1:29" s="432" customFormat="1" ht="54.95" customHeight="1">
      <c r="A6" s="423" t="s">
        <v>467</v>
      </c>
      <c r="B6" s="323" t="s">
        <v>468</v>
      </c>
      <c r="C6" s="323" t="s">
        <v>469</v>
      </c>
      <c r="D6" s="571" t="s">
        <v>470</v>
      </c>
      <c r="E6" s="572"/>
      <c r="F6" s="424"/>
      <c r="G6" s="424">
        <v>4</v>
      </c>
      <c r="H6" s="424"/>
      <c r="I6" s="424">
        <v>4</v>
      </c>
      <c r="J6" s="424">
        <f>[14]수량산출서!K289+[14]수량산출서!T291</f>
        <v>1390.0319999999999</v>
      </c>
      <c r="K6" s="424">
        <f>[14]수량산출서!K306+[14]수량산출서!T308</f>
        <v>1377.836</v>
      </c>
      <c r="L6" s="424">
        <f>[14]수량산출서!K323+[14]수량산출서!N325</f>
        <v>1059.8760000000002</v>
      </c>
      <c r="M6" s="425">
        <f>[14]수량산출서!P39+[14]수량산출서!P40+[14]수량산출서!P41+[14]수량산출서!P42+[14]수량산출서!P43+[14]수량산출서!P44</f>
        <v>0.14499999999999999</v>
      </c>
      <c r="N6" s="426">
        <f>[14]수량산출서!P83+[14]수량산출서!P84+[14]수량산출서!P85+[14]수량산출서!P86+[14]수량산출서!P87+[14]수량산출서!P88</f>
        <v>0.14499999999999999</v>
      </c>
      <c r="O6" s="427">
        <f>[14]수량산출서!U130</f>
        <v>0.32</v>
      </c>
      <c r="P6" s="428">
        <f>[14]수량산출서!P30+[14]수량산출서!P31</f>
        <v>34</v>
      </c>
      <c r="Q6" s="428"/>
      <c r="R6" s="428"/>
      <c r="S6" s="428"/>
      <c r="T6" s="424">
        <f>[14]수량산출서!P232+[14]수량산출서!P233+[14]수량산출서!P234+[14]수량산출서!P235+[14]수량산출서!P236+[14]수량산출서!P237</f>
        <v>12</v>
      </c>
      <c r="U6" s="424">
        <f>[14]수량산출서!P186+[14]수량산출서!P187+[14]수량산출서!P188+[14]수량산출서!P189+[14]수량산출서!P190+[14]수량산출서!P191+[14]수량산출서!P192+[14]수량산출서!P193+[14]수량산출서!P194</f>
        <v>52</v>
      </c>
      <c r="V6" s="424">
        <f>[14]수량산출서!P215+[14]수량산출서!P216+[14]수량산출서!P217+[14]수량산출서!P218+[14]수량산출서!P219</f>
        <v>12</v>
      </c>
      <c r="W6" s="429"/>
      <c r="X6" s="430"/>
      <c r="Y6" s="431"/>
      <c r="Z6" s="431"/>
      <c r="AA6" s="431"/>
      <c r="AB6" s="431"/>
      <c r="AC6" s="431"/>
    </row>
    <row r="7" spans="1:29" s="432" customFormat="1" ht="54.95" customHeight="1">
      <c r="A7" s="423" t="s">
        <v>467</v>
      </c>
      <c r="B7" s="323" t="s">
        <v>471</v>
      </c>
      <c r="C7" s="323" t="s">
        <v>472</v>
      </c>
      <c r="D7" s="571" t="s">
        <v>473</v>
      </c>
      <c r="E7" s="572"/>
      <c r="F7" s="424">
        <v>4</v>
      </c>
      <c r="G7" s="424"/>
      <c r="H7" s="424">
        <v>4</v>
      </c>
      <c r="I7" s="424"/>
      <c r="J7" s="424">
        <f>[14]수량산출서!K294+[14]수량산출서!T296</f>
        <v>903.25700000000006</v>
      </c>
      <c r="K7" s="424">
        <f>[14]수량산출서!K311+[14]수량산출서!T313</f>
        <v>894.846</v>
      </c>
      <c r="L7" s="424">
        <f>[14]수량산출서!K328+[14]수량산출서!N330</f>
        <v>688.346</v>
      </c>
      <c r="M7" s="425">
        <f>[14]수량산출서!P46+[14]수량산출서!P47+[14]수량산출서!P48+[14]수량산출서!P49+[14]수량산출서!P50+[14]수량산출서!P51</f>
        <v>0.1</v>
      </c>
      <c r="N7" s="426">
        <f>[14]수량산출서!P90+[14]수량산출서!P91+[14]수량산출서!P92+[14]수량산출서!P93+[14]수량산출서!P94+[14]수량산출서!P95</f>
        <v>0.1</v>
      </c>
      <c r="O7" s="433">
        <f>[14]수량산출서!U132</f>
        <v>0.32</v>
      </c>
      <c r="P7" s="428">
        <f>[14]수량산출서!P33+[14]수량산출서!P34</f>
        <v>26</v>
      </c>
      <c r="Q7" s="428"/>
      <c r="R7" s="428"/>
      <c r="S7" s="428"/>
      <c r="T7" s="424">
        <f>[14]수량산출서!P239+[14]수량산출서!P240+[14]수량산출서!P241+[14]수량산출서!P242+[14]수량산출서!P243+[14]수량산출서!P244</f>
        <v>12</v>
      </c>
      <c r="U7" s="424">
        <f>[14]수량산출서!P196+[14]수량산출서!P197+[14]수량산출서!P198+[14]수량산출서!P199+[14]수량산출서!P200+[14]수량산출서!P201+[14]수량산출서!P202+[14]수량산출서!P203</f>
        <v>48</v>
      </c>
      <c r="V7" s="424">
        <f>[14]수량산출서!P221+[14]수량산출서!P222+[14]수량산출서!P223+[14]수량산출서!P224</f>
        <v>8</v>
      </c>
      <c r="W7" s="429"/>
      <c r="X7" s="430"/>
      <c r="Y7" s="431"/>
      <c r="Z7" s="431"/>
      <c r="AA7" s="431"/>
      <c r="AB7" s="431"/>
      <c r="AC7" s="431"/>
    </row>
    <row r="8" spans="1:29" s="369" customFormat="1" ht="54.95" customHeight="1">
      <c r="A8" s="423" t="s">
        <v>467</v>
      </c>
      <c r="B8" s="434" t="s">
        <v>474</v>
      </c>
      <c r="C8" s="434" t="s">
        <v>469</v>
      </c>
      <c r="D8" s="573" t="s">
        <v>475</v>
      </c>
      <c r="E8" s="574"/>
      <c r="F8" s="367"/>
      <c r="G8" s="367">
        <v>2</v>
      </c>
      <c r="H8" s="367"/>
      <c r="I8" s="367">
        <v>2</v>
      </c>
      <c r="J8" s="367">
        <f>[14]수량산출서!K299+[14]수량산출서!T301</f>
        <v>731.39099999999996</v>
      </c>
      <c r="K8" s="367">
        <f>[14]수량산출서!K316+[14]수량산출서!T318</f>
        <v>724.66300000000001</v>
      </c>
      <c r="L8" s="367">
        <f>[14]수량산출서!K333+[14]수량산출서!N335</f>
        <v>557.43299999999999</v>
      </c>
      <c r="M8" s="435">
        <f>[14]수량산출서!P53+[14]수량산출서!P54+[14]수량산출서!P55+[14]수량산출서!P56</f>
        <v>0.08</v>
      </c>
      <c r="N8" s="435">
        <f>[14]수량산출서!P97+[14]수량산출서!P98+[14]수량산출서!P99+[14]수량산출서!P100</f>
        <v>0.08</v>
      </c>
      <c r="O8" s="436">
        <f>[14]수량산출서!U134</f>
        <v>0.16</v>
      </c>
      <c r="P8" s="437"/>
      <c r="Q8" s="437"/>
      <c r="R8" s="437"/>
      <c r="S8" s="437"/>
      <c r="T8" s="367">
        <f>[14]수량산출서!P246+[14]수량산출서!P247+[14]수량산출서!P248+[14]수량산출서!P249</f>
        <v>8</v>
      </c>
      <c r="U8" s="367">
        <f>[14]수량산출서!P205+[14]수량산출서!P206+[14]수량산출서!P207+[14]수량산출서!P208+[14]수량산출서!P209+[14]수량산출서!P210</f>
        <v>32</v>
      </c>
      <c r="V8" s="367">
        <f>[14]수량산출서!P226+[14]수량산출서!P227</f>
        <v>4</v>
      </c>
      <c r="W8" s="438"/>
      <c r="X8" s="430"/>
      <c r="Y8" s="370"/>
      <c r="Z8" s="370"/>
      <c r="AA8" s="370"/>
      <c r="AB8" s="370"/>
      <c r="AC8" s="370"/>
    </row>
    <row r="9" spans="1:29" s="369" customFormat="1" ht="54.95" customHeight="1">
      <c r="A9" s="423"/>
      <c r="B9" s="434"/>
      <c r="C9" s="434"/>
      <c r="D9" s="439"/>
      <c r="E9" s="440"/>
      <c r="F9" s="367"/>
      <c r="G9" s="367"/>
      <c r="H9" s="367"/>
      <c r="I9" s="367"/>
      <c r="J9" s="367"/>
      <c r="K9" s="367"/>
      <c r="L9" s="367"/>
      <c r="M9" s="435"/>
      <c r="N9" s="435"/>
      <c r="O9" s="436"/>
      <c r="P9" s="437"/>
      <c r="Q9" s="437"/>
      <c r="R9" s="437"/>
      <c r="S9" s="437"/>
      <c r="T9" s="367"/>
      <c r="U9" s="367"/>
      <c r="V9" s="367"/>
      <c r="W9" s="438"/>
      <c r="X9" s="430"/>
      <c r="Y9" s="370"/>
      <c r="Z9" s="370"/>
      <c r="AA9" s="370"/>
      <c r="AB9" s="370"/>
      <c r="AC9" s="370"/>
    </row>
    <row r="10" spans="1:29" s="369" customFormat="1" ht="54.95" customHeight="1">
      <c r="A10" s="423"/>
      <c r="B10" s="434"/>
      <c r="C10" s="434"/>
      <c r="D10" s="439"/>
      <c r="E10" s="440"/>
      <c r="F10" s="367"/>
      <c r="G10" s="367"/>
      <c r="H10" s="367"/>
      <c r="I10" s="367"/>
      <c r="J10" s="367"/>
      <c r="K10" s="367"/>
      <c r="L10" s="367"/>
      <c r="M10" s="435"/>
      <c r="N10" s="435"/>
      <c r="O10" s="436"/>
      <c r="P10" s="437"/>
      <c r="Q10" s="437"/>
      <c r="R10" s="437"/>
      <c r="S10" s="437"/>
      <c r="T10" s="367"/>
      <c r="U10" s="367"/>
      <c r="V10" s="367"/>
      <c r="W10" s="438"/>
      <c r="X10" s="430"/>
      <c r="Y10" s="370"/>
      <c r="Z10" s="370"/>
      <c r="AA10" s="370"/>
      <c r="AB10" s="370"/>
      <c r="AC10" s="370"/>
    </row>
    <row r="11" spans="1:29" ht="54.95" customHeight="1">
      <c r="A11" s="441"/>
      <c r="B11" s="442"/>
      <c r="C11" s="443"/>
      <c r="D11" s="444"/>
      <c r="E11" s="444"/>
      <c r="F11" s="445"/>
      <c r="G11" s="445"/>
      <c r="H11" s="445"/>
      <c r="I11" s="445"/>
      <c r="J11" s="445"/>
      <c r="K11" s="445"/>
      <c r="L11" s="445"/>
      <c r="M11" s="445"/>
      <c r="N11" s="445"/>
      <c r="O11" s="446"/>
      <c r="P11" s="447"/>
      <c r="Q11" s="447"/>
      <c r="R11" s="447"/>
      <c r="S11" s="447"/>
      <c r="T11" s="445"/>
      <c r="U11" s="445"/>
      <c r="V11" s="445"/>
      <c r="W11" s="448"/>
    </row>
    <row r="12" spans="1:29" ht="54.95" customHeight="1" thickBot="1">
      <c r="A12" s="352"/>
      <c r="B12" s="355" t="s">
        <v>476</v>
      </c>
      <c r="C12" s="355"/>
      <c r="D12" s="355"/>
      <c r="E12" s="355"/>
      <c r="F12" s="356">
        <f t="shared" ref="F12:W12" si="0">SUM(F6:F11)</f>
        <v>4</v>
      </c>
      <c r="G12" s="356">
        <f t="shared" si="0"/>
        <v>6</v>
      </c>
      <c r="H12" s="356">
        <f t="shared" si="0"/>
        <v>4</v>
      </c>
      <c r="I12" s="356">
        <f t="shared" si="0"/>
        <v>6</v>
      </c>
      <c r="J12" s="356">
        <f t="shared" si="0"/>
        <v>3024.68</v>
      </c>
      <c r="K12" s="356">
        <f t="shared" si="0"/>
        <v>2997.3449999999998</v>
      </c>
      <c r="L12" s="356">
        <f t="shared" si="0"/>
        <v>2305.6550000000002</v>
      </c>
      <c r="M12" s="449">
        <f t="shared" si="0"/>
        <v>0.32500000000000001</v>
      </c>
      <c r="N12" s="449">
        <f t="shared" si="0"/>
        <v>0.32500000000000001</v>
      </c>
      <c r="O12" s="449">
        <f t="shared" si="0"/>
        <v>0.8</v>
      </c>
      <c r="P12" s="356">
        <f t="shared" si="0"/>
        <v>60</v>
      </c>
      <c r="Q12" s="356">
        <f t="shared" si="0"/>
        <v>0</v>
      </c>
      <c r="R12" s="356">
        <f t="shared" si="0"/>
        <v>0</v>
      </c>
      <c r="S12" s="356">
        <f t="shared" si="0"/>
        <v>0</v>
      </c>
      <c r="T12" s="356">
        <f t="shared" si="0"/>
        <v>32</v>
      </c>
      <c r="U12" s="356">
        <f t="shared" si="0"/>
        <v>132</v>
      </c>
      <c r="V12" s="356">
        <f t="shared" si="0"/>
        <v>24</v>
      </c>
      <c r="W12" s="450">
        <f t="shared" si="0"/>
        <v>0</v>
      </c>
    </row>
  </sheetData>
  <mergeCells count="24">
    <mergeCell ref="A1:W1"/>
    <mergeCell ref="A3:A5"/>
    <mergeCell ref="B3:B5"/>
    <mergeCell ref="C3:C5"/>
    <mergeCell ref="D3:E3"/>
    <mergeCell ref="F3:I3"/>
    <mergeCell ref="J3:L3"/>
    <mergeCell ref="M3:M5"/>
    <mergeCell ref="N3:N5"/>
    <mergeCell ref="P3:Q3"/>
    <mergeCell ref="W3:W5"/>
    <mergeCell ref="D4:D5"/>
    <mergeCell ref="E4:E5"/>
    <mergeCell ref="F4:G4"/>
    <mergeCell ref="H4:I4"/>
    <mergeCell ref="O4:O5"/>
    <mergeCell ref="P4:P5"/>
    <mergeCell ref="Q4:Q5"/>
    <mergeCell ref="R4:S4"/>
    <mergeCell ref="T4:V4"/>
    <mergeCell ref="D6:E6"/>
    <mergeCell ref="D7:E7"/>
    <mergeCell ref="D8:E8"/>
    <mergeCell ref="R3:V3"/>
  </mergeCells>
  <phoneticPr fontId="4" type="noConversion"/>
  <printOptions horizontalCentered="1"/>
  <pageMargins left="0.78740157480314965" right="0.78740157480314965" top="0.98425196850393704" bottom="0.78740157480314965" header="0.51181102362204722" footer="0.27559055118110237"/>
  <pageSetup paperSize="9" scale="79" orientation="landscape" r:id="rId1"/>
  <headerFooter alignWithMargins="0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view="pageBreakPreview" zoomScale="115" zoomScaleNormal="70" zoomScaleSheetLayoutView="115" workbookViewId="0">
      <selection activeCell="L19" sqref="L19"/>
    </sheetView>
  </sheetViews>
  <sheetFormatPr defaultColWidth="8.75" defaultRowHeight="13.5"/>
  <cols>
    <col min="1" max="1" width="10.375" style="32" customWidth="1"/>
    <col min="2" max="2" width="7.25" style="32" customWidth="1"/>
    <col min="3" max="3" width="8.75" style="32" customWidth="1"/>
    <col min="4" max="4" width="15.125" style="32" customWidth="1"/>
    <col min="5" max="9" width="8.75" style="32" customWidth="1"/>
    <col min="10" max="10" width="3.75" style="56" customWidth="1"/>
    <col min="11" max="11" width="6.5" style="32" customWidth="1"/>
    <col min="12" max="12" width="22" style="32" customWidth="1"/>
    <col min="13" max="23" width="8.75" style="32" customWidth="1"/>
    <col min="24" max="24" width="8.875" style="32" hidden="1" customWidth="1"/>
    <col min="25" max="16384" width="8.75" style="32"/>
  </cols>
  <sheetData>
    <row r="1" spans="1:12">
      <c r="A1" s="28"/>
      <c r="B1" s="29"/>
      <c r="C1" s="29"/>
      <c r="D1" s="29"/>
      <c r="E1" s="29"/>
      <c r="F1" s="29"/>
      <c r="G1" s="29"/>
      <c r="H1" s="29"/>
      <c r="I1" s="29"/>
      <c r="J1" s="30"/>
      <c r="K1" s="29"/>
      <c r="L1" s="31"/>
    </row>
    <row r="2" spans="1:12">
      <c r="A2" s="33"/>
      <c r="B2" s="34"/>
      <c r="C2" s="34"/>
      <c r="D2" s="34"/>
      <c r="E2" s="34"/>
      <c r="F2" s="34"/>
      <c r="G2" s="34"/>
      <c r="H2" s="34"/>
      <c r="I2" s="34"/>
      <c r="J2" s="35"/>
      <c r="K2" s="34"/>
      <c r="L2" s="36"/>
    </row>
    <row r="3" spans="1:12" ht="25.5">
      <c r="A3" s="37" t="s">
        <v>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1:12" s="44" customFormat="1" ht="14.25">
      <c r="A4" s="40"/>
      <c r="B4" s="41"/>
      <c r="C4" s="41"/>
      <c r="D4" s="41"/>
      <c r="E4" s="41"/>
      <c r="F4" s="41"/>
      <c r="G4" s="41"/>
      <c r="H4" s="41"/>
      <c r="I4" s="41"/>
      <c r="J4" s="42"/>
      <c r="K4" s="41"/>
      <c r="L4" s="43"/>
    </row>
    <row r="5" spans="1:12" s="44" customFormat="1" ht="14.25">
      <c r="A5" s="40"/>
      <c r="B5" s="41"/>
      <c r="C5" s="41"/>
      <c r="D5" s="41"/>
      <c r="E5" s="41"/>
      <c r="F5" s="41"/>
      <c r="G5" s="41"/>
      <c r="H5" s="41"/>
      <c r="I5" s="41"/>
      <c r="J5" s="42"/>
      <c r="K5" s="41"/>
      <c r="L5" s="43"/>
    </row>
    <row r="6" spans="1:12" s="44" customFormat="1" ht="18.75">
      <c r="A6" s="40"/>
      <c r="B6" s="41"/>
      <c r="C6" s="459" t="s">
        <v>10</v>
      </c>
      <c r="D6" s="459"/>
      <c r="E6" s="41"/>
      <c r="F6" s="41"/>
      <c r="G6" s="41"/>
      <c r="H6" s="41"/>
      <c r="I6" s="41"/>
      <c r="J6" s="42"/>
      <c r="K6" s="41"/>
      <c r="L6" s="43"/>
    </row>
    <row r="7" spans="1:12" s="44" customFormat="1" ht="15" customHeight="1">
      <c r="A7" s="40"/>
      <c r="B7" s="41"/>
      <c r="C7" s="45"/>
      <c r="D7" s="45"/>
      <c r="E7" s="41"/>
      <c r="F7" s="41"/>
      <c r="G7" s="41"/>
      <c r="H7" s="41"/>
      <c r="I7" s="41"/>
      <c r="J7" s="42"/>
      <c r="K7" s="41"/>
      <c r="L7" s="43"/>
    </row>
    <row r="8" spans="1:12" s="44" customFormat="1" ht="18.75">
      <c r="A8" s="40"/>
      <c r="B8" s="41"/>
      <c r="C8" s="459" t="s">
        <v>11</v>
      </c>
      <c r="D8" s="459"/>
      <c r="E8" s="41"/>
      <c r="F8" s="41"/>
      <c r="G8" s="41"/>
      <c r="H8" s="41"/>
      <c r="I8" s="41"/>
      <c r="J8" s="42"/>
      <c r="K8" s="41"/>
      <c r="L8" s="43"/>
    </row>
    <row r="9" spans="1:12" s="44" customFormat="1" ht="15" customHeight="1">
      <c r="A9" s="40"/>
      <c r="B9" s="41"/>
      <c r="C9" s="45"/>
      <c r="D9" s="45"/>
      <c r="E9" s="41"/>
      <c r="F9" s="41"/>
      <c r="G9" s="41"/>
      <c r="H9" s="41"/>
      <c r="I9" s="41"/>
      <c r="J9" s="42"/>
      <c r="K9" s="41"/>
      <c r="L9" s="43"/>
    </row>
    <row r="10" spans="1:12" s="44" customFormat="1" ht="18.75">
      <c r="A10" s="40"/>
      <c r="B10" s="41"/>
      <c r="C10" s="459" t="s">
        <v>12</v>
      </c>
      <c r="D10" s="459"/>
      <c r="E10" s="41"/>
      <c r="F10" s="41"/>
      <c r="G10" s="41"/>
      <c r="H10" s="41"/>
      <c r="I10" s="41"/>
      <c r="J10" s="42"/>
      <c r="K10" s="41"/>
      <c r="L10" s="43"/>
    </row>
    <row r="11" spans="1:12" s="44" customFormat="1" ht="15" customHeight="1">
      <c r="A11" s="40"/>
      <c r="B11" s="41"/>
      <c r="C11" s="45"/>
      <c r="D11" s="45"/>
      <c r="E11" s="41" t="s">
        <v>13</v>
      </c>
      <c r="F11" s="41"/>
      <c r="G11" s="41"/>
      <c r="H11" s="41"/>
      <c r="I11" s="41"/>
      <c r="J11" s="42"/>
      <c r="K11" s="41"/>
      <c r="L11" s="43"/>
    </row>
    <row r="12" spans="1:12" s="44" customFormat="1" ht="18.75">
      <c r="A12" s="40"/>
      <c r="B12" s="41"/>
      <c r="C12" s="459" t="s">
        <v>14</v>
      </c>
      <c r="D12" s="459"/>
      <c r="E12" s="41"/>
      <c r="F12" s="41"/>
      <c r="G12" s="41"/>
      <c r="H12" s="41"/>
      <c r="I12" s="41"/>
      <c r="J12" s="42"/>
      <c r="K12" s="41"/>
      <c r="L12" s="43"/>
    </row>
    <row r="13" spans="1:12" s="44" customFormat="1" ht="15" customHeight="1">
      <c r="A13" s="40"/>
      <c r="B13" s="41"/>
      <c r="C13" s="45"/>
      <c r="D13" s="45"/>
      <c r="E13" s="41"/>
      <c r="F13" s="41"/>
      <c r="G13" s="41"/>
      <c r="H13" s="41"/>
      <c r="I13" s="41"/>
      <c r="J13" s="42"/>
      <c r="K13" s="41"/>
      <c r="L13" s="43"/>
    </row>
    <row r="14" spans="1:12" s="44" customFormat="1" ht="18.75">
      <c r="A14" s="40"/>
      <c r="B14" s="41"/>
      <c r="C14" s="459" t="s">
        <v>15</v>
      </c>
      <c r="D14" s="459"/>
      <c r="E14" s="41"/>
      <c r="F14" s="41"/>
      <c r="G14" s="41"/>
      <c r="H14" s="41"/>
      <c r="I14" s="41"/>
      <c r="J14" s="42"/>
      <c r="K14" s="41"/>
      <c r="L14" s="43"/>
    </row>
    <row r="15" spans="1:12" s="44" customFormat="1" ht="15" customHeight="1">
      <c r="A15" s="40"/>
      <c r="B15" s="41"/>
      <c r="C15" s="45"/>
      <c r="D15" s="45"/>
      <c r="E15" s="41"/>
      <c r="F15" s="41"/>
      <c r="G15" s="41"/>
      <c r="H15" s="41"/>
      <c r="I15" s="41"/>
      <c r="J15" s="42"/>
      <c r="K15" s="41"/>
      <c r="L15" s="43"/>
    </row>
    <row r="16" spans="1:12" s="44" customFormat="1" ht="18.75">
      <c r="A16" s="40"/>
      <c r="B16" s="41"/>
      <c r="C16" s="45" t="s">
        <v>16</v>
      </c>
      <c r="D16" s="45"/>
      <c r="E16" s="41"/>
      <c r="F16" s="41"/>
      <c r="G16" s="41"/>
      <c r="H16" s="41"/>
      <c r="I16" s="41"/>
      <c r="J16" s="42"/>
      <c r="K16" s="41"/>
      <c r="L16" s="43"/>
    </row>
    <row r="17" spans="1:12" s="44" customFormat="1" ht="15" customHeight="1">
      <c r="A17" s="40"/>
      <c r="B17" s="41"/>
      <c r="C17" s="45"/>
      <c r="D17" s="45"/>
      <c r="E17" s="41"/>
      <c r="F17" s="41"/>
      <c r="G17" s="41"/>
      <c r="H17" s="41"/>
      <c r="I17" s="41"/>
      <c r="J17" s="42"/>
      <c r="K17" s="41"/>
      <c r="L17" s="43"/>
    </row>
    <row r="18" spans="1:12" s="44" customFormat="1" ht="18.75">
      <c r="A18" s="40"/>
      <c r="B18" s="41"/>
      <c r="C18" s="45" t="s">
        <v>17</v>
      </c>
      <c r="D18" s="45"/>
      <c r="E18" s="41"/>
      <c r="F18" s="41"/>
      <c r="G18" s="41"/>
      <c r="H18" s="41"/>
      <c r="I18" s="41"/>
      <c r="J18" s="42"/>
      <c r="K18" s="41"/>
      <c r="L18" s="43"/>
    </row>
    <row r="19" spans="1:12" s="44" customFormat="1" ht="15" customHeight="1">
      <c r="A19" s="40"/>
      <c r="B19" s="41"/>
      <c r="C19" s="45"/>
      <c r="D19" s="45"/>
      <c r="E19" s="41"/>
      <c r="F19" s="41"/>
      <c r="G19" s="41"/>
      <c r="H19" s="41"/>
      <c r="I19" s="41"/>
      <c r="J19" s="42"/>
      <c r="K19" s="41"/>
      <c r="L19" s="43"/>
    </row>
    <row r="20" spans="1:12" s="44" customFormat="1" ht="18.75">
      <c r="A20" s="40"/>
      <c r="B20" s="41"/>
      <c r="C20" s="45" t="s">
        <v>18</v>
      </c>
      <c r="D20" s="45"/>
      <c r="E20" s="41"/>
      <c r="F20" s="41"/>
      <c r="G20" s="41"/>
      <c r="H20" s="41"/>
      <c r="I20" s="41"/>
      <c r="J20" s="42"/>
      <c r="K20" s="41"/>
      <c r="L20" s="43"/>
    </row>
    <row r="21" spans="1:12" s="44" customFormat="1" ht="15" customHeight="1">
      <c r="A21" s="40"/>
      <c r="B21" s="41"/>
      <c r="C21" s="45"/>
      <c r="D21" s="45"/>
      <c r="E21" s="41"/>
      <c r="F21" s="41"/>
      <c r="G21" s="41"/>
      <c r="H21" s="41"/>
      <c r="I21" s="41"/>
      <c r="J21" s="42"/>
      <c r="K21" s="41"/>
      <c r="L21" s="43"/>
    </row>
    <row r="22" spans="1:12" s="44" customFormat="1" ht="18.75">
      <c r="A22" s="40"/>
      <c r="B22" s="41"/>
      <c r="C22" s="45" t="s">
        <v>19</v>
      </c>
      <c r="D22" s="45"/>
      <c r="E22" s="41"/>
      <c r="F22" s="41"/>
      <c r="G22" s="41"/>
      <c r="H22" s="41"/>
      <c r="I22" s="41"/>
      <c r="J22" s="42"/>
      <c r="K22" s="41"/>
      <c r="L22" s="43"/>
    </row>
    <row r="23" spans="1:12" s="44" customFormat="1" ht="15" customHeight="1">
      <c r="A23" s="40"/>
      <c r="B23" s="41"/>
      <c r="C23" s="45"/>
      <c r="D23" s="45"/>
      <c r="E23" s="41"/>
      <c r="F23" s="41"/>
      <c r="G23" s="41"/>
      <c r="H23" s="41"/>
      <c r="I23" s="41"/>
      <c r="J23" s="42"/>
      <c r="K23" s="41"/>
      <c r="L23" s="43"/>
    </row>
    <row r="24" spans="1:12" s="44" customFormat="1" ht="18.75">
      <c r="A24" s="40"/>
      <c r="B24" s="41"/>
      <c r="C24" s="45" t="s">
        <v>20</v>
      </c>
      <c r="D24" s="45"/>
      <c r="E24" s="41"/>
      <c r="F24" s="41"/>
      <c r="G24" s="41"/>
      <c r="H24" s="41"/>
      <c r="I24" s="41"/>
      <c r="J24" s="42"/>
      <c r="K24" s="41"/>
      <c r="L24" s="43"/>
    </row>
    <row r="25" spans="1:12" s="44" customFormat="1" ht="15" customHeight="1">
      <c r="A25" s="40"/>
      <c r="B25" s="41"/>
      <c r="C25" s="45"/>
      <c r="D25" s="45"/>
      <c r="E25" s="41"/>
      <c r="F25" s="41"/>
      <c r="G25" s="41"/>
      <c r="H25" s="41"/>
      <c r="I25" s="41"/>
      <c r="J25" s="42"/>
      <c r="K25" s="41"/>
      <c r="L25" s="43"/>
    </row>
    <row r="26" spans="1:12" s="44" customFormat="1" ht="18.75">
      <c r="A26" s="40"/>
      <c r="B26" s="41"/>
      <c r="C26" s="45"/>
      <c r="D26" s="45"/>
      <c r="E26" s="41"/>
      <c r="F26" s="41"/>
      <c r="G26" s="41"/>
      <c r="H26" s="41"/>
      <c r="I26" s="41"/>
      <c r="J26" s="42"/>
      <c r="K26" s="41"/>
      <c r="L26" s="43"/>
    </row>
    <row r="27" spans="1:12" s="44" customFormat="1" ht="9.9499999999999993" customHeight="1">
      <c r="A27" s="46"/>
      <c r="B27" s="47"/>
      <c r="C27" s="48"/>
      <c r="D27" s="48"/>
      <c r="E27" s="47"/>
      <c r="F27" s="47"/>
      <c r="G27" s="47"/>
      <c r="H27" s="47"/>
      <c r="I27" s="47"/>
      <c r="J27" s="49"/>
      <c r="K27" s="47"/>
      <c r="L27" s="50"/>
    </row>
    <row r="28" spans="1:12" s="44" customFormat="1" ht="9.9499999999999993" customHeight="1" thickBot="1">
      <c r="A28" s="51"/>
      <c r="B28" s="52"/>
      <c r="C28" s="52"/>
      <c r="D28" s="52"/>
      <c r="E28" s="52"/>
      <c r="F28" s="52"/>
      <c r="G28" s="52"/>
      <c r="H28" s="52"/>
      <c r="I28" s="52"/>
      <c r="J28" s="53"/>
      <c r="K28" s="52"/>
      <c r="L28" s="54"/>
    </row>
    <row r="29" spans="1:12" s="44" customFormat="1" ht="14.25">
      <c r="J29" s="55"/>
    </row>
    <row r="30" spans="1:12" s="44" customFormat="1" ht="14.25">
      <c r="J30" s="55"/>
    </row>
    <row r="31" spans="1:12" s="44" customFormat="1" ht="14.25">
      <c r="J31" s="55"/>
    </row>
    <row r="32" spans="1:12" s="44" customFormat="1" ht="14.25">
      <c r="J32" s="55"/>
    </row>
  </sheetData>
  <mergeCells count="5">
    <mergeCell ref="C6:D6"/>
    <mergeCell ref="C8:D8"/>
    <mergeCell ref="C10:D10"/>
    <mergeCell ref="C12:D12"/>
    <mergeCell ref="C14:D14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75" workbookViewId="0">
      <selection activeCell="A20" sqref="A20"/>
    </sheetView>
  </sheetViews>
  <sheetFormatPr defaultColWidth="8.75" defaultRowHeight="13.5"/>
  <cols>
    <col min="1" max="1" width="10.625" style="32" customWidth="1"/>
    <col min="2" max="9" width="14.625" style="32" customWidth="1"/>
    <col min="10" max="11" width="0" style="32" hidden="1" customWidth="1"/>
    <col min="12" max="13" width="10.25" style="32" hidden="1" customWidth="1"/>
    <col min="14" max="16384" width="8.75" style="32"/>
  </cols>
  <sheetData>
    <row r="1" spans="1:9" ht="35.25" customHeight="1">
      <c r="A1" s="475" t="s">
        <v>21</v>
      </c>
      <c r="B1" s="476"/>
      <c r="C1" s="476"/>
      <c r="D1" s="476"/>
      <c r="E1" s="476"/>
      <c r="F1" s="476"/>
      <c r="G1" s="476"/>
      <c r="H1" s="476"/>
      <c r="I1" s="477"/>
    </row>
    <row r="2" spans="1:9" s="57" customFormat="1" ht="9.9499999999999993" customHeight="1">
      <c r="A2" s="478" t="s">
        <v>22</v>
      </c>
      <c r="B2" s="479"/>
      <c r="C2" s="479"/>
      <c r="D2" s="479"/>
      <c r="E2" s="479"/>
      <c r="F2" s="479"/>
      <c r="G2" s="479"/>
      <c r="H2" s="479"/>
      <c r="I2" s="480"/>
    </row>
    <row r="3" spans="1:9" s="57" customFormat="1" ht="24.95" customHeight="1">
      <c r="A3" s="58" t="s">
        <v>23</v>
      </c>
      <c r="B3" s="59"/>
      <c r="C3" s="59"/>
      <c r="D3" s="59"/>
      <c r="E3" s="59"/>
      <c r="F3" s="59"/>
      <c r="G3" s="59"/>
      <c r="H3" s="59"/>
      <c r="I3" s="60"/>
    </row>
    <row r="4" spans="1:9" s="57" customFormat="1" ht="18" customHeight="1">
      <c r="A4" s="460" t="s">
        <v>22</v>
      </c>
      <c r="B4" s="461"/>
      <c r="C4" s="461"/>
      <c r="D4" s="461"/>
      <c r="E4" s="461"/>
      <c r="F4" s="461"/>
      <c r="G4" s="461"/>
      <c r="H4" s="461"/>
      <c r="I4" s="462"/>
    </row>
    <row r="5" spans="1:9" s="57" customFormat="1" ht="24.95" customHeight="1">
      <c r="A5" s="481" t="s">
        <v>24</v>
      </c>
      <c r="B5" s="482"/>
      <c r="C5" s="482"/>
      <c r="D5" s="482"/>
      <c r="E5" s="482"/>
      <c r="F5" s="482"/>
      <c r="G5" s="482"/>
      <c r="H5" s="482"/>
      <c r="I5" s="483"/>
    </row>
    <row r="6" spans="1:9" s="57" customFormat="1" ht="18" customHeight="1">
      <c r="A6" s="460" t="s">
        <v>25</v>
      </c>
      <c r="B6" s="461"/>
      <c r="C6" s="461"/>
      <c r="D6" s="461"/>
      <c r="E6" s="461"/>
      <c r="F6" s="461"/>
      <c r="G6" s="461"/>
      <c r="H6" s="461"/>
      <c r="I6" s="462"/>
    </row>
    <row r="7" spans="1:9" s="57" customFormat="1" ht="24.95" customHeight="1">
      <c r="A7" s="481" t="s">
        <v>26</v>
      </c>
      <c r="B7" s="461"/>
      <c r="C7" s="461"/>
      <c r="D7" s="461"/>
      <c r="E7" s="461"/>
      <c r="F7" s="461"/>
      <c r="G7" s="461"/>
      <c r="H7" s="461"/>
      <c r="I7" s="462"/>
    </row>
    <row r="8" spans="1:9" s="57" customFormat="1" ht="24.95" customHeight="1">
      <c r="A8" s="466" t="s">
        <v>27</v>
      </c>
      <c r="B8" s="467"/>
      <c r="C8" s="467"/>
      <c r="D8" s="467"/>
      <c r="E8" s="467"/>
      <c r="F8" s="467"/>
      <c r="G8" s="467"/>
      <c r="H8" s="467"/>
      <c r="I8" s="468"/>
    </row>
    <row r="9" spans="1:9" s="57" customFormat="1" ht="18" customHeight="1">
      <c r="A9" s="58"/>
      <c r="B9" s="59"/>
      <c r="C9" s="61"/>
      <c r="D9" s="59"/>
      <c r="E9" s="59"/>
      <c r="F9" s="59"/>
      <c r="G9" s="59"/>
      <c r="H9" s="59"/>
      <c r="I9" s="60"/>
    </row>
    <row r="10" spans="1:9" s="62" customFormat="1" ht="24.95" customHeight="1">
      <c r="A10" s="469" t="s">
        <v>28</v>
      </c>
      <c r="B10" s="470"/>
      <c r="C10" s="470"/>
      <c r="D10" s="470"/>
      <c r="E10" s="470"/>
      <c r="F10" s="470"/>
      <c r="G10" s="470"/>
      <c r="H10" s="470"/>
      <c r="I10" s="471"/>
    </row>
    <row r="11" spans="1:9" s="62" customFormat="1" ht="24.95" customHeight="1">
      <c r="A11" s="469" t="s">
        <v>29</v>
      </c>
      <c r="B11" s="470"/>
      <c r="C11" s="470"/>
      <c r="D11" s="470"/>
      <c r="E11" s="470"/>
      <c r="F11" s="470"/>
      <c r="G11" s="470"/>
      <c r="H11" s="470"/>
      <c r="I11" s="471"/>
    </row>
    <row r="12" spans="1:9" s="62" customFormat="1" ht="24.95" customHeight="1">
      <c r="A12" s="472" t="s">
        <v>30</v>
      </c>
      <c r="B12" s="473"/>
      <c r="C12" s="473"/>
      <c r="D12" s="473"/>
      <c r="E12" s="473"/>
      <c r="F12" s="473"/>
      <c r="G12" s="473"/>
      <c r="H12" s="473"/>
      <c r="I12" s="474"/>
    </row>
    <row r="13" spans="1:9" s="62" customFormat="1" ht="24.95" customHeight="1">
      <c r="A13" s="469" t="s">
        <v>31</v>
      </c>
      <c r="B13" s="470"/>
      <c r="C13" s="470"/>
      <c r="D13" s="470"/>
      <c r="E13" s="470"/>
      <c r="F13" s="470"/>
      <c r="G13" s="470"/>
      <c r="H13" s="470"/>
      <c r="I13" s="471"/>
    </row>
    <row r="14" spans="1:9" s="57" customFormat="1" ht="18" customHeight="1">
      <c r="A14" s="63"/>
      <c r="B14" s="64"/>
      <c r="C14" s="64"/>
      <c r="D14" s="64"/>
      <c r="E14" s="64"/>
      <c r="F14" s="64"/>
      <c r="G14" s="64"/>
      <c r="H14" s="64"/>
      <c r="I14" s="65"/>
    </row>
    <row r="15" spans="1:9" s="57" customFormat="1" ht="24.95" customHeight="1">
      <c r="A15" s="460" t="s">
        <v>32</v>
      </c>
      <c r="B15" s="461"/>
      <c r="C15" s="461"/>
      <c r="D15" s="461"/>
      <c r="E15" s="461"/>
      <c r="F15" s="461"/>
      <c r="G15" s="461"/>
      <c r="H15" s="461"/>
      <c r="I15" s="462"/>
    </row>
    <row r="16" spans="1:9" s="57" customFormat="1" ht="18" customHeight="1">
      <c r="A16" s="460" t="s">
        <v>22</v>
      </c>
      <c r="B16" s="461"/>
      <c r="C16" s="461"/>
      <c r="D16" s="461"/>
      <c r="E16" s="461"/>
      <c r="F16" s="461"/>
      <c r="G16" s="461"/>
      <c r="H16" s="461"/>
      <c r="I16" s="462"/>
    </row>
    <row r="17" spans="1:13" s="57" customFormat="1" ht="24.95" customHeight="1">
      <c r="A17" s="463" t="s">
        <v>33</v>
      </c>
      <c r="B17" s="464"/>
      <c r="C17" s="464"/>
      <c r="D17" s="464"/>
      <c r="E17" s="464"/>
      <c r="F17" s="464"/>
      <c r="G17" s="464"/>
      <c r="H17" s="464"/>
      <c r="I17" s="465"/>
    </row>
    <row r="18" spans="1:13" s="57" customFormat="1" ht="18" customHeight="1">
      <c r="A18" s="58"/>
      <c r="B18" s="59"/>
      <c r="C18" s="59"/>
      <c r="D18" s="59"/>
      <c r="E18" s="59"/>
      <c r="F18" s="59"/>
      <c r="G18" s="59"/>
      <c r="H18" s="59"/>
      <c r="I18" s="60"/>
    </row>
    <row r="19" spans="1:13" s="57" customFormat="1" ht="24.95" customHeight="1">
      <c r="A19" s="460" t="s">
        <v>477</v>
      </c>
      <c r="B19" s="461"/>
      <c r="C19" s="461"/>
      <c r="D19" s="461"/>
      <c r="E19" s="461"/>
      <c r="F19" s="461"/>
      <c r="G19" s="461"/>
      <c r="H19" s="461"/>
      <c r="I19" s="462"/>
    </row>
    <row r="20" spans="1:13" s="57" customFormat="1" ht="18" customHeight="1">
      <c r="A20" s="58"/>
      <c r="B20" s="59"/>
      <c r="C20" s="59"/>
      <c r="D20" s="59"/>
      <c r="E20" s="59"/>
      <c r="F20" s="59"/>
      <c r="G20" s="59"/>
      <c r="H20" s="59"/>
      <c r="I20" s="60"/>
      <c r="L20" s="66">
        <v>46297</v>
      </c>
      <c r="M20" s="66">
        <f>L20+90</f>
        <v>46387</v>
      </c>
    </row>
    <row r="21" spans="1:13" s="57" customFormat="1" ht="24.95" customHeight="1">
      <c r="A21" s="460" t="s">
        <v>34</v>
      </c>
      <c r="B21" s="461"/>
      <c r="C21" s="461"/>
      <c r="D21" s="461"/>
      <c r="E21" s="461"/>
      <c r="F21" s="461"/>
      <c r="G21" s="461"/>
      <c r="H21" s="461"/>
      <c r="I21" s="462"/>
      <c r="L21" s="57">
        <f>M20-L20</f>
        <v>90</v>
      </c>
    </row>
    <row r="22" spans="1:13" s="57" customFormat="1" ht="18" customHeight="1" thickBot="1">
      <c r="A22" s="67"/>
      <c r="B22" s="68"/>
      <c r="C22" s="68"/>
      <c r="D22" s="68"/>
      <c r="E22" s="68"/>
      <c r="F22" s="68"/>
      <c r="G22" s="68"/>
      <c r="H22" s="68"/>
      <c r="I22" s="69"/>
    </row>
    <row r="23" spans="1:13" ht="24.95" customHeight="1"/>
    <row r="24" spans="1:13" ht="24.95" customHeight="1"/>
    <row r="25" spans="1:13" ht="24.95" customHeight="1"/>
    <row r="26" spans="1:13" ht="24.95" customHeight="1"/>
  </sheetData>
  <mergeCells count="16">
    <mergeCell ref="A7:I7"/>
    <mergeCell ref="A1:I1"/>
    <mergeCell ref="A2:I2"/>
    <mergeCell ref="A4:I4"/>
    <mergeCell ref="A5:I5"/>
    <mergeCell ref="A6:I6"/>
    <mergeCell ref="A16:I16"/>
    <mergeCell ref="A17:I17"/>
    <mergeCell ref="A19:I19"/>
    <mergeCell ref="A21:I21"/>
    <mergeCell ref="A8:I8"/>
    <mergeCell ref="A10:I10"/>
    <mergeCell ref="A11:I11"/>
    <mergeCell ref="A12:I12"/>
    <mergeCell ref="A13:I13"/>
    <mergeCell ref="A15:I15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showRuler="0" view="pageBreakPreview" zoomScale="90" zoomScaleNormal="75" zoomScaleSheetLayoutView="90" workbookViewId="0">
      <selection activeCell="L19" sqref="L19"/>
    </sheetView>
  </sheetViews>
  <sheetFormatPr defaultRowHeight="24.75" customHeight="1"/>
  <cols>
    <col min="1" max="1" width="3.125" style="89" customWidth="1"/>
    <col min="2" max="2" width="3.25" style="70" customWidth="1"/>
    <col min="3" max="19" width="6.5" style="70" customWidth="1"/>
    <col min="20" max="20" width="9" style="70" customWidth="1"/>
    <col min="21" max="21" width="8.25" style="70" customWidth="1"/>
    <col min="22" max="27" width="5.375" style="70" customWidth="1"/>
    <col min="28" max="16384" width="9" style="70"/>
  </cols>
  <sheetData>
    <row r="1" spans="1:21" ht="35.1" customHeight="1">
      <c r="A1" s="484" t="s">
        <v>35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6"/>
    </row>
    <row r="2" spans="1:21" ht="12" customHeight="1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</row>
    <row r="3" spans="1:21" ht="27.95" customHeight="1">
      <c r="A3" s="487" t="s">
        <v>36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9"/>
    </row>
    <row r="4" spans="1:21" ht="27.95" customHeight="1">
      <c r="A4" s="74"/>
      <c r="B4" s="61" t="s">
        <v>37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75"/>
    </row>
    <row r="5" spans="1:21" ht="27.95" customHeight="1">
      <c r="A5" s="74"/>
      <c r="B5" s="76" t="s">
        <v>38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7"/>
    </row>
    <row r="6" spans="1:21" ht="27.95" customHeight="1">
      <c r="A6" s="74"/>
      <c r="B6" s="76" t="s">
        <v>39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9"/>
    </row>
    <row r="7" spans="1:21" ht="27.95" customHeight="1">
      <c r="A7" s="74"/>
      <c r="B7" s="76" t="s">
        <v>40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</row>
    <row r="8" spans="1:21" ht="27.95" customHeight="1">
      <c r="A8" s="74"/>
      <c r="B8" s="76" t="s">
        <v>41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9"/>
    </row>
    <row r="9" spans="1:21" ht="27.95" customHeight="1">
      <c r="A9" s="74"/>
      <c r="B9" s="7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9"/>
    </row>
    <row r="10" spans="1:21" ht="27.95" customHeight="1">
      <c r="A10" s="74"/>
      <c r="B10" s="76" t="s">
        <v>42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9"/>
    </row>
    <row r="11" spans="1:21" ht="27.95" customHeight="1">
      <c r="A11" s="74"/>
      <c r="B11" s="76" t="s">
        <v>43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9"/>
    </row>
    <row r="12" spans="1:21" ht="27.95" customHeight="1">
      <c r="A12" s="74"/>
      <c r="B12" s="76" t="s">
        <v>44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9"/>
    </row>
    <row r="13" spans="1:21" ht="27.95" customHeight="1">
      <c r="A13" s="74"/>
      <c r="B13" s="76" t="s">
        <v>45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9"/>
    </row>
    <row r="14" spans="1:21" ht="27.95" customHeight="1">
      <c r="A14" s="74"/>
      <c r="B14" s="76" t="s">
        <v>46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</row>
    <row r="15" spans="1:21" s="80" customFormat="1" ht="27.95" customHeight="1">
      <c r="A15" s="74"/>
      <c r="B15" s="76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9"/>
    </row>
    <row r="16" spans="1:21" ht="27.95" customHeight="1">
      <c r="A16" s="490" t="s">
        <v>47</v>
      </c>
      <c r="B16" s="491"/>
      <c r="C16" s="49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491"/>
      <c r="U16" s="492"/>
    </row>
    <row r="17" spans="1:21" s="80" customFormat="1" ht="27.95" customHeight="1">
      <c r="A17" s="81" t="s">
        <v>48</v>
      </c>
      <c r="B17" s="82" t="s">
        <v>49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4"/>
    </row>
    <row r="18" spans="1:21" s="80" customFormat="1" ht="24.95" customHeight="1">
      <c r="A18" s="81"/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4"/>
    </row>
    <row r="19" spans="1:21" s="80" customFormat="1" ht="15" customHeight="1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4"/>
    </row>
    <row r="20" spans="1:21" ht="15" customHeight="1" thickBot="1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8"/>
    </row>
    <row r="21" spans="1:21" ht="20.100000000000001" customHeight="1"/>
    <row r="22" spans="1:21" ht="20.100000000000001" customHeight="1"/>
  </sheetData>
  <mergeCells count="3">
    <mergeCell ref="A1:U1"/>
    <mergeCell ref="A3:U3"/>
    <mergeCell ref="A16:U16"/>
  </mergeCells>
  <phoneticPr fontId="4" type="noConversion"/>
  <printOptions horizontalCentered="1"/>
  <pageMargins left="0.78740157480314965" right="0.78740157480314965" top="0.98425196850393704" bottom="0.78740157480314965" header="0" footer="0.39370078740157483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02"/>
  <sheetViews>
    <sheetView view="pageBreakPreview" zoomScale="70" zoomScaleNormal="70" zoomScaleSheetLayoutView="70" workbookViewId="0">
      <pane xSplit="3" ySplit="3" topLeftCell="D4" activePane="bottomRight" state="frozen"/>
      <selection activeCell="L19" sqref="L19"/>
      <selection pane="topRight" activeCell="L19" sqref="L19"/>
      <selection pane="bottomLeft" activeCell="L19" sqref="L19"/>
      <selection pane="bottomRight" activeCell="L19" sqref="L19"/>
    </sheetView>
  </sheetViews>
  <sheetFormatPr defaultColWidth="8.75" defaultRowHeight="13.5"/>
  <cols>
    <col min="1" max="1" width="17.75" style="113" bestFit="1" customWidth="1"/>
    <col min="2" max="2" width="4.75" style="113" bestFit="1" customWidth="1"/>
    <col min="3" max="3" width="6.125" style="113" bestFit="1" customWidth="1"/>
    <col min="4" max="67" width="2.5" style="32" customWidth="1"/>
    <col min="68" max="68" width="5.25" style="32" bestFit="1" customWidth="1"/>
    <col min="69" max="16384" width="8.75" style="32"/>
  </cols>
  <sheetData>
    <row r="1" spans="1:72" ht="53.25" customHeight="1">
      <c r="A1" s="484" t="s">
        <v>50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485"/>
      <c r="AW1" s="485"/>
      <c r="AX1" s="485"/>
      <c r="AY1" s="485"/>
      <c r="AZ1" s="485"/>
      <c r="BA1" s="485"/>
      <c r="BB1" s="485"/>
      <c r="BC1" s="485"/>
      <c r="BD1" s="485"/>
      <c r="BE1" s="485"/>
      <c r="BF1" s="485"/>
      <c r="BG1" s="485"/>
      <c r="BH1" s="485"/>
      <c r="BI1" s="485"/>
      <c r="BJ1" s="485"/>
      <c r="BK1" s="485"/>
      <c r="BL1" s="485"/>
      <c r="BM1" s="485"/>
      <c r="BN1" s="485"/>
      <c r="BO1" s="485"/>
      <c r="BP1" s="486"/>
    </row>
    <row r="2" spans="1:72" s="90" customFormat="1" ht="39.950000000000003" customHeight="1">
      <c r="A2" s="498" t="s">
        <v>51</v>
      </c>
      <c r="B2" s="500" t="s">
        <v>52</v>
      </c>
      <c r="C2" s="500" t="s">
        <v>53</v>
      </c>
      <c r="D2" s="502" t="s">
        <v>54</v>
      </c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  <c r="BG2" s="503"/>
      <c r="BH2" s="503"/>
      <c r="BI2" s="503"/>
      <c r="BJ2" s="503"/>
      <c r="BK2" s="503"/>
      <c r="BL2" s="503"/>
      <c r="BM2" s="503"/>
      <c r="BN2" s="503"/>
      <c r="BO2" s="503"/>
      <c r="BP2" s="504" t="s">
        <v>55</v>
      </c>
    </row>
    <row r="3" spans="1:72" s="90" customFormat="1" ht="39.950000000000003" customHeight="1">
      <c r="A3" s="499"/>
      <c r="B3" s="501"/>
      <c r="C3" s="501"/>
      <c r="D3" s="493">
        <v>7</v>
      </c>
      <c r="E3" s="494"/>
      <c r="F3" s="494"/>
      <c r="G3" s="494"/>
      <c r="H3" s="495"/>
      <c r="I3" s="493">
        <v>14</v>
      </c>
      <c r="J3" s="494"/>
      <c r="K3" s="494"/>
      <c r="L3" s="494"/>
      <c r="M3" s="495"/>
      <c r="N3" s="493">
        <v>21</v>
      </c>
      <c r="O3" s="494"/>
      <c r="P3" s="494"/>
      <c r="Q3" s="494"/>
      <c r="R3" s="495"/>
      <c r="S3" s="493">
        <v>28</v>
      </c>
      <c r="T3" s="494"/>
      <c r="U3" s="494"/>
      <c r="V3" s="494"/>
      <c r="W3" s="495"/>
      <c r="X3" s="493">
        <v>35</v>
      </c>
      <c r="Y3" s="494"/>
      <c r="Z3" s="494"/>
      <c r="AA3" s="494"/>
      <c r="AB3" s="495"/>
      <c r="AC3" s="493">
        <v>42</v>
      </c>
      <c r="AD3" s="494"/>
      <c r="AE3" s="494"/>
      <c r="AF3" s="494"/>
      <c r="AG3" s="495"/>
      <c r="AH3" s="493">
        <v>49</v>
      </c>
      <c r="AI3" s="494"/>
      <c r="AJ3" s="494"/>
      <c r="AK3" s="494"/>
      <c r="AL3" s="495"/>
      <c r="AM3" s="493">
        <v>56</v>
      </c>
      <c r="AN3" s="494"/>
      <c r="AO3" s="494"/>
      <c r="AP3" s="494"/>
      <c r="AQ3" s="495"/>
      <c r="AR3" s="493">
        <v>63</v>
      </c>
      <c r="AS3" s="494"/>
      <c r="AT3" s="494"/>
      <c r="AU3" s="494"/>
      <c r="AV3" s="495"/>
      <c r="AW3" s="493">
        <v>70</v>
      </c>
      <c r="AX3" s="494"/>
      <c r="AY3" s="494"/>
      <c r="AZ3" s="494"/>
      <c r="BA3" s="495"/>
      <c r="BB3" s="493">
        <v>77</v>
      </c>
      <c r="BC3" s="494"/>
      <c r="BD3" s="494"/>
      <c r="BE3" s="494"/>
      <c r="BF3" s="495"/>
      <c r="BG3" s="496">
        <v>84</v>
      </c>
      <c r="BH3" s="497"/>
      <c r="BI3" s="497"/>
      <c r="BJ3" s="497"/>
      <c r="BK3" s="497"/>
      <c r="BL3" s="497">
        <v>90</v>
      </c>
      <c r="BM3" s="497"/>
      <c r="BN3" s="497"/>
      <c r="BO3" s="497"/>
      <c r="BP3" s="505"/>
    </row>
    <row r="4" spans="1:72" s="19" customFormat="1" ht="75" customHeight="1">
      <c r="A4" s="91" t="s">
        <v>56</v>
      </c>
      <c r="B4" s="92" t="s">
        <v>57</v>
      </c>
      <c r="C4" s="93">
        <v>1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5"/>
    </row>
    <row r="5" spans="1:72" s="19" customFormat="1" ht="75" customHeight="1">
      <c r="A5" s="96" t="s">
        <v>58</v>
      </c>
      <c r="B5" s="97" t="s">
        <v>59</v>
      </c>
      <c r="C5" s="98">
        <v>10</v>
      </c>
      <c r="D5" s="99"/>
      <c r="E5" s="99"/>
      <c r="F5" s="99"/>
      <c r="G5" s="100"/>
      <c r="H5" s="100"/>
      <c r="I5" s="99"/>
      <c r="J5" s="99"/>
      <c r="K5" s="99"/>
      <c r="L5" s="99"/>
      <c r="M5" s="99"/>
      <c r="N5" s="99"/>
      <c r="O5" s="99"/>
      <c r="P5" s="99"/>
      <c r="Q5" s="99"/>
      <c r="R5" s="99"/>
      <c r="S5" s="100"/>
      <c r="T5" s="100"/>
      <c r="U5" s="99"/>
      <c r="V5" s="99"/>
      <c r="W5" s="99"/>
      <c r="X5" s="99"/>
      <c r="Y5" s="99"/>
      <c r="Z5" s="99"/>
      <c r="AA5" s="99"/>
      <c r="AB5" s="99"/>
      <c r="AC5" s="99"/>
      <c r="AD5" s="99"/>
      <c r="AE5" s="100"/>
      <c r="AF5" s="100"/>
      <c r="AG5" s="100"/>
      <c r="AH5" s="100"/>
      <c r="AI5" s="100"/>
      <c r="AJ5" s="10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100"/>
      <c r="BH5" s="100"/>
      <c r="BI5" s="100"/>
      <c r="BJ5" s="100"/>
      <c r="BK5" s="100"/>
      <c r="BL5" s="100"/>
      <c r="BM5" s="100"/>
      <c r="BN5" s="100"/>
      <c r="BO5" s="100"/>
      <c r="BP5" s="101"/>
    </row>
    <row r="6" spans="1:72" s="19" customFormat="1" ht="75" customHeight="1">
      <c r="A6" s="96" t="s">
        <v>60</v>
      </c>
      <c r="B6" s="97" t="s">
        <v>61</v>
      </c>
      <c r="C6" s="98">
        <v>10</v>
      </c>
      <c r="D6" s="99"/>
      <c r="E6" s="99"/>
      <c r="F6" s="99"/>
      <c r="G6" s="100"/>
      <c r="H6" s="100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  <c r="T6" s="100"/>
      <c r="U6" s="99"/>
      <c r="V6" s="99"/>
      <c r="W6" s="99"/>
      <c r="X6" s="99"/>
      <c r="Y6" s="99"/>
      <c r="Z6" s="99"/>
      <c r="AA6" s="99"/>
      <c r="AB6" s="99"/>
      <c r="AC6" s="99"/>
      <c r="AD6" s="99"/>
      <c r="AE6" s="100"/>
      <c r="AF6" s="100"/>
      <c r="AG6" s="100"/>
      <c r="AH6" s="100"/>
      <c r="AI6" s="100"/>
      <c r="AJ6" s="10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100"/>
      <c r="BH6" s="100"/>
      <c r="BI6" s="100"/>
      <c r="BJ6" s="100"/>
      <c r="BK6" s="100"/>
      <c r="BL6" s="100"/>
      <c r="BM6" s="100"/>
      <c r="BN6" s="100"/>
      <c r="BO6" s="100"/>
      <c r="BP6" s="101"/>
    </row>
    <row r="7" spans="1:72" s="19" customFormat="1" ht="75" customHeight="1">
      <c r="A7" s="96" t="s">
        <v>62</v>
      </c>
      <c r="B7" s="97" t="s">
        <v>63</v>
      </c>
      <c r="C7" s="102">
        <f>[14]현장조사결과표!I6</f>
        <v>0.32936000000000004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S7" s="99"/>
      <c r="T7" s="99"/>
      <c r="U7" s="99"/>
      <c r="V7" s="99"/>
      <c r="W7" s="99"/>
      <c r="X7" s="99"/>
      <c r="Y7" s="100"/>
      <c r="Z7" s="100"/>
      <c r="AA7" s="100"/>
      <c r="AB7" s="100"/>
      <c r="AC7" s="99"/>
      <c r="AD7" s="100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100"/>
      <c r="BH7" s="100"/>
      <c r="BI7" s="100"/>
      <c r="BJ7" s="100"/>
      <c r="BK7" s="100"/>
      <c r="BL7" s="100"/>
      <c r="BM7" s="100"/>
      <c r="BN7" s="100"/>
      <c r="BO7" s="100"/>
      <c r="BP7" s="101"/>
    </row>
    <row r="8" spans="1:72" s="19" customFormat="1" ht="75" customHeight="1">
      <c r="A8" s="103" t="s">
        <v>64</v>
      </c>
      <c r="B8" s="97" t="s">
        <v>65</v>
      </c>
      <c r="C8" s="102">
        <f>C7</f>
        <v>0.32936000000000004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100"/>
      <c r="S8" s="99"/>
      <c r="T8" s="99"/>
      <c r="U8" s="99"/>
      <c r="V8" s="99"/>
      <c r="W8" s="99"/>
      <c r="X8" s="99"/>
      <c r="Y8" s="100"/>
      <c r="Z8" s="100"/>
      <c r="AA8" s="100"/>
      <c r="AB8" s="100"/>
      <c r="AC8" s="99"/>
      <c r="AD8" s="100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100"/>
      <c r="BH8" s="100"/>
      <c r="BI8" s="100"/>
      <c r="BJ8" s="100"/>
      <c r="BK8" s="100"/>
      <c r="BL8" s="100"/>
      <c r="BM8" s="100"/>
      <c r="BN8" s="100"/>
      <c r="BO8" s="100"/>
      <c r="BP8" s="101"/>
    </row>
    <row r="9" spans="1:72" s="19" customFormat="1" ht="75" customHeight="1">
      <c r="A9" s="103" t="s">
        <v>66</v>
      </c>
      <c r="B9" s="97" t="s">
        <v>67</v>
      </c>
      <c r="C9" s="104">
        <f>[14]현장조사결과표!AP6+[14]현장조사결과표!AQ6+[14]현장조사결과표!AR6+[14]현장조사결과표!AS6</f>
        <v>188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101"/>
    </row>
    <row r="10" spans="1:72" s="19" customFormat="1" ht="75" customHeight="1">
      <c r="A10" s="103" t="s">
        <v>68</v>
      </c>
      <c r="B10" s="97" t="s">
        <v>69</v>
      </c>
      <c r="C10" s="105">
        <v>1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101"/>
    </row>
    <row r="11" spans="1:72" s="19" customFormat="1" ht="75" customHeight="1" thickBot="1">
      <c r="A11" s="106" t="s">
        <v>70</v>
      </c>
      <c r="B11" s="107" t="s">
        <v>71</v>
      </c>
      <c r="C11" s="108">
        <v>1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10"/>
    </row>
    <row r="12" spans="1:72" s="44" customFormat="1" ht="26.1" customHeight="1">
      <c r="A12" s="111"/>
      <c r="B12" s="111"/>
      <c r="C12" s="111"/>
      <c r="BT12" s="112"/>
    </row>
    <row r="13" spans="1:72" s="44" customFormat="1" ht="26.1" customHeight="1">
      <c r="A13" s="111"/>
      <c r="B13" s="111"/>
      <c r="C13" s="111"/>
      <c r="BT13" s="112"/>
    </row>
    <row r="14" spans="1:72" s="44" customFormat="1" ht="26.1" customHeight="1">
      <c r="A14" s="111"/>
      <c r="B14" s="111"/>
      <c r="C14" s="111"/>
      <c r="BT14" s="112"/>
    </row>
    <row r="15" spans="1:72" ht="26.1" customHeight="1">
      <c r="B15" s="111"/>
      <c r="C15" s="111"/>
      <c r="BS15" s="44"/>
      <c r="BT15" s="112"/>
    </row>
    <row r="16" spans="1:72" ht="26.1" customHeight="1">
      <c r="B16" s="111"/>
      <c r="C16" s="111"/>
      <c r="BS16" s="44"/>
      <c r="BT16" s="112"/>
    </row>
    <row r="17" spans="4:72" ht="26.1" customHeight="1">
      <c r="BS17" s="44"/>
      <c r="BT17" s="112"/>
    </row>
    <row r="18" spans="4:72" ht="24.95" customHeight="1">
      <c r="BT18" s="114"/>
    </row>
    <row r="19" spans="4:72" ht="24.95" customHeight="1"/>
    <row r="20" spans="4:72" ht="24.95" customHeight="1"/>
    <row r="21" spans="4:72" ht="24.95" customHeight="1"/>
    <row r="22" spans="4:72" ht="24.95" customHeight="1"/>
    <row r="23" spans="4:72" ht="24.95" customHeight="1"/>
    <row r="24" spans="4:72" ht="24.95" customHeight="1"/>
    <row r="25" spans="4:72" ht="24.95" customHeight="1"/>
    <row r="26" spans="4:72" ht="24.95" customHeight="1"/>
    <row r="27" spans="4:72" ht="24.95" customHeight="1"/>
    <row r="28" spans="4:72" ht="24.95" customHeight="1"/>
    <row r="29" spans="4:72" ht="24.95" customHeight="1"/>
    <row r="30" spans="4:72" ht="24.95" customHeight="1"/>
    <row r="31" spans="4:72" s="113" customFormat="1" ht="24.95" customHeight="1"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</row>
    <row r="32" spans="4:72" s="113" customFormat="1" ht="24.95" customHeight="1"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</row>
    <row r="33" spans="4:72" s="113" customFormat="1" ht="24.95" customHeight="1"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</row>
    <row r="34" spans="4:72" s="113" customFormat="1" ht="24.95" customHeight="1"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</row>
    <row r="35" spans="4:72" s="113" customFormat="1" ht="24.95" customHeight="1"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</row>
    <row r="36" spans="4:72" s="113" customFormat="1" ht="24.95" customHeight="1"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</row>
    <row r="37" spans="4:72" s="113" customFormat="1" ht="24.95" customHeight="1"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</row>
    <row r="38" spans="4:72" s="113" customFormat="1" ht="24.95" customHeight="1"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</row>
    <row r="39" spans="4:72" s="113" customFormat="1" ht="24.95" customHeight="1"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</row>
    <row r="40" spans="4:72" s="113" customFormat="1" ht="24.95" customHeight="1"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</row>
    <row r="41" spans="4:72" s="113" customFormat="1" ht="24.95" customHeight="1"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</row>
    <row r="42" spans="4:72" s="113" customFormat="1" ht="24.95" customHeight="1"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</row>
    <row r="43" spans="4:72" s="113" customFormat="1" ht="24.95" customHeight="1"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</row>
    <row r="44" spans="4:72" s="113" customFormat="1" ht="24.95" customHeight="1"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</row>
    <row r="45" spans="4:72" s="113" customFormat="1" ht="24.95" customHeight="1"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</row>
    <row r="46" spans="4:72" s="113" customFormat="1" ht="24.95" customHeight="1"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</row>
    <row r="47" spans="4:72" s="113" customFormat="1" ht="24.95" customHeight="1"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</row>
    <row r="48" spans="4:72" s="113" customFormat="1" ht="24.95" customHeight="1"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</row>
    <row r="49" spans="4:72" s="113" customFormat="1" ht="24.95" customHeight="1"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</row>
    <row r="50" spans="4:72" s="113" customFormat="1" ht="24.95" customHeight="1"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</row>
    <row r="51" spans="4:72" s="113" customFormat="1" ht="24.95" customHeight="1"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</row>
    <row r="52" spans="4:72" s="113" customFormat="1" ht="24.95" customHeight="1"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</row>
    <row r="53" spans="4:72" s="113" customFormat="1" ht="24.95" customHeight="1"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</row>
    <row r="54" spans="4:72" s="113" customFormat="1" ht="24.95" customHeight="1"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4:72" s="113" customFormat="1" ht="24.95" customHeight="1"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</row>
    <row r="56" spans="4:72" s="113" customFormat="1" ht="24.95" customHeight="1"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</row>
    <row r="57" spans="4:72" s="113" customFormat="1" ht="24.95" customHeight="1"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</row>
    <row r="58" spans="4:72" s="113" customFormat="1" ht="24.95" customHeight="1"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</row>
    <row r="59" spans="4:72" s="113" customFormat="1" ht="24.95" customHeight="1"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</row>
    <row r="60" spans="4:72" s="113" customFormat="1" ht="24.95" customHeight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</row>
    <row r="61" spans="4:72" s="113" customFormat="1" ht="24.95" customHeight="1"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</row>
    <row r="62" spans="4:72" s="113" customFormat="1" ht="24.95" customHeight="1"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</row>
    <row r="63" spans="4:72" s="113" customFormat="1" ht="24.95" customHeight="1"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</row>
    <row r="64" spans="4:72" s="113" customFormat="1" ht="24.95" customHeight="1"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</row>
    <row r="65" spans="4:72" s="113" customFormat="1" ht="24.95" customHeight="1"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</row>
    <row r="66" spans="4:72" s="113" customFormat="1" ht="24.95" customHeight="1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</row>
    <row r="67" spans="4:72" s="113" customFormat="1" ht="24.95" customHeight="1"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</row>
    <row r="68" spans="4:72" s="113" customFormat="1" ht="24.95" customHeight="1"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</row>
    <row r="69" spans="4:72" s="113" customFormat="1" ht="24.95" customHeight="1"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</row>
    <row r="70" spans="4:72" s="113" customFormat="1" ht="24.95" customHeight="1"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</row>
    <row r="71" spans="4:72" s="113" customFormat="1" ht="24.95" customHeight="1"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</row>
    <row r="72" spans="4:72" s="113" customFormat="1" ht="24.95" customHeight="1"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</row>
    <row r="73" spans="4:72" s="113" customFormat="1" ht="24.95" customHeight="1"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</row>
    <row r="74" spans="4:72" s="113" customFormat="1" ht="24.95" customHeight="1"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</row>
    <row r="75" spans="4:72" s="113" customFormat="1" ht="24.95" customHeight="1"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</row>
    <row r="76" spans="4:72" s="113" customFormat="1" ht="24.95" customHeight="1"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</row>
    <row r="77" spans="4:72" s="113" customFormat="1" ht="24.95" customHeight="1"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</row>
    <row r="78" spans="4:72" s="113" customFormat="1" ht="24.95" customHeight="1"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</row>
    <row r="79" spans="4:72" s="113" customFormat="1" ht="24.95" customHeight="1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</row>
    <row r="80" spans="4:72" s="113" customFormat="1" ht="24.95" customHeight="1"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</row>
    <row r="81" spans="4:72" s="113" customFormat="1" ht="24.95" customHeight="1"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</row>
    <row r="82" spans="4:72" s="113" customFormat="1" ht="24.95" customHeight="1"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</row>
    <row r="83" spans="4:72" s="113" customFormat="1" ht="24.95" customHeight="1"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</row>
    <row r="84" spans="4:72" s="113" customFormat="1" ht="24.95" customHeight="1"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</row>
    <row r="85" spans="4:72" s="113" customFormat="1" ht="24.95" customHeight="1"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</row>
    <row r="86" spans="4:72" s="113" customFormat="1" ht="24.95" customHeight="1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</row>
    <row r="87" spans="4:72" s="113" customFormat="1" ht="24.95" customHeight="1"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</row>
    <row r="88" spans="4:72" s="113" customFormat="1" ht="24.95" customHeight="1"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</row>
    <row r="89" spans="4:72" s="113" customFormat="1" ht="24.95" customHeight="1"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</row>
    <row r="90" spans="4:72" s="113" customFormat="1" ht="24.95" customHeight="1"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</row>
    <row r="91" spans="4:72" s="113" customFormat="1" ht="24.95" customHeight="1"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</row>
    <row r="92" spans="4:72" s="113" customFormat="1" ht="24.95" customHeight="1"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</row>
    <row r="93" spans="4:72" s="113" customFormat="1" ht="24.95" customHeight="1"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</row>
    <row r="94" spans="4:72" s="113" customFormat="1" ht="24.95" customHeight="1"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</row>
    <row r="95" spans="4:72" s="113" customFormat="1" ht="24.95" customHeight="1"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</row>
    <row r="96" spans="4:72" s="113" customFormat="1" ht="24.95" customHeight="1"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</row>
    <row r="97" spans="4:72" s="113" customFormat="1" ht="24.95" customHeight="1"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</row>
    <row r="98" spans="4:72" s="113" customFormat="1" ht="24.95" customHeight="1"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</row>
    <row r="99" spans="4:72" s="113" customFormat="1" ht="24.95" customHeight="1"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</row>
    <row r="100" spans="4:72" s="113" customFormat="1" ht="24.95" customHeight="1"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</row>
    <row r="101" spans="4:72" s="113" customFormat="1" ht="24.95" customHeight="1"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</row>
    <row r="102" spans="4:72" s="113" customFormat="1" ht="24.95" customHeight="1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</row>
    <row r="103" spans="4:72" s="113" customFormat="1" ht="24.95" customHeight="1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</row>
    <row r="104" spans="4:72" s="113" customFormat="1" ht="24.95" customHeight="1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</row>
    <row r="105" spans="4:72" s="113" customFormat="1" ht="24.95" customHeight="1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</row>
    <row r="106" spans="4:72" s="113" customFormat="1" ht="24.95" customHeight="1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</row>
    <row r="107" spans="4:72" s="113" customFormat="1" ht="24.95" customHeight="1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</row>
    <row r="108" spans="4:72" s="113" customFormat="1" ht="24.95" customHeight="1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</row>
    <row r="109" spans="4:72" s="113" customFormat="1" ht="24.95" customHeight="1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</row>
    <row r="110" spans="4:72" s="113" customFormat="1" ht="24.95" customHeight="1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</row>
    <row r="111" spans="4:72" s="113" customFormat="1" ht="24.95" customHeight="1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</row>
    <row r="112" spans="4:72" s="113" customFormat="1" ht="24.95" customHeight="1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</row>
    <row r="113" spans="4:72" s="113" customFormat="1" ht="24.95" customHeight="1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</row>
    <row r="114" spans="4:72" s="113" customFormat="1" ht="24.95" customHeight="1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</row>
    <row r="115" spans="4:72" s="113" customFormat="1" ht="24.95" customHeight="1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</row>
    <row r="116" spans="4:72" s="113" customFormat="1" ht="24.95" customHeight="1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</row>
    <row r="117" spans="4:72" s="113" customFormat="1" ht="24.95" customHeight="1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</row>
    <row r="118" spans="4:72" s="113" customFormat="1" ht="24.95" customHeight="1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</row>
    <row r="119" spans="4:72" s="113" customFormat="1" ht="24.95" customHeight="1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</row>
    <row r="120" spans="4:72" s="113" customFormat="1" ht="24.95" customHeight="1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</row>
    <row r="121" spans="4:72" s="113" customFormat="1" ht="24.95" customHeight="1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</row>
    <row r="122" spans="4:72" s="113" customFormat="1" ht="24.95" customHeight="1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</row>
    <row r="123" spans="4:72" s="113" customFormat="1" ht="24.95" customHeight="1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</row>
    <row r="124" spans="4:72" s="113" customFormat="1" ht="24.95" customHeight="1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</row>
    <row r="125" spans="4:72" s="113" customFormat="1" ht="24.95" customHeight="1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</row>
    <row r="126" spans="4:72" s="113" customFormat="1" ht="24.95" customHeight="1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</row>
    <row r="127" spans="4:72" s="113" customFormat="1" ht="24.95" customHeight="1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</row>
    <row r="128" spans="4:72" s="113" customFormat="1" ht="24.95" customHeight="1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</row>
    <row r="129" spans="4:72" s="113" customFormat="1" ht="24.95" customHeight="1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</row>
    <row r="130" spans="4:72" s="113" customFormat="1" ht="24.95" customHeight="1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</row>
    <row r="131" spans="4:72" s="113" customFormat="1" ht="24.95" customHeight="1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</row>
    <row r="132" spans="4:72" s="113" customFormat="1" ht="24.95" customHeight="1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</row>
    <row r="133" spans="4:72" s="113" customFormat="1" ht="24.95" customHeight="1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</row>
    <row r="134" spans="4:72" s="113" customFormat="1" ht="24.95" customHeight="1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</row>
    <row r="135" spans="4:72" s="113" customFormat="1" ht="24.95" customHeight="1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</row>
    <row r="136" spans="4:72" s="113" customFormat="1" ht="24.95" customHeight="1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</row>
    <row r="137" spans="4:72" s="113" customFormat="1" ht="24.95" customHeight="1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</row>
    <row r="138" spans="4:72" s="113" customFormat="1" ht="24.95" customHeight="1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</row>
    <row r="139" spans="4:72" s="113" customFormat="1" ht="24.95" customHeight="1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</row>
    <row r="140" spans="4:72" s="113" customFormat="1" ht="24.95" customHeight="1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</row>
    <row r="141" spans="4:72" s="113" customFormat="1" ht="24.95" customHeight="1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</row>
    <row r="142" spans="4:72" s="113" customFormat="1" ht="24.95" customHeight="1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</row>
    <row r="143" spans="4:72" s="113" customFormat="1" ht="24.95" customHeight="1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</row>
    <row r="144" spans="4:72" s="113" customFormat="1" ht="24.95" customHeight="1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</row>
    <row r="145" spans="4:72" s="113" customFormat="1" ht="24.95" customHeight="1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</row>
    <row r="146" spans="4:72" s="113" customFormat="1" ht="24.95" customHeight="1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</row>
    <row r="147" spans="4:72" s="113" customFormat="1" ht="24.95" customHeight="1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</row>
    <row r="148" spans="4:72" s="113" customFormat="1" ht="24.95" customHeight="1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</row>
    <row r="149" spans="4:72" s="113" customFormat="1" ht="24.95" customHeight="1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</row>
    <row r="150" spans="4:72" s="113" customFormat="1" ht="24.95" customHeight="1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</row>
    <row r="151" spans="4:72" s="113" customFormat="1" ht="24.95" customHeight="1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</row>
    <row r="152" spans="4:72" s="113" customFormat="1" ht="24.95" customHeight="1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</row>
    <row r="153" spans="4:72" s="113" customFormat="1" ht="24.95" customHeight="1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</row>
    <row r="154" spans="4:72" s="113" customFormat="1" ht="24.95" customHeight="1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</row>
    <row r="155" spans="4:72" s="113" customFormat="1" ht="24.95" customHeight="1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</row>
    <row r="156" spans="4:72" s="113" customFormat="1" ht="24.95" customHeight="1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</row>
    <row r="157" spans="4:72" s="113" customFormat="1" ht="24.95" customHeight="1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</row>
    <row r="158" spans="4:72" s="113" customFormat="1" ht="24.95" customHeight="1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</row>
    <row r="159" spans="4:72" s="113" customFormat="1" ht="24.95" customHeight="1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</row>
    <row r="160" spans="4:72" s="113" customFormat="1" ht="24.95" customHeight="1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</row>
    <row r="161" spans="4:72" s="113" customFormat="1" ht="24.95" customHeight="1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</row>
    <row r="162" spans="4:72" s="113" customFormat="1" ht="24.95" customHeight="1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</row>
    <row r="163" spans="4:72" s="113" customFormat="1" ht="24.95" customHeight="1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</row>
    <row r="164" spans="4:72" s="113" customFormat="1" ht="24.95" customHeight="1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</row>
    <row r="165" spans="4:72" s="113" customFormat="1" ht="24.95" customHeight="1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</row>
    <row r="166" spans="4:72" s="113" customFormat="1" ht="24.95" customHeight="1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</row>
    <row r="167" spans="4:72" s="113" customFormat="1" ht="24.95" customHeight="1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</row>
    <row r="168" spans="4:72" s="113" customFormat="1" ht="24.95" customHeight="1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</row>
    <row r="169" spans="4:72" s="113" customFormat="1" ht="24.95" customHeight="1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</row>
    <row r="170" spans="4:72" s="113" customFormat="1" ht="24.95" customHeight="1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</row>
    <row r="171" spans="4:72" s="113" customFormat="1" ht="24.95" customHeight="1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</row>
    <row r="172" spans="4:72" s="113" customFormat="1" ht="24.95" customHeight="1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</row>
    <row r="173" spans="4:72" s="113" customFormat="1" ht="24.95" customHeight="1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</row>
    <row r="174" spans="4:72" s="113" customFormat="1" ht="24.95" customHeight="1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</row>
    <row r="175" spans="4:72" s="113" customFormat="1" ht="24.95" customHeight="1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</row>
    <row r="176" spans="4:72" s="113" customFormat="1" ht="24.95" customHeight="1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</row>
    <row r="177" spans="4:72" s="113" customFormat="1" ht="24.95" customHeight="1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</row>
    <row r="178" spans="4:72" s="113" customFormat="1" ht="24.95" customHeight="1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</row>
    <row r="179" spans="4:72" s="113" customFormat="1" ht="24.95" customHeight="1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</row>
    <row r="180" spans="4:72" s="113" customFormat="1" ht="24.95" customHeight="1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</row>
    <row r="181" spans="4:72" s="113" customFormat="1" ht="24.95" customHeight="1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</row>
    <row r="182" spans="4:72" s="113" customFormat="1" ht="24.95" customHeight="1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</row>
    <row r="183" spans="4:72" s="113" customFormat="1" ht="24.95" customHeight="1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</row>
    <row r="184" spans="4:72" s="113" customFormat="1" ht="24.95" customHeight="1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</row>
    <row r="185" spans="4:72" s="113" customFormat="1" ht="24.95" customHeight="1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</row>
    <row r="186" spans="4:72" s="113" customFormat="1" ht="24.95" customHeight="1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</row>
    <row r="187" spans="4:72" s="113" customFormat="1" ht="24.95" customHeight="1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</row>
    <row r="188" spans="4:72" s="113" customFormat="1" ht="24.95" customHeight="1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</row>
    <row r="189" spans="4:72" s="113" customFormat="1" ht="24.95" customHeight="1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</row>
    <row r="190" spans="4:72" s="113" customFormat="1" ht="24.95" customHeight="1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</row>
    <row r="191" spans="4:72" s="113" customFormat="1" ht="24.95" customHeight="1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</row>
    <row r="192" spans="4:72" s="113" customFormat="1" ht="24.95" customHeight="1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</row>
    <row r="193" spans="4:72" s="113" customFormat="1" ht="24.95" customHeight="1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</row>
    <row r="194" spans="4:72" s="113" customFormat="1" ht="24.95" customHeight="1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</row>
    <row r="195" spans="4:72" s="113" customFormat="1" ht="24.95" customHeight="1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</row>
    <row r="196" spans="4:72" s="113" customFormat="1" ht="24.95" customHeight="1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</row>
    <row r="197" spans="4:72" s="113" customFormat="1" ht="24.95" customHeight="1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</row>
    <row r="198" spans="4:72" s="113" customFormat="1" ht="24.95" customHeight="1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</row>
    <row r="199" spans="4:72" s="113" customFormat="1" ht="24.95" customHeight="1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</row>
    <row r="200" spans="4:72" s="113" customFormat="1" ht="24.95" customHeight="1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</row>
    <row r="201" spans="4:72" s="113" customFormat="1" ht="24.95" customHeight="1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</row>
    <row r="202" spans="4:72" s="113" customFormat="1" ht="24.95" customHeight="1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</row>
    <row r="203" spans="4:72" s="113" customFormat="1" ht="24.95" customHeight="1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</row>
    <row r="204" spans="4:72" s="113" customFormat="1" ht="24.95" customHeight="1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</row>
    <row r="205" spans="4:72" s="113" customFormat="1" ht="24.95" customHeight="1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</row>
    <row r="206" spans="4:72" s="113" customFormat="1" ht="24.95" customHeight="1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</row>
    <row r="207" spans="4:72" s="113" customFormat="1" ht="24.95" customHeight="1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</row>
    <row r="208" spans="4:72" s="113" customFormat="1" ht="24.95" customHeight="1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</row>
    <row r="209" spans="4:72" s="113" customFormat="1" ht="24.95" customHeight="1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</row>
    <row r="210" spans="4:72" s="113" customFormat="1" ht="24.95" customHeight="1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</row>
    <row r="211" spans="4:72" s="113" customFormat="1" ht="24.95" customHeight="1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</row>
    <row r="212" spans="4:72" s="113" customFormat="1" ht="24.95" customHeight="1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</row>
    <row r="213" spans="4:72" s="113" customFormat="1" ht="24.95" customHeight="1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</row>
    <row r="214" spans="4:72" s="113" customFormat="1" ht="24.95" customHeight="1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</row>
    <row r="215" spans="4:72" s="113" customFormat="1" ht="24.95" customHeight="1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</row>
    <row r="216" spans="4:72" s="113" customFormat="1" ht="24.95" customHeight="1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</row>
    <row r="217" spans="4:72" s="113" customFormat="1" ht="24.95" customHeight="1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</row>
    <row r="218" spans="4:72" s="113" customFormat="1" ht="24.95" customHeight="1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</row>
    <row r="219" spans="4:72" s="113" customFormat="1" ht="24.95" customHeight="1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</row>
    <row r="220" spans="4:72" s="113" customFormat="1" ht="24.95" customHeight="1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</row>
    <row r="221" spans="4:72" s="113" customFormat="1" ht="24.95" customHeight="1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</row>
    <row r="222" spans="4:72" s="113" customFormat="1" ht="24.95" customHeight="1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</row>
    <row r="223" spans="4:72" s="113" customFormat="1" ht="24.95" customHeight="1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</row>
    <row r="224" spans="4:72" s="113" customFormat="1" ht="24.95" customHeight="1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</row>
    <row r="225" spans="4:72" s="113" customFormat="1" ht="24.95" customHeight="1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</row>
    <row r="226" spans="4:72" s="113" customFormat="1" ht="24.95" customHeight="1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</row>
    <row r="227" spans="4:72" s="113" customFormat="1" ht="24.95" customHeight="1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</row>
    <row r="228" spans="4:72" s="113" customFormat="1" ht="24.95" customHeight="1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</row>
    <row r="229" spans="4:72" s="113" customFormat="1" ht="24.95" customHeight="1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</row>
    <row r="230" spans="4:72" s="113" customFormat="1" ht="24.95" customHeight="1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</row>
    <row r="231" spans="4:72" s="113" customFormat="1" ht="24.95" customHeight="1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</row>
    <row r="232" spans="4:72" s="113" customFormat="1" ht="24.95" customHeight="1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</row>
    <row r="233" spans="4:72" s="113" customFormat="1" ht="24.95" customHeight="1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</row>
    <row r="234" spans="4:72" s="113" customFormat="1" ht="24.95" customHeight="1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</row>
    <row r="235" spans="4:72" s="113" customFormat="1" ht="24.95" customHeight="1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</row>
    <row r="236" spans="4:72" s="113" customFormat="1" ht="24.95" customHeight="1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</row>
    <row r="237" spans="4:72" s="113" customFormat="1" ht="24.95" customHeight="1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</row>
    <row r="238" spans="4:72" s="113" customFormat="1" ht="24.95" customHeight="1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</row>
    <row r="239" spans="4:72" s="113" customFormat="1" ht="24.95" customHeight="1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</row>
    <row r="240" spans="4:72" s="113" customFormat="1" ht="24.95" customHeight="1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</row>
    <row r="241" spans="4:72" s="113" customFormat="1" ht="24.95" customHeight="1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</row>
    <row r="242" spans="4:72" s="113" customFormat="1" ht="24.95" customHeight="1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</row>
    <row r="243" spans="4:72" s="113" customFormat="1" ht="24.95" customHeight="1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</row>
    <row r="244" spans="4:72" s="113" customFormat="1" ht="24.95" customHeight="1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</row>
    <row r="245" spans="4:72" s="113" customFormat="1" ht="24.95" customHeight="1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</row>
    <row r="246" spans="4:72" s="113" customFormat="1" ht="24.95" customHeight="1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</row>
    <row r="247" spans="4:72" s="113" customFormat="1" ht="24.95" customHeight="1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</row>
    <row r="248" spans="4:72" s="113" customFormat="1" ht="24.95" customHeight="1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</row>
    <row r="249" spans="4:72" s="113" customFormat="1" ht="24.95" customHeight="1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</row>
    <row r="250" spans="4:72" s="113" customFormat="1" ht="24.95" customHeight="1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</row>
    <row r="251" spans="4:72" s="113" customFormat="1" ht="24.95" customHeight="1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</row>
    <row r="252" spans="4:72" s="113" customFormat="1" ht="24.95" customHeight="1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</row>
    <row r="253" spans="4:72" s="113" customFormat="1" ht="24.95" customHeight="1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</row>
    <row r="254" spans="4:72" s="113" customFormat="1" ht="24.95" customHeight="1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</row>
    <row r="255" spans="4:72" s="113" customFormat="1" ht="24.95" customHeight="1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</row>
    <row r="256" spans="4:72" s="113" customFormat="1" ht="24.95" customHeight="1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</row>
    <row r="257" spans="4:72" s="113" customFormat="1" ht="24.95" customHeight="1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</row>
    <row r="258" spans="4:72" s="113" customFormat="1" ht="24.95" customHeight="1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</row>
    <row r="259" spans="4:72" s="113" customFormat="1" ht="24.95" customHeight="1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</row>
    <row r="260" spans="4:72" s="113" customFormat="1" ht="24.95" customHeight="1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</row>
    <row r="261" spans="4:72" s="113" customFormat="1" ht="24.95" customHeight="1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</row>
    <row r="262" spans="4:72" s="113" customFormat="1" ht="24.95" customHeight="1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</row>
    <row r="263" spans="4:72" s="113" customFormat="1" ht="24.95" customHeight="1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</row>
    <row r="264" spans="4:72" s="113" customFormat="1" ht="24.95" customHeight="1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</row>
    <row r="265" spans="4:72" s="113" customFormat="1" ht="24.95" customHeight="1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</row>
    <row r="266" spans="4:72" s="113" customFormat="1" ht="24.95" customHeight="1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</row>
    <row r="267" spans="4:72" s="113" customFormat="1" ht="24.95" customHeight="1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</row>
    <row r="268" spans="4:72" s="113" customFormat="1" ht="24.95" customHeight="1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</row>
    <row r="269" spans="4:72" s="113" customFormat="1" ht="24.95" customHeight="1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</row>
    <row r="270" spans="4:72" s="113" customFormat="1" ht="24.95" customHeight="1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</row>
    <row r="271" spans="4:72" s="113" customFormat="1" ht="24.95" customHeight="1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</row>
    <row r="272" spans="4:72" s="113" customFormat="1" ht="24.95" customHeight="1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</row>
    <row r="273" spans="4:72" s="113" customFormat="1" ht="24.95" customHeight="1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</row>
    <row r="274" spans="4:72" s="113" customFormat="1" ht="24.95" customHeight="1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</row>
    <row r="275" spans="4:72" s="113" customFormat="1" ht="24.95" customHeight="1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</row>
    <row r="276" spans="4:72" s="113" customFormat="1" ht="24.95" customHeight="1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</row>
    <row r="277" spans="4:72" s="113" customFormat="1" ht="24.95" customHeight="1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</row>
    <row r="278" spans="4:72" s="113" customFormat="1" ht="24.95" customHeight="1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</row>
    <row r="279" spans="4:72" s="113" customFormat="1" ht="24.95" customHeight="1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</row>
    <row r="280" spans="4:72" s="113" customFormat="1" ht="24.95" customHeight="1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</row>
    <row r="281" spans="4:72" s="113" customFormat="1" ht="24.95" customHeight="1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</row>
    <row r="282" spans="4:72" s="113" customFormat="1" ht="24.95" customHeight="1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</row>
    <row r="283" spans="4:72" s="113" customFormat="1" ht="24.95" customHeight="1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</row>
    <row r="284" spans="4:72" s="113" customFormat="1" ht="24.95" customHeight="1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</row>
    <row r="285" spans="4:72" s="113" customFormat="1" ht="24.95" customHeight="1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</row>
    <row r="286" spans="4:72" s="113" customFormat="1" ht="24.95" customHeight="1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</row>
    <row r="287" spans="4:72" s="113" customFormat="1" ht="24.95" customHeight="1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</row>
    <row r="288" spans="4:72" s="113" customFormat="1" ht="24.95" customHeight="1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</row>
    <row r="289" spans="4:72" s="113" customFormat="1" ht="24.95" customHeight="1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</row>
    <row r="290" spans="4:72" s="113" customFormat="1" ht="24.95" customHeight="1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</row>
    <row r="291" spans="4:72" s="113" customFormat="1" ht="24.95" customHeight="1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</row>
    <row r="292" spans="4:72" s="113" customFormat="1" ht="24.95" customHeight="1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</row>
    <row r="293" spans="4:72" s="113" customFormat="1" ht="24.95" customHeight="1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</row>
    <row r="294" spans="4:72" s="113" customFormat="1" ht="24.95" customHeight="1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</row>
    <row r="295" spans="4:72" s="113" customFormat="1" ht="24.95" customHeight="1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</row>
    <row r="296" spans="4:72" s="113" customFormat="1" ht="24.95" customHeight="1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</row>
    <row r="297" spans="4:72" s="113" customFormat="1" ht="24.95" customHeight="1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</row>
    <row r="298" spans="4:72" s="113" customFormat="1" ht="24.95" customHeight="1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</row>
    <row r="299" spans="4:72" s="113" customFormat="1" ht="24.95" customHeight="1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</row>
    <row r="300" spans="4:72" s="113" customFormat="1" ht="24.95" customHeight="1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  <c r="BP300" s="32"/>
      <c r="BQ300" s="32"/>
      <c r="BR300" s="32"/>
      <c r="BS300" s="32"/>
      <c r="BT300" s="32"/>
    </row>
    <row r="301" spans="4:72" s="113" customFormat="1" ht="24.95" customHeight="1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</row>
    <row r="302" spans="4:72" s="113" customFormat="1" ht="24.95" customHeight="1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  <c r="BP302" s="32"/>
      <c r="BQ302" s="32"/>
      <c r="BR302" s="32"/>
      <c r="BS302" s="32"/>
      <c r="BT302" s="32"/>
    </row>
  </sheetData>
  <mergeCells count="19">
    <mergeCell ref="A1:BP1"/>
    <mergeCell ref="A2:A3"/>
    <mergeCell ref="B2:B3"/>
    <mergeCell ref="C2:C3"/>
    <mergeCell ref="D2:BO2"/>
    <mergeCell ref="BP2:BP3"/>
    <mergeCell ref="D3:H3"/>
    <mergeCell ref="I3:M3"/>
    <mergeCell ref="N3:R3"/>
    <mergeCell ref="S3:W3"/>
    <mergeCell ref="BB3:BF3"/>
    <mergeCell ref="BG3:BK3"/>
    <mergeCell ref="BL3:BO3"/>
    <mergeCell ref="X3:AB3"/>
    <mergeCell ref="AC3:AG3"/>
    <mergeCell ref="AH3:AL3"/>
    <mergeCell ref="AM3:AQ3"/>
    <mergeCell ref="AR3:AV3"/>
    <mergeCell ref="AW3:BA3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scale="6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zoomScaleNormal="75" zoomScaleSheetLayoutView="100" workbookViewId="0">
      <selection activeCell="L19" sqref="L19"/>
    </sheetView>
  </sheetViews>
  <sheetFormatPr defaultColWidth="8.75" defaultRowHeight="13.5"/>
  <cols>
    <col min="1" max="1" width="7.125" style="32" customWidth="1"/>
    <col min="2" max="6" width="8.75" style="32" customWidth="1"/>
    <col min="7" max="7" width="11.5" style="32" customWidth="1"/>
    <col min="8" max="9" width="8.75" style="32" customWidth="1"/>
    <col min="10" max="10" width="19.25" style="32" customWidth="1"/>
    <col min="11" max="11" width="10.875" style="32" customWidth="1"/>
    <col min="12" max="12" width="7.125" style="32" customWidth="1"/>
    <col min="13" max="16384" width="8.75" style="32"/>
  </cols>
  <sheetData>
    <row r="1" spans="1:12" ht="51" customHeight="1">
      <c r="A1" s="521" t="str">
        <f>[14]설계서!A5</f>
        <v>공사명 : 경부고속선 대구역구내 N21B호 외 9개소 분기기개량 기타공사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3"/>
    </row>
    <row r="2" spans="1:12" ht="14.25" customHeight="1">
      <c r="A2" s="115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1:1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20"/>
    </row>
    <row r="4" spans="1:12" ht="25.5">
      <c r="A4" s="121" t="s">
        <v>72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3"/>
    </row>
    <row r="5" spans="1:1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6"/>
    </row>
    <row r="6" spans="1:12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6"/>
    </row>
    <row r="7" spans="1:12" s="19" customFormat="1" ht="24.95" customHeight="1">
      <c r="A7" s="124"/>
      <c r="B7" s="524" t="s">
        <v>73</v>
      </c>
      <c r="C7" s="525"/>
      <c r="D7" s="525"/>
      <c r="E7" s="525"/>
      <c r="F7" s="525"/>
      <c r="G7" s="526"/>
      <c r="H7" s="527">
        <f>SUM(H8:J18)</f>
        <v>5170315840</v>
      </c>
      <c r="I7" s="525"/>
      <c r="J7" s="526"/>
      <c r="K7" s="125"/>
      <c r="L7" s="126"/>
    </row>
    <row r="8" spans="1:12" s="19" customFormat="1" ht="24.95" customHeight="1">
      <c r="A8" s="124"/>
      <c r="B8" s="127">
        <v>1</v>
      </c>
      <c r="C8" s="528" t="s">
        <v>74</v>
      </c>
      <c r="D8" s="528"/>
      <c r="E8" s="528"/>
      <c r="F8" s="528"/>
      <c r="G8" s="528"/>
      <c r="H8" s="529">
        <f>'5. 도급예산내역서'!O704</f>
        <v>1796890000</v>
      </c>
      <c r="I8" s="529"/>
      <c r="J8" s="529"/>
      <c r="K8" s="128"/>
      <c r="L8" s="126"/>
    </row>
    <row r="9" spans="1:12" s="19" customFormat="1" ht="24.95" customHeight="1">
      <c r="A9" s="124"/>
      <c r="B9" s="129">
        <v>2</v>
      </c>
      <c r="C9" s="130" t="s">
        <v>75</v>
      </c>
      <c r="D9" s="131"/>
      <c r="E9" s="131"/>
      <c r="F9" s="131"/>
      <c r="G9" s="132"/>
      <c r="H9" s="515">
        <f>'6. 지급자재'!H19</f>
        <v>3098782996</v>
      </c>
      <c r="I9" s="516"/>
      <c r="J9" s="517"/>
      <c r="K9" s="128"/>
      <c r="L9" s="126"/>
    </row>
    <row r="10" spans="1:12" s="19" customFormat="1" ht="24.95" customHeight="1">
      <c r="A10" s="124"/>
      <c r="B10" s="129">
        <v>3</v>
      </c>
      <c r="C10" s="133" t="s">
        <v>76</v>
      </c>
      <c r="D10" s="134"/>
      <c r="E10" s="134"/>
      <c r="F10" s="134"/>
      <c r="G10" s="132"/>
      <c r="H10" s="515"/>
      <c r="I10" s="516"/>
      <c r="J10" s="517"/>
      <c r="K10" s="128"/>
      <c r="L10" s="126"/>
    </row>
    <row r="11" spans="1:12" s="19" customFormat="1" ht="24.95" customHeight="1">
      <c r="A11" s="124"/>
      <c r="B11" s="129">
        <v>4</v>
      </c>
      <c r="C11" s="135" t="s">
        <v>77</v>
      </c>
      <c r="D11" s="136"/>
      <c r="E11" s="136"/>
      <c r="F11" s="136"/>
      <c r="G11" s="137"/>
      <c r="H11" s="515"/>
      <c r="I11" s="516"/>
      <c r="J11" s="517"/>
      <c r="K11" s="128"/>
      <c r="L11" s="126"/>
    </row>
    <row r="12" spans="1:12" s="19" customFormat="1" ht="24.95" customHeight="1">
      <c r="A12" s="124"/>
      <c r="B12" s="129">
        <v>5</v>
      </c>
      <c r="C12" s="135" t="s">
        <v>78</v>
      </c>
      <c r="D12" s="136"/>
      <c r="E12" s="136"/>
      <c r="F12" s="136"/>
      <c r="G12" s="137"/>
      <c r="H12" s="515"/>
      <c r="I12" s="516"/>
      <c r="J12" s="517"/>
      <c r="K12" s="128"/>
      <c r="L12" s="126"/>
    </row>
    <row r="13" spans="1:12" s="19" customFormat="1" ht="24.95" customHeight="1">
      <c r="A13" s="124"/>
      <c r="B13" s="129">
        <v>6</v>
      </c>
      <c r="C13" s="135" t="s">
        <v>79</v>
      </c>
      <c r="D13" s="136"/>
      <c r="E13" s="136"/>
      <c r="F13" s="136"/>
      <c r="G13" s="137"/>
      <c r="H13" s="515">
        <f>'8. 제공기계'!F9</f>
        <v>271442844</v>
      </c>
      <c r="I13" s="516"/>
      <c r="J13" s="517"/>
      <c r="K13" s="128"/>
      <c r="L13" s="126"/>
    </row>
    <row r="14" spans="1:12" s="19" customFormat="1" ht="24.95" customHeight="1">
      <c r="A14" s="124"/>
      <c r="B14" s="129">
        <v>7</v>
      </c>
      <c r="C14" s="135" t="s">
        <v>80</v>
      </c>
      <c r="D14" s="136"/>
      <c r="E14" s="136"/>
      <c r="F14" s="136"/>
      <c r="G14" s="137"/>
      <c r="H14" s="515">
        <f>'9.철도공사 직원급내역서'!F8</f>
        <v>3200000</v>
      </c>
      <c r="I14" s="516"/>
      <c r="J14" s="517"/>
      <c r="K14" s="128"/>
      <c r="L14" s="126"/>
    </row>
    <row r="15" spans="1:12" s="19" customFormat="1" ht="24.95" customHeight="1">
      <c r="A15" s="124"/>
      <c r="B15" s="129">
        <v>8</v>
      </c>
      <c r="C15" s="506" t="s">
        <v>81</v>
      </c>
      <c r="D15" s="506"/>
      <c r="E15" s="506"/>
      <c r="F15" s="506"/>
      <c r="G15" s="506"/>
      <c r="H15" s="518"/>
      <c r="I15" s="519"/>
      <c r="J15" s="520"/>
      <c r="K15" s="128"/>
      <c r="L15" s="126"/>
    </row>
    <row r="16" spans="1:12" s="19" customFormat="1" ht="24.95" customHeight="1">
      <c r="A16" s="124"/>
      <c r="B16" s="129">
        <v>9</v>
      </c>
      <c r="C16" s="506" t="s">
        <v>82</v>
      </c>
      <c r="D16" s="506"/>
      <c r="E16" s="506"/>
      <c r="F16" s="506"/>
      <c r="G16" s="506"/>
      <c r="H16" s="507" t="s">
        <v>83</v>
      </c>
      <c r="I16" s="508"/>
      <c r="J16" s="509"/>
      <c r="K16" s="128"/>
      <c r="L16" s="126"/>
    </row>
    <row r="17" spans="1:12" s="19" customFormat="1" ht="24.95" customHeight="1">
      <c r="A17" s="124"/>
      <c r="B17" s="129">
        <v>10</v>
      </c>
      <c r="C17" s="506" t="s">
        <v>84</v>
      </c>
      <c r="D17" s="506"/>
      <c r="E17" s="506"/>
      <c r="F17" s="506"/>
      <c r="G17" s="506"/>
      <c r="H17" s="510"/>
      <c r="I17" s="510"/>
      <c r="J17" s="510"/>
      <c r="K17" s="128"/>
      <c r="L17" s="126"/>
    </row>
    <row r="18" spans="1:12" s="19" customFormat="1" ht="24.95" customHeight="1">
      <c r="A18" s="124"/>
      <c r="B18" s="138">
        <v>11</v>
      </c>
      <c r="C18" s="511" t="s">
        <v>85</v>
      </c>
      <c r="D18" s="512"/>
      <c r="E18" s="512"/>
      <c r="F18" s="512"/>
      <c r="G18" s="513"/>
      <c r="H18" s="514"/>
      <c r="I18" s="514"/>
      <c r="J18" s="514"/>
      <c r="K18" s="139"/>
      <c r="L18" s="126"/>
    </row>
    <row r="19" spans="1:12" s="44" customFormat="1" ht="24.95" customHeight="1" thickBot="1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4"/>
    </row>
    <row r="20" spans="1:12" s="44" customFormat="1" ht="14.25"/>
    <row r="21" spans="1:12" s="44" customFormat="1" ht="14.25"/>
    <row r="22" spans="1:12" s="44" customFormat="1" ht="14.25"/>
    <row r="23" spans="1:12" s="44" customFormat="1" ht="14.25"/>
    <row r="24" spans="1:12" s="44" customFormat="1" ht="14.25"/>
    <row r="25" spans="1:12" s="44" customFormat="1" ht="14.25"/>
    <row r="26" spans="1:12" s="44" customFormat="1" ht="14.25"/>
  </sheetData>
  <mergeCells count="19">
    <mergeCell ref="C15:G15"/>
    <mergeCell ref="H15:J15"/>
    <mergeCell ref="A1:L1"/>
    <mergeCell ref="B7:G7"/>
    <mergeCell ref="H7:J7"/>
    <mergeCell ref="C8:G8"/>
    <mergeCell ref="H8:J8"/>
    <mergeCell ref="H9:J9"/>
    <mergeCell ref="H10:J10"/>
    <mergeCell ref="H11:J11"/>
    <mergeCell ref="H12:J12"/>
    <mergeCell ref="H13:J13"/>
    <mergeCell ref="H14:J14"/>
    <mergeCell ref="C16:G16"/>
    <mergeCell ref="H16:J16"/>
    <mergeCell ref="C17:G17"/>
    <mergeCell ref="H17:J17"/>
    <mergeCell ref="C18:G18"/>
    <mergeCell ref="H18:J18"/>
  </mergeCells>
  <phoneticPr fontId="4" type="noConversion"/>
  <printOptions horizontalCentered="1"/>
  <pageMargins left="0.78740157480314965" right="0.78740157480314965" top="0.98425196850393704" bottom="0.78740157480314965" header="0.39370078740157483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2"/>
  <sheetViews>
    <sheetView tabSelected="1" view="pageBreakPreview" zoomScale="85" zoomScaleNormal="85" zoomScaleSheetLayoutView="85" workbookViewId="0">
      <pane xSplit="2" ySplit="20" topLeftCell="C676" activePane="bottomRight" state="frozen"/>
      <selection activeCell="L19" sqref="L19"/>
      <selection pane="topRight" activeCell="L19" sqref="L19"/>
      <selection pane="bottomLeft" activeCell="L19" sqref="L19"/>
      <selection pane="bottomRight" activeCell="A699" sqref="A699"/>
    </sheetView>
  </sheetViews>
  <sheetFormatPr defaultColWidth="9" defaultRowHeight="13.5"/>
  <cols>
    <col min="1" max="1" width="5" style="141" bestFit="1" customWidth="1"/>
    <col min="2" max="2" width="36.875" style="141" customWidth="1"/>
    <col min="3" max="3" width="53" style="141" customWidth="1"/>
    <col min="4" max="4" width="85.625" style="141" bestFit="1" customWidth="1"/>
    <col min="5" max="5" width="5.625" style="143" customWidth="1"/>
    <col min="6" max="7" width="7.625" style="141" customWidth="1"/>
    <col min="8" max="8" width="10.875" style="141" customWidth="1"/>
    <col min="9" max="9" width="14.625" style="141" customWidth="1"/>
    <col min="10" max="10" width="11.625" style="141" customWidth="1"/>
    <col min="11" max="11" width="14.625" style="141" customWidth="1"/>
    <col min="12" max="12" width="10.875" style="141" customWidth="1"/>
    <col min="13" max="13" width="14.625" style="141" customWidth="1"/>
    <col min="14" max="14" width="12.625" style="141" bestFit="1" customWidth="1"/>
    <col min="15" max="15" width="14.625" style="141" customWidth="1"/>
    <col min="16" max="16" width="18.625" style="143" customWidth="1"/>
    <col min="17" max="19" width="15.875" style="143" hidden="1" customWidth="1"/>
    <col min="20" max="20" width="13.625" style="143" hidden="1" customWidth="1"/>
    <col min="21" max="21" width="9" style="141" hidden="1" customWidth="1"/>
    <col min="22" max="22" width="29.25" style="143" hidden="1" customWidth="1"/>
    <col min="23" max="23" width="12.125" style="143" hidden="1" customWidth="1"/>
    <col min="24" max="24" width="28.125" style="144" hidden="1" customWidth="1"/>
    <col min="25" max="25" width="11.875" style="141" hidden="1" customWidth="1"/>
    <col min="26" max="26" width="15.625" style="141" hidden="1" customWidth="1"/>
    <col min="27" max="27" width="13.25" style="141" hidden="1" customWidth="1"/>
    <col min="28" max="29" width="0" style="141" hidden="1" customWidth="1"/>
    <col min="30" max="16384" width="9" style="141"/>
  </cols>
  <sheetData>
    <row r="1" spans="1:24" ht="50.1" customHeight="1" thickBot="1">
      <c r="A1" s="534" t="s">
        <v>86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6"/>
      <c r="Q1" s="140"/>
      <c r="R1" s="140"/>
      <c r="S1" s="140"/>
      <c r="T1" s="140"/>
      <c r="V1" s="142"/>
    </row>
    <row r="2" spans="1:24" s="147" customFormat="1" ht="20.100000000000001" customHeight="1">
      <c r="A2" s="537" t="s">
        <v>87</v>
      </c>
      <c r="B2" s="538"/>
      <c r="C2" s="539" t="s">
        <v>88</v>
      </c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1"/>
      <c r="Q2" s="145" t="s">
        <v>89</v>
      </c>
      <c r="R2" s="145" t="s">
        <v>90</v>
      </c>
      <c r="S2" s="145" t="s">
        <v>91</v>
      </c>
      <c r="T2" s="146" t="s">
        <v>92</v>
      </c>
      <c r="V2" s="148">
        <v>4740000000</v>
      </c>
      <c r="W2" s="149"/>
      <c r="X2" s="150"/>
    </row>
    <row r="3" spans="1:24" s="147" customFormat="1" ht="20.100000000000001" customHeight="1">
      <c r="A3" s="542" t="s">
        <v>93</v>
      </c>
      <c r="B3" s="543"/>
      <c r="C3" s="151" t="str">
        <f>"금 "&amp;NUMBERSTRING(O704,1)&amp;" 원"</f>
        <v>금 일십칠억구천육백팔십구만 원</v>
      </c>
      <c r="D3" s="152"/>
      <c r="E3" s="544">
        <f>O704</f>
        <v>1796890000</v>
      </c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5"/>
      <c r="Q3" s="153">
        <v>4743000000</v>
      </c>
      <c r="R3" s="153">
        <v>4190789000</v>
      </c>
      <c r="S3" s="154">
        <f>R3/Q3</f>
        <v>0.88357347670250896</v>
      </c>
      <c r="T3" s="155">
        <v>1</v>
      </c>
      <c r="V3" s="156">
        <f>E3</f>
        <v>1796890000</v>
      </c>
      <c r="W3" s="149"/>
      <c r="X3" s="150"/>
    </row>
    <row r="4" spans="1:24" s="143" customFormat="1" ht="20.100000000000001" customHeight="1">
      <c r="A4" s="546" t="s">
        <v>94</v>
      </c>
      <c r="B4" s="548">
        <f>'5. 도급예산내역서'!F658</f>
        <v>19.100000000000001</v>
      </c>
      <c r="C4" s="550" t="s">
        <v>95</v>
      </c>
      <c r="D4" s="550" t="s">
        <v>96</v>
      </c>
      <c r="E4" s="550" t="s">
        <v>97</v>
      </c>
      <c r="F4" s="530" t="s">
        <v>98</v>
      </c>
      <c r="G4" s="531"/>
      <c r="H4" s="530" t="s">
        <v>99</v>
      </c>
      <c r="I4" s="531"/>
      <c r="J4" s="530" t="s">
        <v>100</v>
      </c>
      <c r="K4" s="531"/>
      <c r="L4" s="530" t="s">
        <v>101</v>
      </c>
      <c r="M4" s="531"/>
      <c r="N4" s="530" t="s">
        <v>102</v>
      </c>
      <c r="O4" s="531"/>
      <c r="P4" s="532" t="s">
        <v>103</v>
      </c>
      <c r="Q4" s="157" t="s">
        <v>104</v>
      </c>
      <c r="R4" s="158" t="s">
        <v>100</v>
      </c>
      <c r="S4" s="158" t="s">
        <v>105</v>
      </c>
      <c r="T4" s="158" t="s">
        <v>102</v>
      </c>
      <c r="V4" s="159">
        <f>V2-V3</f>
        <v>2943110000</v>
      </c>
      <c r="X4" s="144"/>
    </row>
    <row r="5" spans="1:24" s="143" customFormat="1" ht="20.100000000000001" customHeight="1">
      <c r="A5" s="547"/>
      <c r="B5" s="549"/>
      <c r="C5" s="549"/>
      <c r="D5" s="549"/>
      <c r="E5" s="549"/>
      <c r="F5" s="160" t="s">
        <v>106</v>
      </c>
      <c r="G5" s="160" t="s">
        <v>107</v>
      </c>
      <c r="H5" s="160" t="s">
        <v>108</v>
      </c>
      <c r="I5" s="160" t="s">
        <v>109</v>
      </c>
      <c r="J5" s="160" t="s">
        <v>108</v>
      </c>
      <c r="K5" s="160" t="s">
        <v>110</v>
      </c>
      <c r="L5" s="160" t="s">
        <v>111</v>
      </c>
      <c r="M5" s="160" t="s">
        <v>110</v>
      </c>
      <c r="N5" s="160" t="s">
        <v>111</v>
      </c>
      <c r="O5" s="160" t="s">
        <v>110</v>
      </c>
      <c r="P5" s="533"/>
      <c r="Q5" s="157" t="s">
        <v>112</v>
      </c>
      <c r="R5" s="158" t="s">
        <v>108</v>
      </c>
      <c r="S5" s="158" t="s">
        <v>108</v>
      </c>
      <c r="T5" s="158" t="s">
        <v>111</v>
      </c>
      <c r="V5" s="161" t="s">
        <v>113</v>
      </c>
      <c r="W5" s="161" t="s">
        <v>114</v>
      </c>
      <c r="X5" s="162" t="s">
        <v>115</v>
      </c>
    </row>
    <row r="6" spans="1:24" ht="20.100000000000001" hidden="1" customHeight="1">
      <c r="A6" s="163">
        <v>1</v>
      </c>
      <c r="B6" s="164" t="str">
        <f>VLOOKUP($A6,[14]공종목록표!$A:$F,2,0)</f>
        <v>궤도부설</v>
      </c>
      <c r="C6" s="165" t="str">
        <f>VLOOKUP($A6,[14]공종목록표!$A:$F,3,0)</f>
        <v>50kg, 기계화, 신설선(20~50m, 베이스플레이트부설), 주간</v>
      </c>
      <c r="D6" s="164" t="str">
        <f>VLOOKUP($A6,[14]공종목록표!$A:$F,4,0)</f>
        <v>레일 및 침목교환, 도상부설 포함</v>
      </c>
      <c r="E6" s="166" t="str">
        <f>VLOOKUP($A6,[14]공종목록표!$A:$F,5,0)</f>
        <v>km</v>
      </c>
      <c r="F6" s="167"/>
      <c r="G6" s="167">
        <v>0</v>
      </c>
      <c r="H6" s="167">
        <f t="shared" ref="H6:H69" si="0">INT($Q6*$T$3)</f>
        <v>749304</v>
      </c>
      <c r="I6" s="167">
        <f t="shared" ref="I6:I69" si="1">INT(H6*($F6+$G6/1000))</f>
        <v>0</v>
      </c>
      <c r="J6" s="167">
        <f t="shared" ref="J6:J69" si="2">INT($R6*$T$3)</f>
        <v>29355861</v>
      </c>
      <c r="K6" s="167">
        <f t="shared" ref="K6:K69" si="3">INT(J6*($F6+$G6/1000))</f>
        <v>0</v>
      </c>
      <c r="L6" s="167">
        <f t="shared" ref="L6:L69" si="4">INT($S6*$T$3)</f>
        <v>1660867</v>
      </c>
      <c r="M6" s="167">
        <f t="shared" ref="M6:M69" si="5">INT(L6*($F6+$G6/1000))</f>
        <v>0</v>
      </c>
      <c r="N6" s="167">
        <f t="shared" ref="N6:O69" si="6">H6+J6+L6</f>
        <v>31766032</v>
      </c>
      <c r="O6" s="168">
        <f t="shared" si="6"/>
        <v>0</v>
      </c>
      <c r="P6" s="169"/>
      <c r="Q6" s="170">
        <v>749304</v>
      </c>
      <c r="R6" s="171">
        <v>29355861</v>
      </c>
      <c r="S6" s="171">
        <v>1660867</v>
      </c>
      <c r="T6" s="171">
        <v>31766032</v>
      </c>
      <c r="V6" s="172">
        <v>31108346</v>
      </c>
      <c r="W6" s="172">
        <f t="shared" ref="W6:W69" si="7">N6-V6</f>
        <v>657686</v>
      </c>
      <c r="X6" s="173"/>
    </row>
    <row r="7" spans="1:24" s="174" customFormat="1" ht="20.100000000000001" hidden="1" customHeight="1">
      <c r="A7" s="163">
        <v>2</v>
      </c>
      <c r="B7" s="164" t="str">
        <f>VLOOKUP($A7,[14]공종목록표!$A:$F,2,0)</f>
        <v>궤도부설</v>
      </c>
      <c r="C7" s="165" t="str">
        <f>VLOOKUP($A7,[14]공종목록표!$A:$F,3,0)</f>
        <v>50kg, 기계화, 신설선(20~50m, 베이스플레이트부설), 야간</v>
      </c>
      <c r="D7" s="164" t="str">
        <f>VLOOKUP($A7,[14]공종목록표!$A:$F,4,0)</f>
        <v>레일 및 침목교환, 도상부설 포함</v>
      </c>
      <c r="E7" s="166" t="str">
        <f>VLOOKUP($A7,[14]공종목록표!$A:$F,5,0)</f>
        <v>km</v>
      </c>
      <c r="F7" s="167"/>
      <c r="G7" s="167">
        <v>0</v>
      </c>
      <c r="H7" s="167">
        <f t="shared" si="0"/>
        <v>749304</v>
      </c>
      <c r="I7" s="167">
        <f t="shared" si="1"/>
        <v>0</v>
      </c>
      <c r="J7" s="167">
        <f t="shared" si="2"/>
        <v>53943686</v>
      </c>
      <c r="K7" s="167">
        <f t="shared" si="3"/>
        <v>0</v>
      </c>
      <c r="L7" s="167">
        <f t="shared" si="4"/>
        <v>1660867</v>
      </c>
      <c r="M7" s="167">
        <f t="shared" si="5"/>
        <v>0</v>
      </c>
      <c r="N7" s="167">
        <f t="shared" si="6"/>
        <v>56353857</v>
      </c>
      <c r="O7" s="168">
        <f t="shared" si="6"/>
        <v>0</v>
      </c>
      <c r="P7" s="169"/>
      <c r="Q7" s="170">
        <v>749304</v>
      </c>
      <c r="R7" s="171">
        <v>53943686</v>
      </c>
      <c r="S7" s="171">
        <v>1660867</v>
      </c>
      <c r="T7" s="171">
        <v>56353857</v>
      </c>
      <c r="V7" s="172">
        <v>55226393</v>
      </c>
      <c r="W7" s="172">
        <f t="shared" si="7"/>
        <v>1127464</v>
      </c>
      <c r="X7" s="173"/>
    </row>
    <row r="8" spans="1:24" s="174" customFormat="1" ht="20.100000000000001" hidden="1" customHeight="1">
      <c r="A8" s="163">
        <v>3</v>
      </c>
      <c r="B8" s="164" t="str">
        <f>VLOOKUP($A8,[14]공종목록표!$A:$F,2,0)</f>
        <v>궤도부설</v>
      </c>
      <c r="C8" s="165" t="str">
        <f>VLOOKUP($A8,[14]공종목록표!$A:$F,3,0)</f>
        <v>50kg, 기계화, 신설선(20~50m, 베이스플레이트부설), 야간(사용중지 3시간)</v>
      </c>
      <c r="D8" s="164" t="str">
        <f>VLOOKUP($A8,[14]공종목록표!$A:$F,4,0)</f>
        <v>레일 및 침목교환, 도상부설 포함</v>
      </c>
      <c r="E8" s="166" t="str">
        <f>VLOOKUP($A8,[14]공종목록표!$A:$F,5,0)</f>
        <v>km</v>
      </c>
      <c r="F8" s="167"/>
      <c r="G8" s="167">
        <v>0</v>
      </c>
      <c r="H8" s="167">
        <f t="shared" si="0"/>
        <v>749304</v>
      </c>
      <c r="I8" s="167">
        <f t="shared" si="1"/>
        <v>0</v>
      </c>
      <c r="J8" s="167">
        <f t="shared" si="2"/>
        <v>62130524</v>
      </c>
      <c r="K8" s="167">
        <f t="shared" si="3"/>
        <v>0</v>
      </c>
      <c r="L8" s="167">
        <f t="shared" si="4"/>
        <v>1660867</v>
      </c>
      <c r="M8" s="167">
        <f t="shared" si="5"/>
        <v>0</v>
      </c>
      <c r="N8" s="167">
        <f t="shared" si="6"/>
        <v>64540695</v>
      </c>
      <c r="O8" s="168">
        <f t="shared" si="6"/>
        <v>0</v>
      </c>
      <c r="P8" s="169"/>
      <c r="Q8" s="170">
        <v>749304</v>
      </c>
      <c r="R8" s="171">
        <v>62130524</v>
      </c>
      <c r="S8" s="171">
        <v>1660867</v>
      </c>
      <c r="T8" s="171">
        <v>64540695</v>
      </c>
      <c r="V8" s="172">
        <v>63261285</v>
      </c>
      <c r="W8" s="172">
        <f t="shared" si="7"/>
        <v>1279410</v>
      </c>
      <c r="X8" s="173"/>
    </row>
    <row r="9" spans="1:24" s="174" customFormat="1" ht="20.100000000000001" hidden="1" customHeight="1">
      <c r="A9" s="163">
        <v>4</v>
      </c>
      <c r="B9" s="164" t="str">
        <f>VLOOKUP($A9,[14]공종목록표!$A:$F,2,0)</f>
        <v>궤도부설</v>
      </c>
      <c r="C9" s="165" t="str">
        <f>VLOOKUP($A9,[14]공종목록표!$A:$F,3,0)</f>
        <v>50kg, 기계화, 신설선(20~50m, 베이스플레이트부설), 야간(사용중지 4시간)</v>
      </c>
      <c r="D9" s="164" t="str">
        <f>VLOOKUP($A9,[14]공종목록표!$A:$F,4,0)</f>
        <v>레일 및 침목교환, 도상부설 포함</v>
      </c>
      <c r="E9" s="166" t="str">
        <f>VLOOKUP($A9,[14]공종목록표!$A:$F,5,0)</f>
        <v>km</v>
      </c>
      <c r="F9" s="167"/>
      <c r="G9" s="167">
        <v>0</v>
      </c>
      <c r="H9" s="167">
        <f t="shared" si="0"/>
        <v>749304</v>
      </c>
      <c r="I9" s="167">
        <f t="shared" si="1"/>
        <v>0</v>
      </c>
      <c r="J9" s="167">
        <f t="shared" si="2"/>
        <v>59588508</v>
      </c>
      <c r="K9" s="167">
        <f t="shared" si="3"/>
        <v>0</v>
      </c>
      <c r="L9" s="167">
        <f t="shared" si="4"/>
        <v>1660872</v>
      </c>
      <c r="M9" s="167">
        <f t="shared" si="5"/>
        <v>0</v>
      </c>
      <c r="N9" s="167">
        <f t="shared" si="6"/>
        <v>61998684</v>
      </c>
      <c r="O9" s="168">
        <f t="shared" si="6"/>
        <v>0</v>
      </c>
      <c r="P9" s="169"/>
      <c r="Q9" s="170">
        <v>749304</v>
      </c>
      <c r="R9" s="171">
        <v>59588508</v>
      </c>
      <c r="S9" s="171">
        <v>1660872</v>
      </c>
      <c r="T9" s="171">
        <v>61998684</v>
      </c>
      <c r="V9" s="172">
        <v>60766621</v>
      </c>
      <c r="W9" s="172">
        <f t="shared" si="7"/>
        <v>1232063</v>
      </c>
      <c r="X9" s="173"/>
    </row>
    <row r="10" spans="1:24" ht="20.100000000000001" hidden="1" customHeight="1">
      <c r="A10" s="175">
        <v>5</v>
      </c>
      <c r="B10" s="176" t="str">
        <f>VLOOKUP($A10,[14]공종목록표!$A:$F,2,0)</f>
        <v>궤도부설</v>
      </c>
      <c r="C10" s="177" t="str">
        <f>VLOOKUP($A10,[14]공종목록표!$A:$F,3,0)</f>
        <v>60kg, 기계화, 신설선(20~50m, 베이스플레이트부설), 주간</v>
      </c>
      <c r="D10" s="176" t="str">
        <f>VLOOKUP($A10,[14]공종목록표!$A:$F,4,0)</f>
        <v>레일 및 침목교환, 도상부설 포함</v>
      </c>
      <c r="E10" s="178" t="str">
        <f>VLOOKUP($A10,[14]공종목록표!$A:$F,5,0)</f>
        <v>km</v>
      </c>
      <c r="F10" s="167"/>
      <c r="G10" s="167">
        <v>0</v>
      </c>
      <c r="H10" s="167">
        <f t="shared" si="0"/>
        <v>812582</v>
      </c>
      <c r="I10" s="167">
        <f t="shared" si="1"/>
        <v>0</v>
      </c>
      <c r="J10" s="167">
        <f t="shared" si="2"/>
        <v>30999898</v>
      </c>
      <c r="K10" s="167">
        <f t="shared" si="3"/>
        <v>0</v>
      </c>
      <c r="L10" s="167">
        <f t="shared" si="4"/>
        <v>1778189</v>
      </c>
      <c r="M10" s="167">
        <f t="shared" si="5"/>
        <v>0</v>
      </c>
      <c r="N10" s="167">
        <f t="shared" si="6"/>
        <v>33590669</v>
      </c>
      <c r="O10" s="168">
        <f t="shared" si="6"/>
        <v>0</v>
      </c>
      <c r="P10" s="169"/>
      <c r="Q10" s="170">
        <v>812582</v>
      </c>
      <c r="R10" s="171">
        <v>30999898</v>
      </c>
      <c r="S10" s="171">
        <v>1778189</v>
      </c>
      <c r="T10" s="171">
        <v>33590669</v>
      </c>
      <c r="V10" s="172">
        <v>32894151</v>
      </c>
      <c r="W10" s="172">
        <f t="shared" si="7"/>
        <v>696518</v>
      </c>
      <c r="X10" s="173"/>
    </row>
    <row r="11" spans="1:24" s="174" customFormat="1" ht="20.100000000000001" hidden="1" customHeight="1">
      <c r="A11" s="175">
        <v>6</v>
      </c>
      <c r="B11" s="164" t="str">
        <f>VLOOKUP($A11,[14]공종목록표!$A:$F,2,0)</f>
        <v>궤도부설</v>
      </c>
      <c r="C11" s="165" t="str">
        <f>VLOOKUP($A11,[14]공종목록표!$A:$F,3,0)</f>
        <v>60kg, 기계화, 신설선(20~50m, 베이스플레이트부설), 야간</v>
      </c>
      <c r="D11" s="164" t="str">
        <f>VLOOKUP($A11,[14]공종목록표!$A:$F,4,0)</f>
        <v>레일 및 침목교환, 도상부설 포함</v>
      </c>
      <c r="E11" s="166" t="str">
        <f>VLOOKUP($A11,[14]공종목록표!$A:$F,5,0)</f>
        <v>km</v>
      </c>
      <c r="F11" s="167"/>
      <c r="G11" s="167">
        <v>0</v>
      </c>
      <c r="H11" s="167">
        <f t="shared" si="0"/>
        <v>812582</v>
      </c>
      <c r="I11" s="167">
        <f t="shared" si="1"/>
        <v>0</v>
      </c>
      <c r="J11" s="167">
        <f t="shared" si="2"/>
        <v>46499806</v>
      </c>
      <c r="K11" s="167">
        <f t="shared" si="3"/>
        <v>0</v>
      </c>
      <c r="L11" s="167">
        <f t="shared" si="4"/>
        <v>1778189</v>
      </c>
      <c r="M11" s="167">
        <f t="shared" si="5"/>
        <v>0</v>
      </c>
      <c r="N11" s="167">
        <f t="shared" si="6"/>
        <v>49090577</v>
      </c>
      <c r="O11" s="168">
        <f t="shared" si="6"/>
        <v>0</v>
      </c>
      <c r="P11" s="169"/>
      <c r="Q11" s="170">
        <v>812582</v>
      </c>
      <c r="R11" s="171">
        <v>46499806</v>
      </c>
      <c r="S11" s="171">
        <v>1778189</v>
      </c>
      <c r="T11" s="171">
        <v>49090577</v>
      </c>
      <c r="V11" s="172">
        <v>48096434</v>
      </c>
      <c r="W11" s="172">
        <f t="shared" si="7"/>
        <v>994143</v>
      </c>
      <c r="X11" s="173"/>
    </row>
    <row r="12" spans="1:24" s="174" customFormat="1" ht="20.100000000000001" hidden="1" customHeight="1">
      <c r="A12" s="175">
        <v>7</v>
      </c>
      <c r="B12" s="164" t="str">
        <f>VLOOKUP($A12,[14]공종목록표!$A:$F,2,0)</f>
        <v>궤도부설</v>
      </c>
      <c r="C12" s="165" t="str">
        <f>VLOOKUP($A12,[14]공종목록표!$A:$F,3,0)</f>
        <v>60kg, 기계화, 신설선(20~50m, 베이스플레이트부설), 야간(사용중지 3시간)</v>
      </c>
      <c r="D12" s="164" t="str">
        <f>VLOOKUP($A12,[14]공종목록표!$A:$F,4,0)</f>
        <v>레일 및 침목교환, 도상부설 포함</v>
      </c>
      <c r="E12" s="166" t="str">
        <f>VLOOKUP($A12,[14]공종목록표!$A:$F,5,0)</f>
        <v>km</v>
      </c>
      <c r="F12" s="167"/>
      <c r="G12" s="167">
        <v>0</v>
      </c>
      <c r="H12" s="167">
        <f t="shared" si="0"/>
        <v>812582</v>
      </c>
      <c r="I12" s="167">
        <f t="shared" si="1"/>
        <v>0</v>
      </c>
      <c r="J12" s="167">
        <f t="shared" si="2"/>
        <v>65488007</v>
      </c>
      <c r="K12" s="167">
        <f t="shared" si="3"/>
        <v>0</v>
      </c>
      <c r="L12" s="167">
        <f t="shared" si="4"/>
        <v>1778189</v>
      </c>
      <c r="M12" s="167">
        <f t="shared" si="5"/>
        <v>0</v>
      </c>
      <c r="N12" s="167">
        <f t="shared" si="6"/>
        <v>68078778</v>
      </c>
      <c r="O12" s="168">
        <f t="shared" si="6"/>
        <v>0</v>
      </c>
      <c r="P12" s="169"/>
      <c r="Q12" s="170">
        <v>812582</v>
      </c>
      <c r="R12" s="171">
        <v>65488007</v>
      </c>
      <c r="S12" s="171">
        <v>1778189</v>
      </c>
      <c r="T12" s="171">
        <v>68078778</v>
      </c>
      <c r="V12" s="172">
        <v>66728049</v>
      </c>
      <c r="W12" s="172">
        <f t="shared" si="7"/>
        <v>1350729</v>
      </c>
      <c r="X12" s="173"/>
    </row>
    <row r="13" spans="1:24" s="174" customFormat="1" ht="20.100000000000001" hidden="1" customHeight="1">
      <c r="A13" s="175">
        <v>8</v>
      </c>
      <c r="B13" s="164" t="str">
        <f>VLOOKUP($A13,[14]공종목록표!$A:$F,2,0)</f>
        <v>궤도부설</v>
      </c>
      <c r="C13" s="165" t="str">
        <f>VLOOKUP($A13,[14]공종목록표!$A:$F,3,0)</f>
        <v>60kg, 기계화, 신설선(20~50m, 베이스플레이트부설), 야간(사용중지 4시간)</v>
      </c>
      <c r="D13" s="164" t="str">
        <f>VLOOKUP($A13,[14]공종목록표!$A:$F,4,0)</f>
        <v>레일 및 침목교환, 도상부설 포함</v>
      </c>
      <c r="E13" s="166" t="str">
        <f>VLOOKUP($A13,[14]공종목록표!$A:$F,5,0)</f>
        <v>km</v>
      </c>
      <c r="F13" s="167"/>
      <c r="G13" s="167">
        <v>0</v>
      </c>
      <c r="H13" s="167">
        <f t="shared" si="0"/>
        <v>812582</v>
      </c>
      <c r="I13" s="167">
        <f t="shared" si="1"/>
        <v>0</v>
      </c>
      <c r="J13" s="167">
        <f t="shared" si="2"/>
        <v>62824313</v>
      </c>
      <c r="K13" s="167">
        <f t="shared" si="3"/>
        <v>0</v>
      </c>
      <c r="L13" s="167">
        <f t="shared" si="4"/>
        <v>1778189</v>
      </c>
      <c r="M13" s="167">
        <f t="shared" si="5"/>
        <v>0</v>
      </c>
      <c r="N13" s="167">
        <f t="shared" si="6"/>
        <v>65415084</v>
      </c>
      <c r="O13" s="168">
        <f t="shared" si="6"/>
        <v>0</v>
      </c>
      <c r="P13" s="169"/>
      <c r="Q13" s="170">
        <v>812582</v>
      </c>
      <c r="R13" s="171">
        <v>62824313</v>
      </c>
      <c r="S13" s="171">
        <v>1778189</v>
      </c>
      <c r="T13" s="171">
        <v>65415084</v>
      </c>
      <c r="V13" s="172">
        <v>64114130</v>
      </c>
      <c r="W13" s="172">
        <f t="shared" si="7"/>
        <v>1300954</v>
      </c>
      <c r="X13" s="173"/>
    </row>
    <row r="14" spans="1:24" ht="20.100000000000001" hidden="1" customHeight="1">
      <c r="A14" s="175">
        <v>9</v>
      </c>
      <c r="B14" s="176" t="str">
        <f>VLOOKUP($A14,[14]공종목록표!$A:$F,2,0)</f>
        <v>궤광조립(단선)</v>
      </c>
      <c r="C14" s="177" t="str">
        <f>VLOOKUP($A14,[14]공종목록표!$A:$F,3,0)</f>
        <v>50kg, 기계화, PCT, 주간</v>
      </c>
      <c r="D14" s="176" t="str">
        <f>VLOOKUP($A14,[14]공종목록표!$A:$F,4,0)</f>
        <v xml:space="preserve"> 측량, 침목 및 레일 배열, 레일침목위올리기, 침목위치정정, 궤광조립 포함 (작업현장까지 자재운반 별도)</v>
      </c>
      <c r="E14" s="178" t="str">
        <f>VLOOKUP($A14,[14]공종목록표!$A:$F,5,0)</f>
        <v>km</v>
      </c>
      <c r="F14" s="167"/>
      <c r="G14" s="167">
        <v>0</v>
      </c>
      <c r="H14" s="167">
        <f t="shared" si="0"/>
        <v>624815</v>
      </c>
      <c r="I14" s="167">
        <f t="shared" si="1"/>
        <v>0</v>
      </c>
      <c r="J14" s="167">
        <f t="shared" si="2"/>
        <v>20264522</v>
      </c>
      <c r="K14" s="167">
        <f t="shared" si="3"/>
        <v>0</v>
      </c>
      <c r="L14" s="167">
        <f t="shared" si="4"/>
        <v>1250454</v>
      </c>
      <c r="M14" s="167">
        <f t="shared" si="5"/>
        <v>0</v>
      </c>
      <c r="N14" s="167">
        <f t="shared" si="6"/>
        <v>22139791</v>
      </c>
      <c r="O14" s="168">
        <f t="shared" si="6"/>
        <v>0</v>
      </c>
      <c r="P14" s="169"/>
      <c r="Q14" s="170">
        <v>624815</v>
      </c>
      <c r="R14" s="171">
        <v>20264522</v>
      </c>
      <c r="S14" s="171">
        <v>1250454</v>
      </c>
      <c r="T14" s="171">
        <v>22139791</v>
      </c>
      <c r="V14" s="172">
        <v>21583906</v>
      </c>
      <c r="W14" s="172">
        <f t="shared" si="7"/>
        <v>555885</v>
      </c>
      <c r="X14" s="173"/>
    </row>
    <row r="15" spans="1:24" ht="20.100000000000001" hidden="1" customHeight="1">
      <c r="A15" s="175">
        <v>10</v>
      </c>
      <c r="B15" s="176" t="str">
        <f>VLOOKUP($A15,[14]공종목록표!$A:$F,2,0)</f>
        <v>궤광조립(단선)</v>
      </c>
      <c r="C15" s="177" t="str">
        <f>VLOOKUP($A15,[14]공종목록표!$A:$F,3,0)</f>
        <v>50kg, 기계화, PCT, 야간</v>
      </c>
      <c r="D15" s="176" t="str">
        <f>VLOOKUP($A15,[14]공종목록표!$A:$F,4,0)</f>
        <v xml:space="preserve"> 측량, 침목 및 레일 배열, 레일침목위올리기, 침목위치정정, 궤광조립 포함 (작업현장까지 자재운반 별도)</v>
      </c>
      <c r="E15" s="178" t="str">
        <f>VLOOKUP($A15,[14]공종목록표!$A:$F,5,0)</f>
        <v>km</v>
      </c>
      <c r="F15" s="167"/>
      <c r="G15" s="167">
        <v>0</v>
      </c>
      <c r="H15" s="167">
        <f t="shared" si="0"/>
        <v>624815</v>
      </c>
      <c r="I15" s="167">
        <f t="shared" si="1"/>
        <v>0</v>
      </c>
      <c r="J15" s="167">
        <f t="shared" si="2"/>
        <v>36644620</v>
      </c>
      <c r="K15" s="167">
        <f t="shared" si="3"/>
        <v>0</v>
      </c>
      <c r="L15" s="167">
        <f t="shared" si="4"/>
        <v>1250454</v>
      </c>
      <c r="M15" s="167">
        <f t="shared" si="5"/>
        <v>0</v>
      </c>
      <c r="N15" s="167">
        <f t="shared" si="6"/>
        <v>38519889</v>
      </c>
      <c r="O15" s="168">
        <f t="shared" si="6"/>
        <v>0</v>
      </c>
      <c r="P15" s="169"/>
      <c r="Q15" s="170">
        <v>624815</v>
      </c>
      <c r="R15" s="171">
        <v>36644620</v>
      </c>
      <c r="S15" s="171">
        <v>1250454</v>
      </c>
      <c r="T15" s="171">
        <v>38519889</v>
      </c>
      <c r="V15" s="172">
        <v>37584858</v>
      </c>
      <c r="W15" s="172">
        <f t="shared" si="7"/>
        <v>935031</v>
      </c>
      <c r="X15" s="173"/>
    </row>
    <row r="16" spans="1:24" ht="20.100000000000001" hidden="1" customHeight="1">
      <c r="A16" s="175">
        <v>11</v>
      </c>
      <c r="B16" s="176" t="str">
        <f>VLOOKUP($A16,[14]공종목록표!$A:$F,2,0)</f>
        <v>궤광조립(단선)</v>
      </c>
      <c r="C16" s="177" t="str">
        <f>VLOOKUP($A16,[14]공종목록표!$A:$F,3,0)</f>
        <v>50kg, 기계화, PCT, 야간(사용중지 3시간)</v>
      </c>
      <c r="D16" s="176" t="str">
        <f>VLOOKUP($A16,[14]공종목록표!$A:$F,4,0)</f>
        <v xml:space="preserve"> 측량, 침목 및 레일 배열, 레일침목위올리기, 침목위치정정, 궤광조립 포함 (작업현장까지 자재운반 별도)</v>
      </c>
      <c r="E16" s="178" t="str">
        <f>VLOOKUP($A16,[14]공종목록표!$A:$F,5,0)</f>
        <v>km</v>
      </c>
      <c r="F16" s="167"/>
      <c r="G16" s="167">
        <v>0</v>
      </c>
      <c r="H16" s="167">
        <f t="shared" si="0"/>
        <v>624815</v>
      </c>
      <c r="I16" s="167">
        <f t="shared" si="1"/>
        <v>0</v>
      </c>
      <c r="J16" s="167">
        <f t="shared" si="2"/>
        <v>41366953</v>
      </c>
      <c r="K16" s="167">
        <f t="shared" si="3"/>
        <v>0</v>
      </c>
      <c r="L16" s="167">
        <f t="shared" si="4"/>
        <v>1250454</v>
      </c>
      <c r="M16" s="167">
        <f t="shared" si="5"/>
        <v>0</v>
      </c>
      <c r="N16" s="167">
        <f t="shared" si="6"/>
        <v>43242222</v>
      </c>
      <c r="O16" s="168">
        <f t="shared" si="6"/>
        <v>0</v>
      </c>
      <c r="P16" s="169"/>
      <c r="Q16" s="170">
        <v>624815</v>
      </c>
      <c r="R16" s="171">
        <v>41366953</v>
      </c>
      <c r="S16" s="171">
        <v>1250454</v>
      </c>
      <c r="T16" s="171">
        <v>43242222</v>
      </c>
      <c r="V16" s="172">
        <v>42213476</v>
      </c>
      <c r="W16" s="172">
        <f t="shared" si="7"/>
        <v>1028746</v>
      </c>
      <c r="X16" s="173"/>
    </row>
    <row r="17" spans="1:24" ht="20.100000000000001" hidden="1" customHeight="1">
      <c r="A17" s="175">
        <v>12</v>
      </c>
      <c r="B17" s="176" t="str">
        <f>VLOOKUP($A17,[14]공종목록표!$A:$F,2,0)</f>
        <v>궤광조립(단선)</v>
      </c>
      <c r="C17" s="177" t="str">
        <f>VLOOKUP($A17,[14]공종목록표!$A:$F,3,0)</f>
        <v>50kg, 기계화, PCT, 야간(사용중지 4시간)</v>
      </c>
      <c r="D17" s="176" t="str">
        <f>VLOOKUP($A17,[14]공종목록표!$A:$F,4,0)</f>
        <v xml:space="preserve"> 측량, 침목 및 레일 배열, 레일침목위올리기, 침목위치정정, 궤광조립 포함 (작업현장까지 자재운반 별도)</v>
      </c>
      <c r="E17" s="178" t="str">
        <f>VLOOKUP($A17,[14]공종목록표!$A:$F,5,0)</f>
        <v>km</v>
      </c>
      <c r="F17" s="167"/>
      <c r="G17" s="167">
        <v>0</v>
      </c>
      <c r="H17" s="167">
        <f t="shared" si="0"/>
        <v>624815</v>
      </c>
      <c r="I17" s="167">
        <f t="shared" si="1"/>
        <v>0</v>
      </c>
      <c r="J17" s="167">
        <f t="shared" si="2"/>
        <v>39873811</v>
      </c>
      <c r="K17" s="167">
        <f t="shared" si="3"/>
        <v>0</v>
      </c>
      <c r="L17" s="167">
        <f t="shared" si="4"/>
        <v>1250454</v>
      </c>
      <c r="M17" s="167">
        <f t="shared" si="5"/>
        <v>0</v>
      </c>
      <c r="N17" s="167">
        <f t="shared" si="6"/>
        <v>41749080</v>
      </c>
      <c r="O17" s="168">
        <f t="shared" si="6"/>
        <v>0</v>
      </c>
      <c r="P17" s="169"/>
      <c r="Q17" s="170">
        <v>624815</v>
      </c>
      <c r="R17" s="171">
        <v>39873811</v>
      </c>
      <c r="S17" s="171">
        <v>1250454</v>
      </c>
      <c r="T17" s="171">
        <v>41749080</v>
      </c>
      <c r="V17" s="172">
        <v>40750629</v>
      </c>
      <c r="W17" s="172">
        <f t="shared" si="7"/>
        <v>998451</v>
      </c>
      <c r="X17" s="173"/>
    </row>
    <row r="18" spans="1:24" ht="20.100000000000001" hidden="1" customHeight="1">
      <c r="A18" s="175">
        <v>13</v>
      </c>
      <c r="B18" s="176" t="str">
        <f>VLOOKUP($A18,[14]공종목록표!$A:$F,2,0)</f>
        <v>궤광조립(단선)</v>
      </c>
      <c r="C18" s="177" t="str">
        <f>VLOOKUP($A18,[14]공종목록표!$A:$F,3,0)</f>
        <v>60kg, 기계화, PCT, 주간</v>
      </c>
      <c r="D18" s="176" t="str">
        <f>VLOOKUP($A18,[14]공종목록표!$A:$F,4,0)</f>
        <v xml:space="preserve"> 측량, 침목 및 레일 배열, 레일침목위올리기, 침목위치정정, 궤광조립 포함 (작업현장까지 자재운반 별도)</v>
      </c>
      <c r="E18" s="178" t="str">
        <f>VLOOKUP($A18,[14]공종목록표!$A:$F,5,0)</f>
        <v>km</v>
      </c>
      <c r="F18" s="167"/>
      <c r="G18" s="167">
        <v>0</v>
      </c>
      <c r="H18" s="167">
        <f t="shared" si="0"/>
        <v>654944</v>
      </c>
      <c r="I18" s="167">
        <f t="shared" si="1"/>
        <v>0</v>
      </c>
      <c r="J18" s="167">
        <f t="shared" si="2"/>
        <v>21241640</v>
      </c>
      <c r="K18" s="167">
        <f t="shared" si="3"/>
        <v>0</v>
      </c>
      <c r="L18" s="167">
        <f t="shared" si="4"/>
        <v>1310752</v>
      </c>
      <c r="M18" s="167">
        <f t="shared" si="5"/>
        <v>0</v>
      </c>
      <c r="N18" s="167">
        <f t="shared" si="6"/>
        <v>23207336</v>
      </c>
      <c r="O18" s="168">
        <f t="shared" si="6"/>
        <v>0</v>
      </c>
      <c r="P18" s="169"/>
      <c r="Q18" s="170">
        <v>654944</v>
      </c>
      <c r="R18" s="171">
        <v>21241640</v>
      </c>
      <c r="S18" s="171">
        <v>1310752</v>
      </c>
      <c r="T18" s="171">
        <v>23207336</v>
      </c>
      <c r="V18" s="172">
        <v>22624645</v>
      </c>
      <c r="W18" s="172">
        <f t="shared" si="7"/>
        <v>582691</v>
      </c>
      <c r="X18" s="173"/>
    </row>
    <row r="19" spans="1:24" ht="20.100000000000001" hidden="1" customHeight="1">
      <c r="A19" s="175">
        <v>14</v>
      </c>
      <c r="B19" s="176" t="str">
        <f>VLOOKUP($A19,[14]공종목록표!$A:$F,2,0)</f>
        <v>궤광조립(단선)</v>
      </c>
      <c r="C19" s="177" t="str">
        <f>VLOOKUP($A19,[14]공종목록표!$A:$F,3,0)</f>
        <v>60kg, 기계화, PCT, 야간</v>
      </c>
      <c r="D19" s="176" t="str">
        <f>VLOOKUP($A19,[14]공종목록표!$A:$F,4,0)</f>
        <v xml:space="preserve"> 측량, 침목 및 레일 배열, 레일침목위올리기, 침목위치정정, 궤광조립 포함 (작업현장까지 자재운반 별도)</v>
      </c>
      <c r="E19" s="178" t="str">
        <f>VLOOKUP($A19,[14]공종목록표!$A:$F,5,0)</f>
        <v>km</v>
      </c>
      <c r="F19" s="167"/>
      <c r="G19" s="167">
        <v>0</v>
      </c>
      <c r="H19" s="167">
        <f t="shared" si="0"/>
        <v>654944</v>
      </c>
      <c r="I19" s="167">
        <f t="shared" si="1"/>
        <v>0</v>
      </c>
      <c r="J19" s="167">
        <f t="shared" si="2"/>
        <v>38411555</v>
      </c>
      <c r="K19" s="167">
        <f t="shared" si="3"/>
        <v>0</v>
      </c>
      <c r="L19" s="167">
        <f t="shared" si="4"/>
        <v>1310752</v>
      </c>
      <c r="M19" s="167">
        <f t="shared" si="5"/>
        <v>0</v>
      </c>
      <c r="N19" s="167">
        <f t="shared" si="6"/>
        <v>40377251</v>
      </c>
      <c r="O19" s="168">
        <f t="shared" si="6"/>
        <v>0</v>
      </c>
      <c r="P19" s="169"/>
      <c r="Q19" s="170">
        <v>654944</v>
      </c>
      <c r="R19" s="171">
        <v>38411555</v>
      </c>
      <c r="S19" s="171">
        <v>1310752</v>
      </c>
      <c r="T19" s="171">
        <v>40377251</v>
      </c>
      <c r="V19" s="172">
        <v>39397133</v>
      </c>
      <c r="W19" s="172">
        <f t="shared" si="7"/>
        <v>980118</v>
      </c>
      <c r="X19" s="173"/>
    </row>
    <row r="20" spans="1:24" ht="20.100000000000001" hidden="1" customHeight="1">
      <c r="A20" s="175">
        <v>15</v>
      </c>
      <c r="B20" s="176" t="str">
        <f>VLOOKUP($A20,[14]공종목록표!$A:$F,2,0)</f>
        <v>궤광조립(단선)</v>
      </c>
      <c r="C20" s="177" t="str">
        <f>VLOOKUP($A20,[14]공종목록표!$A:$F,3,0)</f>
        <v>60kg, 기계화, PCT, 야간(사용중지 3시간)</v>
      </c>
      <c r="D20" s="176" t="str">
        <f>VLOOKUP($A20,[14]공종목록표!$A:$F,4,0)</f>
        <v xml:space="preserve"> 측량, 침목 및 레일 배열, 레일침목위올리기, 침목위치정정, 궤광조립 포함 (작업현장까지 자재운반 별도)</v>
      </c>
      <c r="E20" s="178" t="str">
        <f>VLOOKUP($A20,[14]공종목록표!$A:$F,5,0)</f>
        <v>km</v>
      </c>
      <c r="F20" s="167"/>
      <c r="G20" s="167">
        <v>0</v>
      </c>
      <c r="H20" s="167">
        <f t="shared" si="0"/>
        <v>654944</v>
      </c>
      <c r="I20" s="167">
        <f t="shared" si="1"/>
        <v>0</v>
      </c>
      <c r="J20" s="167">
        <f t="shared" si="2"/>
        <v>43361448</v>
      </c>
      <c r="K20" s="167">
        <f t="shared" si="3"/>
        <v>0</v>
      </c>
      <c r="L20" s="167">
        <f t="shared" si="4"/>
        <v>1310752</v>
      </c>
      <c r="M20" s="167">
        <f t="shared" si="5"/>
        <v>0</v>
      </c>
      <c r="N20" s="167">
        <f t="shared" si="6"/>
        <v>45327144</v>
      </c>
      <c r="O20" s="168">
        <f t="shared" si="6"/>
        <v>0</v>
      </c>
      <c r="P20" s="169"/>
      <c r="Q20" s="170">
        <v>654944</v>
      </c>
      <c r="R20" s="171">
        <v>43361448</v>
      </c>
      <c r="S20" s="171">
        <v>1310752</v>
      </c>
      <c r="T20" s="171">
        <v>45327144</v>
      </c>
      <c r="V20" s="172">
        <v>44248802</v>
      </c>
      <c r="W20" s="172">
        <f t="shared" si="7"/>
        <v>1078342</v>
      </c>
      <c r="X20" s="173"/>
    </row>
    <row r="21" spans="1:24" ht="20.100000000000001" customHeight="1">
      <c r="A21" s="179">
        <v>16</v>
      </c>
      <c r="B21" s="176" t="str">
        <f>VLOOKUP($A21,[14]공종목록표!$A:$F,2,0)</f>
        <v>궤광조립(단선)</v>
      </c>
      <c r="C21" s="177" t="str">
        <f>VLOOKUP($A21,[14]공종목록표!$A:$F,3,0)</f>
        <v>60kg, 기계화, PCT, 야간(사용중지 4시간)</v>
      </c>
      <c r="D21" s="176" t="str">
        <f>VLOOKUP($A21,[14]공종목록표!$A:$F,4,0)</f>
        <v xml:space="preserve"> 측량, 침목 및 레일 배열, 레일침목위올리기, 침목위치정정, 궤광조립 포함 (작업현장까지 자재운반 별도)</v>
      </c>
      <c r="E21" s="178" t="str">
        <f>VLOOKUP($A21,[14]공종목록표!$A:$F,5,0)</f>
        <v>km</v>
      </c>
      <c r="F21" s="167">
        <f>ROUNDDOWN((VLOOKUP(A21,[14]수량산출서!$A$3:$AE$400,31,FALSE))*1,0)</f>
        <v>0</v>
      </c>
      <c r="G21" s="167">
        <f>((VLOOKUP(A21,[14]수량산출서!$A$3:$AE$400,31,FALSE))-F21)*1000</f>
        <v>325</v>
      </c>
      <c r="H21" s="167">
        <f t="shared" si="0"/>
        <v>654944</v>
      </c>
      <c r="I21" s="167">
        <f t="shared" si="1"/>
        <v>212856</v>
      </c>
      <c r="J21" s="167">
        <f t="shared" si="2"/>
        <v>42073081</v>
      </c>
      <c r="K21" s="167">
        <f t="shared" si="3"/>
        <v>13673751</v>
      </c>
      <c r="L21" s="167">
        <f t="shared" si="4"/>
        <v>1310752</v>
      </c>
      <c r="M21" s="167">
        <f t="shared" si="5"/>
        <v>425994</v>
      </c>
      <c r="N21" s="167">
        <f t="shared" si="6"/>
        <v>44038777</v>
      </c>
      <c r="O21" s="168">
        <f t="shared" si="6"/>
        <v>14312601</v>
      </c>
      <c r="P21" s="169"/>
      <c r="Q21" s="170">
        <v>654944</v>
      </c>
      <c r="R21" s="171">
        <f>'[14]일위대가 (2)'!L379</f>
        <v>42073081</v>
      </c>
      <c r="S21" s="171">
        <v>1310752</v>
      </c>
      <c r="T21" s="171">
        <v>43762215</v>
      </c>
      <c r="V21" s="172">
        <v>42715614</v>
      </c>
      <c r="W21" s="172">
        <f t="shared" si="7"/>
        <v>1323163</v>
      </c>
      <c r="X21" s="173"/>
    </row>
    <row r="22" spans="1:24" s="174" customFormat="1" ht="20.100000000000001" hidden="1" customHeight="1">
      <c r="A22" s="179">
        <v>17</v>
      </c>
      <c r="B22" s="176" t="str">
        <f>VLOOKUP($A22,[14]공종목록표!$A:$F,2,0)</f>
        <v>궤광조립(복선)</v>
      </c>
      <c r="C22" s="177" t="str">
        <f>VLOOKUP($A22,[14]공종목록표!$A:$F,3,0)</f>
        <v>50kg, 기계화, PCT, 주간</v>
      </c>
      <c r="D22" s="176" t="str">
        <f>VLOOKUP($A22,[14]공종목록표!$A:$F,4,0)</f>
        <v xml:space="preserve"> 측량, 침목 및 레일 배열, 레일침목위올리기, 침목위치정정, 궤광조립 포함 (작업현장까지 자재운반 별도)</v>
      </c>
      <c r="E22" s="178" t="str">
        <f>VLOOKUP($A22,[14]공종목록표!$A:$F,5,0)</f>
        <v>km</v>
      </c>
      <c r="F22" s="167"/>
      <c r="G22" s="167">
        <v>0</v>
      </c>
      <c r="H22" s="167">
        <f t="shared" si="0"/>
        <v>578478</v>
      </c>
      <c r="I22" s="167">
        <f t="shared" si="1"/>
        <v>0</v>
      </c>
      <c r="J22" s="167">
        <f t="shared" si="2"/>
        <v>18761676</v>
      </c>
      <c r="K22" s="167">
        <f t="shared" si="3"/>
        <v>0</v>
      </c>
      <c r="L22" s="167">
        <f t="shared" si="4"/>
        <v>1157719</v>
      </c>
      <c r="M22" s="167">
        <f t="shared" si="5"/>
        <v>0</v>
      </c>
      <c r="N22" s="167">
        <f t="shared" si="6"/>
        <v>20497873</v>
      </c>
      <c r="O22" s="168">
        <f t="shared" si="6"/>
        <v>0</v>
      </c>
      <c r="P22" s="169"/>
      <c r="Q22" s="170">
        <v>578478</v>
      </c>
      <c r="R22" s="171">
        <v>18761676</v>
      </c>
      <c r="S22" s="171">
        <v>1157719</v>
      </c>
      <c r="T22" s="171">
        <v>20497873</v>
      </c>
      <c r="U22" s="141"/>
      <c r="V22" s="172">
        <v>19983213</v>
      </c>
      <c r="W22" s="172">
        <f t="shared" si="7"/>
        <v>514660</v>
      </c>
      <c r="X22" s="173"/>
    </row>
    <row r="23" spans="1:24" s="174" customFormat="1" ht="20.100000000000001" hidden="1" customHeight="1">
      <c r="A23" s="179">
        <v>18</v>
      </c>
      <c r="B23" s="176" t="str">
        <f>VLOOKUP($A23,[14]공종목록표!$A:$F,2,0)</f>
        <v>궤광조립(복선)</v>
      </c>
      <c r="C23" s="177" t="str">
        <f>VLOOKUP($A23,[14]공종목록표!$A:$F,3,0)</f>
        <v>50kg, 기계화, PCT, 야간</v>
      </c>
      <c r="D23" s="176" t="str">
        <f>VLOOKUP($A23,[14]공종목록표!$A:$F,4,0)</f>
        <v xml:space="preserve"> 측량, 침목 및 레일 배열, 레일침목위올리기, 침목위치정정, 궤광조립 포함 (작업현장까지 자재운반 별도)</v>
      </c>
      <c r="E23" s="178" t="str">
        <f>VLOOKUP($A23,[14]공종목록표!$A:$F,5,0)</f>
        <v>km</v>
      </c>
      <c r="F23" s="167"/>
      <c r="G23" s="167">
        <v>0</v>
      </c>
      <c r="H23" s="167">
        <f t="shared" si="0"/>
        <v>578478</v>
      </c>
      <c r="I23" s="167">
        <f t="shared" si="1"/>
        <v>0</v>
      </c>
      <c r="J23" s="167">
        <f t="shared" si="2"/>
        <v>33926938</v>
      </c>
      <c r="K23" s="167">
        <f t="shared" si="3"/>
        <v>0</v>
      </c>
      <c r="L23" s="167">
        <f t="shared" si="4"/>
        <v>1157719</v>
      </c>
      <c r="M23" s="167">
        <f t="shared" si="5"/>
        <v>0</v>
      </c>
      <c r="N23" s="167">
        <f t="shared" si="6"/>
        <v>35663135</v>
      </c>
      <c r="O23" s="168">
        <f t="shared" si="6"/>
        <v>0</v>
      </c>
      <c r="P23" s="169"/>
      <c r="Q23" s="170">
        <v>578478</v>
      </c>
      <c r="R23" s="171">
        <v>33926938</v>
      </c>
      <c r="S23" s="171">
        <v>1157719</v>
      </c>
      <c r="T23" s="171">
        <v>35663135</v>
      </c>
      <c r="U23" s="141"/>
      <c r="V23" s="172">
        <v>34797452</v>
      </c>
      <c r="W23" s="172">
        <f t="shared" si="7"/>
        <v>865683</v>
      </c>
      <c r="X23" s="173"/>
    </row>
    <row r="24" spans="1:24" s="174" customFormat="1" ht="20.100000000000001" hidden="1" customHeight="1">
      <c r="A24" s="179">
        <v>19</v>
      </c>
      <c r="B24" s="176" t="str">
        <f>VLOOKUP($A24,[14]공종목록표!$A:$F,2,0)</f>
        <v>궤광조립(복선)</v>
      </c>
      <c r="C24" s="177" t="str">
        <f>VLOOKUP($A24,[14]공종목록표!$A:$F,3,0)</f>
        <v>50kg, 기계화, PCT, 야간(사용중지 3시간)</v>
      </c>
      <c r="D24" s="176" t="str">
        <f>VLOOKUP($A24,[14]공종목록표!$A:$F,4,0)</f>
        <v xml:space="preserve"> 측량, 침목 및 레일 배열, 레일침목위올리기, 침목위치정정, 궤광조립 포함 (작업현장까지 자재운반 별도)</v>
      </c>
      <c r="E24" s="178" t="str">
        <f>VLOOKUP($A24,[14]공종목록표!$A:$F,5,0)</f>
        <v>km</v>
      </c>
      <c r="F24" s="167"/>
      <c r="G24" s="167">
        <v>0</v>
      </c>
      <c r="H24" s="167">
        <f t="shared" si="0"/>
        <v>578478</v>
      </c>
      <c r="I24" s="167">
        <f t="shared" si="1"/>
        <v>0</v>
      </c>
      <c r="J24" s="167">
        <f t="shared" si="2"/>
        <v>38299095</v>
      </c>
      <c r="K24" s="167">
        <f t="shared" si="3"/>
        <v>0</v>
      </c>
      <c r="L24" s="167">
        <f t="shared" si="4"/>
        <v>1157721</v>
      </c>
      <c r="M24" s="167">
        <f t="shared" si="5"/>
        <v>0</v>
      </c>
      <c r="N24" s="167">
        <f t="shared" si="6"/>
        <v>40035294</v>
      </c>
      <c r="O24" s="168">
        <f t="shared" si="6"/>
        <v>0</v>
      </c>
      <c r="P24" s="169"/>
      <c r="Q24" s="170">
        <v>578478</v>
      </c>
      <c r="R24" s="171">
        <v>38299095</v>
      </c>
      <c r="S24" s="171">
        <v>1157721</v>
      </c>
      <c r="T24" s="171">
        <v>40035294</v>
      </c>
      <c r="U24" s="141"/>
      <c r="V24" s="172">
        <v>39082852</v>
      </c>
      <c r="W24" s="172">
        <f t="shared" si="7"/>
        <v>952442</v>
      </c>
      <c r="X24" s="173"/>
    </row>
    <row r="25" spans="1:24" s="174" customFormat="1" ht="20.100000000000001" hidden="1" customHeight="1">
      <c r="A25" s="179">
        <v>20</v>
      </c>
      <c r="B25" s="176" t="str">
        <f>VLOOKUP($A25,[14]공종목록표!$A:$F,2,0)</f>
        <v>궤광조립(복선)</v>
      </c>
      <c r="C25" s="177" t="str">
        <f>VLOOKUP($A25,[14]공종목록표!$A:$F,3,0)</f>
        <v>50kg, 기계화, PCT, 야간(사용중지 4시간)</v>
      </c>
      <c r="D25" s="176" t="str">
        <f>VLOOKUP($A25,[14]공종목록표!$A:$F,4,0)</f>
        <v xml:space="preserve"> 측량, 침목 및 레일 배열, 레일침목위올리기, 침목위치정정, 궤광조립 포함 (작업현장까지 자재운반 별도)</v>
      </c>
      <c r="E25" s="178" t="str">
        <f>VLOOKUP($A25,[14]공종목록표!$A:$F,5,0)</f>
        <v>km</v>
      </c>
      <c r="F25" s="167"/>
      <c r="G25" s="167">
        <v>0</v>
      </c>
      <c r="H25" s="167">
        <f t="shared" si="0"/>
        <v>578478</v>
      </c>
      <c r="I25" s="167">
        <f t="shared" si="1"/>
        <v>0</v>
      </c>
      <c r="J25" s="167">
        <f t="shared" si="2"/>
        <v>36916832</v>
      </c>
      <c r="K25" s="167">
        <f t="shared" si="3"/>
        <v>0</v>
      </c>
      <c r="L25" s="167">
        <f t="shared" si="4"/>
        <v>1157721</v>
      </c>
      <c r="M25" s="167">
        <f t="shared" si="5"/>
        <v>0</v>
      </c>
      <c r="N25" s="167">
        <f t="shared" si="6"/>
        <v>38653031</v>
      </c>
      <c r="O25" s="168">
        <f t="shared" si="6"/>
        <v>0</v>
      </c>
      <c r="P25" s="169"/>
      <c r="Q25" s="170">
        <v>578478</v>
      </c>
      <c r="R25" s="171">
        <v>36916832</v>
      </c>
      <c r="S25" s="171">
        <v>1157721</v>
      </c>
      <c r="T25" s="171">
        <v>38653031</v>
      </c>
      <c r="U25" s="141"/>
      <c r="V25" s="172">
        <v>37728624</v>
      </c>
      <c r="W25" s="172">
        <f t="shared" si="7"/>
        <v>924407</v>
      </c>
      <c r="X25" s="173"/>
    </row>
    <row r="26" spans="1:24" s="174" customFormat="1" ht="20.100000000000001" hidden="1" customHeight="1">
      <c r="A26" s="179">
        <v>21</v>
      </c>
      <c r="B26" s="176" t="str">
        <f>VLOOKUP($A26,[14]공종목록표!$A:$F,2,0)</f>
        <v>궤광조립(복선)</v>
      </c>
      <c r="C26" s="177" t="str">
        <f>VLOOKUP($A26,[14]공종목록표!$A:$F,3,0)</f>
        <v>60kg, 기계화, PCT, 주간</v>
      </c>
      <c r="D26" s="176" t="str">
        <f>VLOOKUP($A26,[14]공종목록표!$A:$F,4,0)</f>
        <v xml:space="preserve"> 측량, 침목 및 레일 배열, 레일침목위올리기, 침목위치정정, 궤광조립 포함 (작업현장까지 자재운반 별도)</v>
      </c>
      <c r="E26" s="178" t="str">
        <f>VLOOKUP($A26,[14]공종목록표!$A:$F,5,0)</f>
        <v>km</v>
      </c>
      <c r="F26" s="167"/>
      <c r="G26" s="167">
        <v>0</v>
      </c>
      <c r="H26" s="167">
        <f t="shared" si="0"/>
        <v>606313</v>
      </c>
      <c r="I26" s="167">
        <f t="shared" si="1"/>
        <v>0</v>
      </c>
      <c r="J26" s="167">
        <f t="shared" si="2"/>
        <v>19664446</v>
      </c>
      <c r="K26" s="167">
        <f t="shared" si="3"/>
        <v>0</v>
      </c>
      <c r="L26" s="167">
        <f t="shared" si="4"/>
        <v>1213425</v>
      </c>
      <c r="M26" s="167">
        <f t="shared" si="5"/>
        <v>0</v>
      </c>
      <c r="N26" s="167">
        <f t="shared" si="6"/>
        <v>21484184</v>
      </c>
      <c r="O26" s="168">
        <f t="shared" si="6"/>
        <v>0</v>
      </c>
      <c r="P26" s="169"/>
      <c r="Q26" s="170">
        <v>606313</v>
      </c>
      <c r="R26" s="171">
        <v>19664446</v>
      </c>
      <c r="S26" s="171">
        <v>1213425</v>
      </c>
      <c r="T26" s="171">
        <v>21484184</v>
      </c>
      <c r="U26" s="141"/>
      <c r="V26" s="172">
        <v>20944758</v>
      </c>
      <c r="W26" s="172">
        <f t="shared" si="7"/>
        <v>539426</v>
      </c>
      <c r="X26" s="173"/>
    </row>
    <row r="27" spans="1:24" s="174" customFormat="1" ht="20.100000000000001" hidden="1" customHeight="1">
      <c r="A27" s="179">
        <v>22</v>
      </c>
      <c r="B27" s="176" t="str">
        <f>VLOOKUP($A27,[14]공종목록표!$A:$F,2,0)</f>
        <v>궤광조립(복선)</v>
      </c>
      <c r="C27" s="177" t="str">
        <f>VLOOKUP($A27,[14]공종목록표!$A:$F,3,0)</f>
        <v>60kg, 기계화, PCT, 야간</v>
      </c>
      <c r="D27" s="176" t="str">
        <f>VLOOKUP($A27,[14]공종목록표!$A:$F,4,0)</f>
        <v xml:space="preserve"> 측량, 침목 및 레일 배열, 레일침목위올리기, 침목위치정정, 궤광조립 포함 (작업현장까지 자재운반 별도)</v>
      </c>
      <c r="E27" s="178" t="str">
        <f>VLOOKUP($A27,[14]공종목록표!$A:$F,5,0)</f>
        <v>km</v>
      </c>
      <c r="F27" s="167"/>
      <c r="G27" s="167">
        <v>0</v>
      </c>
      <c r="H27" s="167">
        <f t="shared" si="0"/>
        <v>606313</v>
      </c>
      <c r="I27" s="167">
        <f t="shared" si="1"/>
        <v>0</v>
      </c>
      <c r="J27" s="167">
        <f t="shared" si="2"/>
        <v>35559559</v>
      </c>
      <c r="K27" s="167">
        <f t="shared" si="3"/>
        <v>0</v>
      </c>
      <c r="L27" s="167">
        <f t="shared" si="4"/>
        <v>1213425</v>
      </c>
      <c r="M27" s="167">
        <f t="shared" si="5"/>
        <v>0</v>
      </c>
      <c r="N27" s="167">
        <f t="shared" si="6"/>
        <v>37379297</v>
      </c>
      <c r="O27" s="168">
        <f t="shared" si="6"/>
        <v>0</v>
      </c>
      <c r="P27" s="169"/>
      <c r="Q27" s="170">
        <v>606313</v>
      </c>
      <c r="R27" s="171">
        <v>35559559</v>
      </c>
      <c r="S27" s="171">
        <v>1213425</v>
      </c>
      <c r="T27" s="171">
        <v>37379297</v>
      </c>
      <c r="U27" s="141"/>
      <c r="V27" s="172">
        <v>36471950</v>
      </c>
      <c r="W27" s="172">
        <f t="shared" si="7"/>
        <v>907347</v>
      </c>
      <c r="X27" s="173"/>
    </row>
    <row r="28" spans="1:24" s="174" customFormat="1" ht="20.100000000000001" hidden="1" customHeight="1">
      <c r="A28" s="179">
        <v>23</v>
      </c>
      <c r="B28" s="176" t="str">
        <f>VLOOKUP($A28,[14]공종목록표!$A:$F,2,0)</f>
        <v>궤광조립(복선)</v>
      </c>
      <c r="C28" s="177" t="str">
        <f>VLOOKUP($A28,[14]공종목록표!$A:$F,3,0)</f>
        <v>60kg, 기계화, PCT, 야간(사용중지 3시간)</v>
      </c>
      <c r="D28" s="176" t="str">
        <f>VLOOKUP($A28,[14]공종목록표!$A:$F,4,0)</f>
        <v xml:space="preserve"> 측량, 침목 및 레일 배열, 레일침목위올리기, 침목위치정정, 궤광조립 포함 (작업현장까지 자재운반 별도)</v>
      </c>
      <c r="E28" s="178" t="str">
        <f>VLOOKUP($A28,[14]공종목록표!$A:$F,5,0)</f>
        <v>km</v>
      </c>
      <c r="F28" s="167"/>
      <c r="G28" s="167">
        <v>0</v>
      </c>
      <c r="H28" s="167">
        <f t="shared" si="0"/>
        <v>606313</v>
      </c>
      <c r="I28" s="167">
        <f t="shared" si="1"/>
        <v>0</v>
      </c>
      <c r="J28" s="167">
        <f t="shared" si="2"/>
        <v>40142022</v>
      </c>
      <c r="K28" s="167">
        <f t="shared" si="3"/>
        <v>0</v>
      </c>
      <c r="L28" s="167">
        <f t="shared" si="4"/>
        <v>1213427</v>
      </c>
      <c r="M28" s="167">
        <f t="shared" si="5"/>
        <v>0</v>
      </c>
      <c r="N28" s="167">
        <f t="shared" si="6"/>
        <v>41961762</v>
      </c>
      <c r="O28" s="168">
        <f t="shared" si="6"/>
        <v>0</v>
      </c>
      <c r="P28" s="169"/>
      <c r="Q28" s="170">
        <v>606313</v>
      </c>
      <c r="R28" s="171">
        <v>40142022</v>
      </c>
      <c r="S28" s="171">
        <v>1213427</v>
      </c>
      <c r="T28" s="171">
        <v>41961762</v>
      </c>
      <c r="U28" s="141"/>
      <c r="V28" s="172">
        <v>40963484</v>
      </c>
      <c r="W28" s="172">
        <f t="shared" si="7"/>
        <v>998278</v>
      </c>
      <c r="X28" s="173"/>
    </row>
    <row r="29" spans="1:24" s="174" customFormat="1" ht="20.100000000000001" hidden="1" customHeight="1">
      <c r="A29" s="179">
        <v>24</v>
      </c>
      <c r="B29" s="176" t="str">
        <f>VLOOKUP($A29,[14]공종목록표!$A:$F,2,0)</f>
        <v>궤광조립(복선)</v>
      </c>
      <c r="C29" s="177" t="str">
        <f>VLOOKUP($A29,[14]공종목록표!$A:$F,3,0)</f>
        <v>60kg, 기계화, PCT, 야간(사용중지 4시간)</v>
      </c>
      <c r="D29" s="176" t="str">
        <f>VLOOKUP($A29,[14]공종목록표!$A:$F,4,0)</f>
        <v xml:space="preserve"> 측량, 침목 및 레일 배열, 레일침목위올리기, 침목위치정정, 궤광조립 포함 (작업현장까지 자재운반 별도)</v>
      </c>
      <c r="E29" s="178" t="str">
        <f>VLOOKUP($A29,[14]공종목록표!$A:$F,5,0)</f>
        <v>km</v>
      </c>
      <c r="F29" s="167"/>
      <c r="G29" s="167">
        <v>0</v>
      </c>
      <c r="H29" s="167">
        <f t="shared" si="0"/>
        <v>606313</v>
      </c>
      <c r="I29" s="167">
        <f t="shared" si="1"/>
        <v>0</v>
      </c>
      <c r="J29" s="167">
        <f t="shared" si="2"/>
        <v>38693102</v>
      </c>
      <c r="K29" s="167">
        <f t="shared" si="3"/>
        <v>0</v>
      </c>
      <c r="L29" s="167">
        <f t="shared" si="4"/>
        <v>1213426</v>
      </c>
      <c r="M29" s="167">
        <f t="shared" si="5"/>
        <v>0</v>
      </c>
      <c r="N29" s="167">
        <f t="shared" si="6"/>
        <v>40512841</v>
      </c>
      <c r="O29" s="168">
        <f t="shared" si="6"/>
        <v>0</v>
      </c>
      <c r="P29" s="169"/>
      <c r="Q29" s="170">
        <v>606313</v>
      </c>
      <c r="R29" s="171">
        <v>38693102</v>
      </c>
      <c r="S29" s="171">
        <v>1213426</v>
      </c>
      <c r="T29" s="171">
        <v>40512841</v>
      </c>
      <c r="U29" s="141"/>
      <c r="V29" s="172">
        <v>39543957</v>
      </c>
      <c r="W29" s="172">
        <f t="shared" si="7"/>
        <v>968884</v>
      </c>
      <c r="X29" s="173"/>
    </row>
    <row r="30" spans="1:24" ht="20.100000000000001" hidden="1" customHeight="1">
      <c r="A30" s="179">
        <v>25</v>
      </c>
      <c r="B30" s="176" t="str">
        <f>VLOOKUP($A30,[14]공종목록표!$A:$F,2,0)</f>
        <v>궤도양로</v>
      </c>
      <c r="C30" s="177" t="str">
        <f>VLOOKUP($A30,[14]공종목록표!$A:$F,3,0)</f>
        <v>50kg, 기계화, 주간</v>
      </c>
      <c r="D30" s="176" t="str">
        <f>VLOOKUP($A30,[14]공종목록표!$A:$F,4,0)</f>
        <v>1회 양로작업(50㎜) 기준, 측량 및 삽다짐 포함</v>
      </c>
      <c r="E30" s="178" t="str">
        <f>VLOOKUP($A30,[14]공종목록표!$A:$F,5,0)</f>
        <v>km</v>
      </c>
      <c r="F30" s="167"/>
      <c r="G30" s="167">
        <v>0</v>
      </c>
      <c r="H30" s="167">
        <f t="shared" si="0"/>
        <v>83677</v>
      </c>
      <c r="I30" s="167">
        <f t="shared" si="1"/>
        <v>0</v>
      </c>
      <c r="J30" s="167">
        <f t="shared" si="2"/>
        <v>6428973</v>
      </c>
      <c r="K30" s="167">
        <f t="shared" si="3"/>
        <v>0</v>
      </c>
      <c r="L30" s="167">
        <f t="shared" si="4"/>
        <v>421881</v>
      </c>
      <c r="M30" s="167">
        <f t="shared" si="5"/>
        <v>0</v>
      </c>
      <c r="N30" s="167">
        <f t="shared" si="6"/>
        <v>6934531</v>
      </c>
      <c r="O30" s="168">
        <f t="shared" si="6"/>
        <v>0</v>
      </c>
      <c r="P30" s="169"/>
      <c r="Q30" s="170">
        <v>83677</v>
      </c>
      <c r="R30" s="171">
        <v>6428973</v>
      </c>
      <c r="S30" s="171">
        <v>421881</v>
      </c>
      <c r="T30" s="171">
        <v>6934531</v>
      </c>
      <c r="V30" s="161">
        <v>6758242</v>
      </c>
      <c r="W30" s="172">
        <f t="shared" si="7"/>
        <v>176289</v>
      </c>
      <c r="X30" s="173"/>
    </row>
    <row r="31" spans="1:24" ht="20.100000000000001" hidden="1" customHeight="1">
      <c r="A31" s="179">
        <v>26</v>
      </c>
      <c r="B31" s="176" t="str">
        <f>VLOOKUP($A31,[14]공종목록표!$A:$F,2,0)</f>
        <v>궤도양로</v>
      </c>
      <c r="C31" s="177" t="str">
        <f>VLOOKUP($A31,[14]공종목록표!$A:$F,3,0)</f>
        <v>50kg, 기계화, 야간</v>
      </c>
      <c r="D31" s="176" t="str">
        <f>VLOOKUP($A31,[14]공종목록표!$A:$F,4,0)</f>
        <v>1회 양로작업(50㎜) 기준, 측량 및 삽다짐 포함</v>
      </c>
      <c r="E31" s="178" t="str">
        <f>VLOOKUP($A31,[14]공종목록표!$A:$F,5,0)</f>
        <v>km</v>
      </c>
      <c r="F31" s="167"/>
      <c r="G31" s="167">
        <v>0</v>
      </c>
      <c r="H31" s="167">
        <f t="shared" si="0"/>
        <v>83677</v>
      </c>
      <c r="I31" s="167">
        <f t="shared" si="1"/>
        <v>0</v>
      </c>
      <c r="J31" s="167">
        <f t="shared" si="2"/>
        <v>11639349</v>
      </c>
      <c r="K31" s="167">
        <f t="shared" si="3"/>
        <v>0</v>
      </c>
      <c r="L31" s="167">
        <f t="shared" si="4"/>
        <v>421881</v>
      </c>
      <c r="M31" s="167">
        <f t="shared" si="5"/>
        <v>0</v>
      </c>
      <c r="N31" s="167">
        <f t="shared" si="6"/>
        <v>12144907</v>
      </c>
      <c r="O31" s="168">
        <f t="shared" si="6"/>
        <v>0</v>
      </c>
      <c r="P31" s="169"/>
      <c r="Q31" s="170">
        <v>83677</v>
      </c>
      <c r="R31" s="171">
        <v>11639349</v>
      </c>
      <c r="S31" s="171">
        <v>421881</v>
      </c>
      <c r="T31" s="171">
        <v>12144907</v>
      </c>
      <c r="V31" s="161">
        <v>11834365</v>
      </c>
      <c r="W31" s="172">
        <f t="shared" si="7"/>
        <v>310542</v>
      </c>
      <c r="X31" s="173"/>
    </row>
    <row r="32" spans="1:24" ht="20.100000000000001" hidden="1" customHeight="1">
      <c r="A32" s="179">
        <v>27</v>
      </c>
      <c r="B32" s="176" t="str">
        <f>VLOOKUP($A32,[14]공종목록표!$A:$F,2,0)</f>
        <v>궤도양로</v>
      </c>
      <c r="C32" s="177" t="str">
        <f>VLOOKUP($A32,[14]공종목록표!$A:$F,3,0)</f>
        <v>50kg, 기계화, 야간(사용중지 3시간)</v>
      </c>
      <c r="D32" s="176" t="str">
        <f>VLOOKUP($A32,[14]공종목록표!$A:$F,4,0)</f>
        <v>1회 양로작업(50㎜) 기준, 측량 및 삽다짐 포함</v>
      </c>
      <c r="E32" s="178" t="str">
        <f>VLOOKUP($A32,[14]공종목록표!$A:$F,5,0)</f>
        <v>km</v>
      </c>
      <c r="F32" s="167"/>
      <c r="G32" s="167">
        <v>0</v>
      </c>
      <c r="H32" s="167">
        <f t="shared" si="0"/>
        <v>83677</v>
      </c>
      <c r="I32" s="167">
        <f t="shared" si="1"/>
        <v>0</v>
      </c>
      <c r="J32" s="167">
        <f t="shared" si="2"/>
        <v>13158934</v>
      </c>
      <c r="K32" s="167">
        <f t="shared" si="3"/>
        <v>0</v>
      </c>
      <c r="L32" s="167">
        <f t="shared" si="4"/>
        <v>421878</v>
      </c>
      <c r="M32" s="167">
        <f t="shared" si="5"/>
        <v>0</v>
      </c>
      <c r="N32" s="167">
        <f t="shared" si="6"/>
        <v>13664489</v>
      </c>
      <c r="O32" s="168">
        <f t="shared" si="6"/>
        <v>0</v>
      </c>
      <c r="P32" s="169"/>
      <c r="Q32" s="170">
        <v>83677</v>
      </c>
      <c r="R32" s="171">
        <v>13158934</v>
      </c>
      <c r="S32" s="171">
        <v>421878</v>
      </c>
      <c r="T32" s="171">
        <v>13664489</v>
      </c>
      <c r="V32" s="161">
        <v>13310810</v>
      </c>
      <c r="W32" s="172">
        <f t="shared" si="7"/>
        <v>353679</v>
      </c>
      <c r="X32" s="173"/>
    </row>
    <row r="33" spans="1:24" ht="20.100000000000001" hidden="1" customHeight="1">
      <c r="A33" s="179">
        <v>28</v>
      </c>
      <c r="B33" s="176" t="str">
        <f>VLOOKUP($A33,[14]공종목록표!$A:$F,2,0)</f>
        <v>궤도양로</v>
      </c>
      <c r="C33" s="177" t="str">
        <f>VLOOKUP($A33,[14]공종목록표!$A:$F,3,0)</f>
        <v>50kg, 기계화, 야간(사용중지 4시간)</v>
      </c>
      <c r="D33" s="176" t="str">
        <f>VLOOKUP($A33,[14]공종목록표!$A:$F,4,0)</f>
        <v>1회 양로작업(50㎜) 기준, 측량 및 삽다짐 포함</v>
      </c>
      <c r="E33" s="178" t="str">
        <f>VLOOKUP($A33,[14]공종목록표!$A:$F,5,0)</f>
        <v>km</v>
      </c>
      <c r="F33" s="167"/>
      <c r="G33" s="167">
        <v>0</v>
      </c>
      <c r="H33" s="167">
        <f t="shared" si="0"/>
        <v>83677</v>
      </c>
      <c r="I33" s="167">
        <f t="shared" si="1"/>
        <v>0</v>
      </c>
      <c r="J33" s="167">
        <f t="shared" si="2"/>
        <v>12679364</v>
      </c>
      <c r="K33" s="167">
        <f t="shared" si="3"/>
        <v>0</v>
      </c>
      <c r="L33" s="167">
        <f t="shared" si="4"/>
        <v>421883</v>
      </c>
      <c r="M33" s="167">
        <f t="shared" si="5"/>
        <v>0</v>
      </c>
      <c r="N33" s="167">
        <f t="shared" si="6"/>
        <v>13184924</v>
      </c>
      <c r="O33" s="168">
        <f t="shared" si="6"/>
        <v>0</v>
      </c>
      <c r="P33" s="169"/>
      <c r="Q33" s="170">
        <v>83677</v>
      </c>
      <c r="R33" s="171">
        <v>12679364</v>
      </c>
      <c r="S33" s="171">
        <v>421883</v>
      </c>
      <c r="T33" s="171">
        <v>13184924</v>
      </c>
      <c r="V33" s="161">
        <v>12844706</v>
      </c>
      <c r="W33" s="172">
        <f t="shared" si="7"/>
        <v>340218</v>
      </c>
      <c r="X33" s="173"/>
    </row>
    <row r="34" spans="1:24" ht="20.100000000000001" hidden="1" customHeight="1">
      <c r="A34" s="179">
        <v>29</v>
      </c>
      <c r="B34" s="176" t="str">
        <f>VLOOKUP($A34,[14]공종목록표!$A:$F,2,0)</f>
        <v>궤도양로</v>
      </c>
      <c r="C34" s="177" t="str">
        <f>VLOOKUP($A34,[14]공종목록표!$A:$F,3,0)</f>
        <v>60kg, 기계화, 주간</v>
      </c>
      <c r="D34" s="176" t="str">
        <f>VLOOKUP($A34,[14]공종목록표!$A:$F,4,0)</f>
        <v>1회 양로작업(50㎜) 기준, 측량 및 삽다짐 포함</v>
      </c>
      <c r="E34" s="178" t="str">
        <f>VLOOKUP($A34,[14]공종목록표!$A:$F,5,0)</f>
        <v>km</v>
      </c>
      <c r="F34" s="167"/>
      <c r="G34" s="167">
        <v>0</v>
      </c>
      <c r="H34" s="167">
        <f t="shared" si="0"/>
        <v>87712</v>
      </c>
      <c r="I34" s="167">
        <f t="shared" si="1"/>
        <v>0</v>
      </c>
      <c r="J34" s="167">
        <f t="shared" si="2"/>
        <v>6738968</v>
      </c>
      <c r="K34" s="167">
        <f t="shared" si="3"/>
        <v>0</v>
      </c>
      <c r="L34" s="167">
        <f t="shared" si="4"/>
        <v>442224</v>
      </c>
      <c r="M34" s="167">
        <f t="shared" si="5"/>
        <v>0</v>
      </c>
      <c r="N34" s="167">
        <f t="shared" si="6"/>
        <v>7268904</v>
      </c>
      <c r="O34" s="168">
        <f t="shared" si="6"/>
        <v>0</v>
      </c>
      <c r="P34" s="169"/>
      <c r="Q34" s="170">
        <v>87712</v>
      </c>
      <c r="R34" s="171">
        <v>6738968</v>
      </c>
      <c r="S34" s="171">
        <v>442224</v>
      </c>
      <c r="T34" s="171">
        <v>7268904</v>
      </c>
      <c r="V34" s="161">
        <v>7084113</v>
      </c>
      <c r="W34" s="172">
        <f t="shared" si="7"/>
        <v>184791</v>
      </c>
      <c r="X34" s="173"/>
    </row>
    <row r="35" spans="1:24" ht="20.100000000000001" hidden="1" customHeight="1">
      <c r="A35" s="179">
        <v>30</v>
      </c>
      <c r="B35" s="176" t="str">
        <f>VLOOKUP($A35,[14]공종목록표!$A:$F,2,0)</f>
        <v>궤도양로</v>
      </c>
      <c r="C35" s="177" t="str">
        <f>VLOOKUP($A35,[14]공종목록표!$A:$F,3,0)</f>
        <v>60kg, 기계화, 야간</v>
      </c>
      <c r="D35" s="176" t="str">
        <f>VLOOKUP($A35,[14]공종목록표!$A:$F,4,0)</f>
        <v>1회 양로작업(50㎜) 기준, 측량 및 삽다짐 포함</v>
      </c>
      <c r="E35" s="178" t="str">
        <f>VLOOKUP($A35,[14]공종목록표!$A:$F,5,0)</f>
        <v>km</v>
      </c>
      <c r="F35" s="167"/>
      <c r="G35" s="167">
        <v>0</v>
      </c>
      <c r="H35" s="167">
        <f t="shared" si="0"/>
        <v>87712</v>
      </c>
      <c r="I35" s="167">
        <f t="shared" si="1"/>
        <v>0</v>
      </c>
      <c r="J35" s="167">
        <f t="shared" si="2"/>
        <v>12200579</v>
      </c>
      <c r="K35" s="167">
        <f t="shared" si="3"/>
        <v>0</v>
      </c>
      <c r="L35" s="167">
        <f t="shared" si="4"/>
        <v>442224</v>
      </c>
      <c r="M35" s="167">
        <f t="shared" si="5"/>
        <v>0</v>
      </c>
      <c r="N35" s="167">
        <f t="shared" si="6"/>
        <v>12730515</v>
      </c>
      <c r="O35" s="168">
        <f t="shared" si="6"/>
        <v>0</v>
      </c>
      <c r="P35" s="169"/>
      <c r="Q35" s="170">
        <v>87712</v>
      </c>
      <c r="R35" s="171">
        <v>12200579</v>
      </c>
      <c r="S35" s="171">
        <v>442224</v>
      </c>
      <c r="T35" s="171">
        <v>12730515</v>
      </c>
      <c r="V35" s="161">
        <v>12404997</v>
      </c>
      <c r="W35" s="172">
        <f t="shared" si="7"/>
        <v>325518</v>
      </c>
      <c r="X35" s="173"/>
    </row>
    <row r="36" spans="1:24" ht="20.100000000000001" hidden="1" customHeight="1">
      <c r="A36" s="179">
        <v>31</v>
      </c>
      <c r="B36" s="176" t="str">
        <f>VLOOKUP($A36,[14]공종목록표!$A:$F,2,0)</f>
        <v>궤도양로</v>
      </c>
      <c r="C36" s="177" t="str">
        <f>VLOOKUP($A36,[14]공종목록표!$A:$F,3,0)</f>
        <v>60kg, 기계화, 야간(사용중지 3시간)</v>
      </c>
      <c r="D36" s="176" t="str">
        <f>VLOOKUP($A36,[14]공종목록표!$A:$F,4,0)</f>
        <v>1회 양로작업(50㎜) 기준, 측량 및 삽다짐 포함</v>
      </c>
      <c r="E36" s="178" t="str">
        <f>VLOOKUP($A36,[14]공종목록표!$A:$F,5,0)</f>
        <v>km</v>
      </c>
      <c r="F36" s="167"/>
      <c r="G36" s="167">
        <v>0</v>
      </c>
      <c r="H36" s="167">
        <f t="shared" si="0"/>
        <v>87712</v>
      </c>
      <c r="I36" s="167">
        <f t="shared" si="1"/>
        <v>0</v>
      </c>
      <c r="J36" s="167">
        <f t="shared" si="2"/>
        <v>13793515</v>
      </c>
      <c r="K36" s="167">
        <f t="shared" si="3"/>
        <v>0</v>
      </c>
      <c r="L36" s="167">
        <f t="shared" si="4"/>
        <v>442224</v>
      </c>
      <c r="M36" s="167">
        <f t="shared" si="5"/>
        <v>0</v>
      </c>
      <c r="N36" s="167">
        <f t="shared" si="6"/>
        <v>14323451</v>
      </c>
      <c r="O36" s="168">
        <f t="shared" si="6"/>
        <v>0</v>
      </c>
      <c r="P36" s="169"/>
      <c r="Q36" s="170">
        <v>87712</v>
      </c>
      <c r="R36" s="171">
        <v>13793515</v>
      </c>
      <c r="S36" s="171">
        <v>442224</v>
      </c>
      <c r="T36" s="171">
        <v>14323451</v>
      </c>
      <c r="V36" s="161">
        <v>13952722</v>
      </c>
      <c r="W36" s="172">
        <f t="shared" si="7"/>
        <v>370729</v>
      </c>
      <c r="X36" s="173"/>
    </row>
    <row r="37" spans="1:24" ht="20.100000000000001" customHeight="1">
      <c r="A37" s="179">
        <v>32</v>
      </c>
      <c r="B37" s="180" t="str">
        <f>VLOOKUP($A37,[14]공종목록표!$A:$F,2,0)</f>
        <v>궤도양로</v>
      </c>
      <c r="C37" s="177" t="str">
        <f>VLOOKUP($A37,[14]공종목록표!$A:$F,3,0)</f>
        <v>60kg, 기계화, 야간(사용중지 4시간)</v>
      </c>
      <c r="D37" s="176" t="str">
        <f>VLOOKUP($A37,[14]공종목록표!$A:$F,4,0)</f>
        <v>1회 양로작업(50㎜) 기준, 측량 및 삽다짐 포함</v>
      </c>
      <c r="E37" s="178" t="str">
        <f>VLOOKUP($A37,[14]공종목록표!$A:$F,5,0)</f>
        <v>km</v>
      </c>
      <c r="F37" s="167">
        <f>ROUNDDOWN((VLOOKUP(A37,[14]수량산출서!$A$3:$AE$400,31,FALSE))*1,0)</f>
        <v>0</v>
      </c>
      <c r="G37" s="167">
        <f>((VLOOKUP(A37,[14]수량산출서!$A$3:$AE$400,31,FALSE))-F37)*1000</f>
        <v>325</v>
      </c>
      <c r="H37" s="167">
        <f t="shared" si="0"/>
        <v>87712</v>
      </c>
      <c r="I37" s="167">
        <f t="shared" si="1"/>
        <v>28506</v>
      </c>
      <c r="J37" s="167">
        <f t="shared" si="2"/>
        <v>13365025</v>
      </c>
      <c r="K37" s="167">
        <f t="shared" si="3"/>
        <v>4343633</v>
      </c>
      <c r="L37" s="167">
        <f t="shared" si="4"/>
        <v>442224</v>
      </c>
      <c r="M37" s="167">
        <f t="shared" si="5"/>
        <v>143722</v>
      </c>
      <c r="N37" s="167">
        <f t="shared" si="6"/>
        <v>13894961</v>
      </c>
      <c r="O37" s="168">
        <f t="shared" si="6"/>
        <v>4515861</v>
      </c>
      <c r="P37" s="169"/>
      <c r="Q37" s="170">
        <v>87712</v>
      </c>
      <c r="R37" s="171">
        <f>'[14]일위대가 (2)'!L779</f>
        <v>13365025</v>
      </c>
      <c r="S37" s="171">
        <v>442224</v>
      </c>
      <c r="T37" s="171">
        <v>13820610</v>
      </c>
      <c r="V37" s="161">
        <v>13463981</v>
      </c>
      <c r="W37" s="172">
        <f t="shared" si="7"/>
        <v>430980</v>
      </c>
      <c r="X37" s="173"/>
    </row>
    <row r="38" spans="1:24" ht="20.100000000000001" hidden="1" customHeight="1">
      <c r="A38" s="179">
        <v>33</v>
      </c>
      <c r="B38" s="176" t="str">
        <f>VLOOKUP($A38,[14]공종목록표!$A:$F,2,0)</f>
        <v>분기기부설</v>
      </c>
      <c r="C38" s="177" t="str">
        <f>VLOOKUP($A38,[14]공종목록표!$A:$F,3,0)</f>
        <v>50kg, #8(PCT), 기계화, 주간</v>
      </c>
      <c r="D38" s="176" t="str">
        <f>VLOOKUP($A38,[14]공종목록표!$A:$F,4,0)</f>
        <v>현장 재조립 (운반, 용접 별도)</v>
      </c>
      <c r="E38" s="178" t="str">
        <f>VLOOKUP($A38,[14]공종목록표!$A:$F,5,0)</f>
        <v>틀</v>
      </c>
      <c r="F38" s="167"/>
      <c r="G38" s="167">
        <v>0</v>
      </c>
      <c r="H38" s="167">
        <f t="shared" si="0"/>
        <v>123748</v>
      </c>
      <c r="I38" s="167">
        <f t="shared" si="1"/>
        <v>0</v>
      </c>
      <c r="J38" s="167">
        <f t="shared" si="2"/>
        <v>2482752</v>
      </c>
      <c r="K38" s="167">
        <f t="shared" si="3"/>
        <v>0</v>
      </c>
      <c r="L38" s="167">
        <f t="shared" si="4"/>
        <v>394080</v>
      </c>
      <c r="M38" s="167">
        <f t="shared" si="5"/>
        <v>0</v>
      </c>
      <c r="N38" s="167">
        <f t="shared" si="6"/>
        <v>3000580</v>
      </c>
      <c r="O38" s="168">
        <f t="shared" si="6"/>
        <v>0</v>
      </c>
      <c r="P38" s="169"/>
      <c r="Q38" s="170">
        <v>123748</v>
      </c>
      <c r="R38" s="171">
        <v>2482752</v>
      </c>
      <c r="S38" s="171">
        <v>394080</v>
      </c>
      <c r="T38" s="171">
        <v>3000580</v>
      </c>
      <c r="V38" s="172">
        <v>2919578</v>
      </c>
      <c r="W38" s="172">
        <f t="shared" si="7"/>
        <v>81002</v>
      </c>
      <c r="X38" s="173"/>
    </row>
    <row r="39" spans="1:24" ht="20.100000000000001" hidden="1" customHeight="1">
      <c r="A39" s="179">
        <v>34</v>
      </c>
      <c r="B39" s="176" t="str">
        <f>VLOOKUP($A39,[14]공종목록표!$A:$F,2,0)</f>
        <v>분기기부설</v>
      </c>
      <c r="C39" s="177" t="str">
        <f>VLOOKUP($A39,[14]공종목록표!$A:$F,3,0)</f>
        <v>50kg, #8(PCT), 기계화, 야간</v>
      </c>
      <c r="D39" s="176" t="str">
        <f>VLOOKUP($A39,[14]공종목록표!$A:$F,4,0)</f>
        <v>현장 재조립 (운반, 용접 별도)</v>
      </c>
      <c r="E39" s="178" t="str">
        <f>VLOOKUP($A39,[14]공종목록표!$A:$F,5,0)</f>
        <v>틀</v>
      </c>
      <c r="F39" s="167"/>
      <c r="G39" s="167">
        <v>0</v>
      </c>
      <c r="H39" s="167">
        <f t="shared" si="0"/>
        <v>123748</v>
      </c>
      <c r="I39" s="167">
        <f t="shared" si="1"/>
        <v>0</v>
      </c>
      <c r="J39" s="167">
        <f t="shared" si="2"/>
        <v>4422767</v>
      </c>
      <c r="K39" s="167">
        <f t="shared" si="3"/>
        <v>0</v>
      </c>
      <c r="L39" s="167">
        <f t="shared" si="4"/>
        <v>394080</v>
      </c>
      <c r="M39" s="167">
        <f t="shared" si="5"/>
        <v>0</v>
      </c>
      <c r="N39" s="167">
        <f t="shared" si="6"/>
        <v>4940595</v>
      </c>
      <c r="O39" s="168">
        <f t="shared" si="6"/>
        <v>0</v>
      </c>
      <c r="P39" s="169"/>
      <c r="Q39" s="170">
        <v>123748</v>
      </c>
      <c r="R39" s="171">
        <v>4422767</v>
      </c>
      <c r="S39" s="171">
        <v>394080</v>
      </c>
      <c r="T39" s="171">
        <v>4940595</v>
      </c>
      <c r="V39" s="172">
        <v>4811394</v>
      </c>
      <c r="W39" s="172">
        <f t="shared" si="7"/>
        <v>129201</v>
      </c>
      <c r="X39" s="173"/>
    </row>
    <row r="40" spans="1:24" ht="20.100000000000001" hidden="1" customHeight="1">
      <c r="A40" s="179">
        <v>35</v>
      </c>
      <c r="B40" s="176" t="str">
        <f>VLOOKUP($A40,[14]공종목록표!$A:$F,2,0)</f>
        <v>분기기부설</v>
      </c>
      <c r="C40" s="177" t="str">
        <f>VLOOKUP($A40,[14]공종목록표!$A:$F,3,0)</f>
        <v>50kg, #8(PCT), 기계화, 야간(사용중지 3시간)</v>
      </c>
      <c r="D40" s="176" t="str">
        <f>VLOOKUP($A40,[14]공종목록표!$A:$F,4,0)</f>
        <v>현장 재조립 (운반, 용접 별도)</v>
      </c>
      <c r="E40" s="178" t="str">
        <f>VLOOKUP($A40,[14]공종목록표!$A:$F,5,0)</f>
        <v>틀</v>
      </c>
      <c r="F40" s="167"/>
      <c r="G40" s="167">
        <v>0</v>
      </c>
      <c r="H40" s="167">
        <f t="shared" si="0"/>
        <v>123748</v>
      </c>
      <c r="I40" s="167">
        <f t="shared" si="1"/>
        <v>0</v>
      </c>
      <c r="J40" s="167">
        <f t="shared" si="2"/>
        <v>4897039</v>
      </c>
      <c r="K40" s="167">
        <f t="shared" si="3"/>
        <v>0</v>
      </c>
      <c r="L40" s="167">
        <f t="shared" si="4"/>
        <v>394084</v>
      </c>
      <c r="M40" s="167">
        <f t="shared" si="5"/>
        <v>0</v>
      </c>
      <c r="N40" s="167">
        <f t="shared" si="6"/>
        <v>5414871</v>
      </c>
      <c r="O40" s="168">
        <f t="shared" si="6"/>
        <v>0</v>
      </c>
      <c r="P40" s="169"/>
      <c r="Q40" s="170">
        <v>123748</v>
      </c>
      <c r="R40" s="171">
        <v>4897039</v>
      </c>
      <c r="S40" s="171">
        <v>394084</v>
      </c>
      <c r="T40" s="171">
        <v>5414871</v>
      </c>
      <c r="V40" s="172">
        <v>5276100</v>
      </c>
      <c r="W40" s="172">
        <f t="shared" si="7"/>
        <v>138771</v>
      </c>
      <c r="X40" s="173"/>
    </row>
    <row r="41" spans="1:24" ht="20.100000000000001" hidden="1" customHeight="1">
      <c r="A41" s="179">
        <v>36</v>
      </c>
      <c r="B41" s="176" t="str">
        <f>VLOOKUP($A41,[14]공종목록표!$A:$F,2,0)</f>
        <v>분기기부설</v>
      </c>
      <c r="C41" s="177" t="str">
        <f>VLOOKUP($A41,[14]공종목록표!$A:$F,3,0)</f>
        <v>50kg, #8(PCT), 기계화, 야간(사용중지 4시간)</v>
      </c>
      <c r="D41" s="176" t="str">
        <f>VLOOKUP($A41,[14]공종목록표!$A:$F,4,0)</f>
        <v>현장 재조립 (운반, 용접 별도)</v>
      </c>
      <c r="E41" s="178" t="str">
        <f>VLOOKUP($A41,[14]공종목록표!$A:$F,5,0)</f>
        <v>틀</v>
      </c>
      <c r="F41" s="167"/>
      <c r="G41" s="167">
        <v>0</v>
      </c>
      <c r="H41" s="167">
        <f t="shared" si="0"/>
        <v>123748</v>
      </c>
      <c r="I41" s="167">
        <f t="shared" si="1"/>
        <v>0</v>
      </c>
      <c r="J41" s="167">
        <f t="shared" si="2"/>
        <v>4742967</v>
      </c>
      <c r="K41" s="167">
        <f t="shared" si="3"/>
        <v>0</v>
      </c>
      <c r="L41" s="167">
        <f t="shared" si="4"/>
        <v>394078</v>
      </c>
      <c r="M41" s="167">
        <f t="shared" si="5"/>
        <v>0</v>
      </c>
      <c r="N41" s="167">
        <f t="shared" si="6"/>
        <v>5260793</v>
      </c>
      <c r="O41" s="168">
        <f t="shared" si="6"/>
        <v>0</v>
      </c>
      <c r="P41" s="169"/>
      <c r="Q41" s="170">
        <v>123748</v>
      </c>
      <c r="R41" s="171">
        <v>4742967</v>
      </c>
      <c r="S41" s="171">
        <v>394078</v>
      </c>
      <c r="T41" s="171">
        <v>5260793</v>
      </c>
      <c r="V41" s="172">
        <v>5125251</v>
      </c>
      <c r="W41" s="172">
        <f t="shared" si="7"/>
        <v>135542</v>
      </c>
      <c r="X41" s="173"/>
    </row>
    <row r="42" spans="1:24" ht="20.100000000000001" hidden="1" customHeight="1">
      <c r="A42" s="179">
        <v>37</v>
      </c>
      <c r="B42" s="176" t="str">
        <f>VLOOKUP($A42,[14]공종목록표!$A:$F,2,0)</f>
        <v>분기기부설</v>
      </c>
      <c r="C42" s="177" t="str">
        <f>VLOOKUP($A42,[14]공종목록표!$A:$F,3,0)</f>
        <v>50kg, #10(PCT), 기계화, 주간</v>
      </c>
      <c r="D42" s="176" t="str">
        <f>VLOOKUP($A42,[14]공종목록표!$A:$F,4,0)</f>
        <v>현장 재조립 (운반, 용접 별도)</v>
      </c>
      <c r="E42" s="178" t="str">
        <f>VLOOKUP($A42,[14]공종목록표!$A:$F,5,0)</f>
        <v>틀</v>
      </c>
      <c r="F42" s="167"/>
      <c r="G42" s="167">
        <v>0</v>
      </c>
      <c r="H42" s="167">
        <f t="shared" si="0"/>
        <v>144962</v>
      </c>
      <c r="I42" s="167">
        <f t="shared" si="1"/>
        <v>0</v>
      </c>
      <c r="J42" s="167">
        <f t="shared" si="2"/>
        <v>2908366</v>
      </c>
      <c r="K42" s="167">
        <f t="shared" si="3"/>
        <v>0</v>
      </c>
      <c r="L42" s="167">
        <f t="shared" si="4"/>
        <v>461637</v>
      </c>
      <c r="M42" s="167">
        <f t="shared" si="5"/>
        <v>0</v>
      </c>
      <c r="N42" s="167">
        <f t="shared" si="6"/>
        <v>3514965</v>
      </c>
      <c r="O42" s="168">
        <f t="shared" si="6"/>
        <v>0</v>
      </c>
      <c r="P42" s="169"/>
      <c r="Q42" s="170">
        <v>144962</v>
      </c>
      <c r="R42" s="171">
        <v>2908366</v>
      </c>
      <c r="S42" s="171">
        <v>461637</v>
      </c>
      <c r="T42" s="171">
        <v>3514965</v>
      </c>
      <c r="V42" s="172">
        <v>3420079</v>
      </c>
      <c r="W42" s="172">
        <f t="shared" si="7"/>
        <v>94886</v>
      </c>
      <c r="X42" s="173"/>
    </row>
    <row r="43" spans="1:24" ht="20.100000000000001" hidden="1" customHeight="1">
      <c r="A43" s="179">
        <v>38</v>
      </c>
      <c r="B43" s="176" t="str">
        <f>VLOOKUP($A43,[14]공종목록표!$A:$F,2,0)</f>
        <v>분기기부설</v>
      </c>
      <c r="C43" s="177" t="str">
        <f>VLOOKUP($A43,[14]공종목록표!$A:$F,3,0)</f>
        <v>50kg, #10(PCT), 기계화, 야간</v>
      </c>
      <c r="D43" s="176" t="str">
        <f>VLOOKUP($A43,[14]공종목록표!$A:$F,4,0)</f>
        <v>현장 재조립 (운반, 용접 별도)</v>
      </c>
      <c r="E43" s="178" t="str">
        <f>VLOOKUP($A43,[14]공종목록표!$A:$F,5,0)</f>
        <v>틀</v>
      </c>
      <c r="F43" s="167"/>
      <c r="G43" s="167">
        <v>0</v>
      </c>
      <c r="H43" s="167">
        <f t="shared" si="0"/>
        <v>144962</v>
      </c>
      <c r="I43" s="167">
        <f t="shared" si="1"/>
        <v>0</v>
      </c>
      <c r="J43" s="167">
        <f t="shared" si="2"/>
        <v>5180953</v>
      </c>
      <c r="K43" s="167">
        <f t="shared" si="3"/>
        <v>0</v>
      </c>
      <c r="L43" s="167">
        <f t="shared" si="4"/>
        <v>461637</v>
      </c>
      <c r="M43" s="167">
        <f t="shared" si="5"/>
        <v>0</v>
      </c>
      <c r="N43" s="167">
        <f t="shared" si="6"/>
        <v>5787552</v>
      </c>
      <c r="O43" s="168">
        <f t="shared" si="6"/>
        <v>0</v>
      </c>
      <c r="P43" s="169"/>
      <c r="Q43" s="170">
        <v>144962</v>
      </c>
      <c r="R43" s="171">
        <v>5180953</v>
      </c>
      <c r="S43" s="171">
        <v>461637</v>
      </c>
      <c r="T43" s="171">
        <v>5787552</v>
      </c>
      <c r="V43" s="172">
        <v>5636206</v>
      </c>
      <c r="W43" s="172">
        <f t="shared" si="7"/>
        <v>151346</v>
      </c>
      <c r="X43" s="173"/>
    </row>
    <row r="44" spans="1:24" ht="20.100000000000001" hidden="1" customHeight="1">
      <c r="A44" s="179">
        <v>39</v>
      </c>
      <c r="B44" s="176" t="str">
        <f>VLOOKUP($A44,[14]공종목록표!$A:$F,2,0)</f>
        <v>분기기부설</v>
      </c>
      <c r="C44" s="177" t="str">
        <f>VLOOKUP($A44,[14]공종목록표!$A:$F,3,0)</f>
        <v>50kg, #10(PCT), 기계화, 야간(사용중지 3시간)</v>
      </c>
      <c r="D44" s="176" t="str">
        <f>VLOOKUP($A44,[14]공종목록표!$A:$F,4,0)</f>
        <v>현장 재조립 (운반, 용접 별도)</v>
      </c>
      <c r="E44" s="178" t="str">
        <f>VLOOKUP($A44,[14]공종목록표!$A:$F,5,0)</f>
        <v>틀</v>
      </c>
      <c r="F44" s="167"/>
      <c r="G44" s="167">
        <v>0</v>
      </c>
      <c r="H44" s="167">
        <f t="shared" si="0"/>
        <v>144962</v>
      </c>
      <c r="I44" s="167">
        <f t="shared" si="1"/>
        <v>0</v>
      </c>
      <c r="J44" s="167">
        <f t="shared" si="2"/>
        <v>5736459</v>
      </c>
      <c r="K44" s="167">
        <f t="shared" si="3"/>
        <v>0</v>
      </c>
      <c r="L44" s="167">
        <f t="shared" si="4"/>
        <v>461641</v>
      </c>
      <c r="M44" s="167">
        <f t="shared" si="5"/>
        <v>0</v>
      </c>
      <c r="N44" s="167">
        <f t="shared" si="6"/>
        <v>6343062</v>
      </c>
      <c r="O44" s="168">
        <f t="shared" si="6"/>
        <v>0</v>
      </c>
      <c r="P44" s="169"/>
      <c r="Q44" s="170">
        <v>144962</v>
      </c>
      <c r="R44" s="171">
        <v>5736459</v>
      </c>
      <c r="S44" s="171">
        <v>461641</v>
      </c>
      <c r="T44" s="171">
        <v>6343062</v>
      </c>
      <c r="V44" s="172">
        <v>6180506</v>
      </c>
      <c r="W44" s="172">
        <f t="shared" si="7"/>
        <v>162556</v>
      </c>
      <c r="X44" s="173"/>
    </row>
    <row r="45" spans="1:24" ht="20.100000000000001" hidden="1" customHeight="1">
      <c r="A45" s="179">
        <v>40</v>
      </c>
      <c r="B45" s="176" t="str">
        <f>VLOOKUP($A45,[14]공종목록표!$A:$F,2,0)</f>
        <v>분기기부설</v>
      </c>
      <c r="C45" s="177" t="str">
        <f>VLOOKUP($A45,[14]공종목록표!$A:$F,3,0)</f>
        <v>50kg, #10(PCT), 기계화, 야간(사용중지 4시간)</v>
      </c>
      <c r="D45" s="176" t="str">
        <f>VLOOKUP($A45,[14]공종목록표!$A:$F,4,0)</f>
        <v>현장 재조립 (운반, 용접 별도)</v>
      </c>
      <c r="E45" s="178" t="str">
        <f>VLOOKUP($A45,[14]공종목록표!$A:$F,5,0)</f>
        <v>틀</v>
      </c>
      <c r="F45" s="181"/>
      <c r="G45" s="167">
        <v>0</v>
      </c>
      <c r="H45" s="167">
        <f t="shared" si="0"/>
        <v>144962</v>
      </c>
      <c r="I45" s="181">
        <f t="shared" si="1"/>
        <v>0</v>
      </c>
      <c r="J45" s="167">
        <f t="shared" si="2"/>
        <v>5556172</v>
      </c>
      <c r="K45" s="167">
        <f t="shared" si="3"/>
        <v>0</v>
      </c>
      <c r="L45" s="167">
        <f t="shared" si="4"/>
        <v>461635</v>
      </c>
      <c r="M45" s="167">
        <f t="shared" si="5"/>
        <v>0</v>
      </c>
      <c r="N45" s="181">
        <f t="shared" si="6"/>
        <v>6162769</v>
      </c>
      <c r="O45" s="182">
        <f t="shared" si="6"/>
        <v>0</v>
      </c>
      <c r="P45" s="183"/>
      <c r="Q45" s="170">
        <v>144962</v>
      </c>
      <c r="R45" s="171">
        <v>5556172</v>
      </c>
      <c r="S45" s="171">
        <v>461635</v>
      </c>
      <c r="T45" s="171">
        <v>6162769</v>
      </c>
      <c r="V45" s="172">
        <v>6003988</v>
      </c>
      <c r="W45" s="172">
        <f t="shared" si="7"/>
        <v>158781</v>
      </c>
      <c r="X45" s="173"/>
    </row>
    <row r="46" spans="1:24" ht="20.100000000000001" hidden="1" customHeight="1">
      <c r="A46" s="179">
        <v>41</v>
      </c>
      <c r="B46" s="176" t="str">
        <f>VLOOKUP($A46,[14]공종목록표!$A:$F,2,0)</f>
        <v>분기기부설</v>
      </c>
      <c r="C46" s="177" t="str">
        <f>VLOOKUP($A46,[14]공종목록표!$A:$F,3,0)</f>
        <v>50kg, #12(PCT), 기계화, 주간</v>
      </c>
      <c r="D46" s="176" t="str">
        <f>VLOOKUP($A46,[14]공종목록표!$A:$F,4,0)</f>
        <v>현장 재조립 (운반, 용접 별도)</v>
      </c>
      <c r="E46" s="178" t="str">
        <f>VLOOKUP($A46,[14]공종목록표!$A:$F,5,0)</f>
        <v>틀</v>
      </c>
      <c r="F46" s="181"/>
      <c r="G46" s="167">
        <v>0</v>
      </c>
      <c r="H46" s="167">
        <f t="shared" si="0"/>
        <v>162640</v>
      </c>
      <c r="I46" s="181">
        <f t="shared" si="1"/>
        <v>0</v>
      </c>
      <c r="J46" s="167">
        <f t="shared" si="2"/>
        <v>3263045</v>
      </c>
      <c r="K46" s="167">
        <f t="shared" si="3"/>
        <v>0</v>
      </c>
      <c r="L46" s="167">
        <f t="shared" si="4"/>
        <v>517933</v>
      </c>
      <c r="M46" s="167">
        <f t="shared" si="5"/>
        <v>0</v>
      </c>
      <c r="N46" s="181">
        <f t="shared" si="6"/>
        <v>3943618</v>
      </c>
      <c r="O46" s="182">
        <f t="shared" si="6"/>
        <v>0</v>
      </c>
      <c r="P46" s="183"/>
      <c r="Q46" s="170">
        <v>162640</v>
      </c>
      <c r="R46" s="171">
        <v>3263045</v>
      </c>
      <c r="S46" s="171">
        <v>517933</v>
      </c>
      <c r="T46" s="171">
        <v>3943618</v>
      </c>
      <c r="V46" s="172">
        <v>3837161</v>
      </c>
      <c r="W46" s="172">
        <f t="shared" si="7"/>
        <v>106457</v>
      </c>
      <c r="X46" s="173"/>
    </row>
    <row r="47" spans="1:24" ht="20.100000000000001" hidden="1" customHeight="1">
      <c r="A47" s="179">
        <v>42</v>
      </c>
      <c r="B47" s="176" t="str">
        <f>VLOOKUP($A47,[14]공종목록표!$A:$F,2,0)</f>
        <v>분기기부설</v>
      </c>
      <c r="C47" s="177" t="str">
        <f>VLOOKUP($A47,[14]공종목록표!$A:$F,3,0)</f>
        <v>50kg, #12(PCT), 기계화, 야간</v>
      </c>
      <c r="D47" s="176" t="str">
        <f>VLOOKUP($A47,[14]공종목록표!$A:$F,4,0)</f>
        <v>현장 재조립 (운반, 용접 별도)</v>
      </c>
      <c r="E47" s="178" t="str">
        <f>VLOOKUP($A47,[14]공종목록표!$A:$F,5,0)</f>
        <v>틀</v>
      </c>
      <c r="F47" s="167"/>
      <c r="G47" s="167">
        <v>0</v>
      </c>
      <c r="H47" s="167">
        <f t="shared" si="0"/>
        <v>162640</v>
      </c>
      <c r="I47" s="167">
        <f t="shared" si="1"/>
        <v>0</v>
      </c>
      <c r="J47" s="167">
        <f t="shared" si="2"/>
        <v>5812777</v>
      </c>
      <c r="K47" s="167">
        <f t="shared" si="3"/>
        <v>0</v>
      </c>
      <c r="L47" s="167">
        <f t="shared" si="4"/>
        <v>517933</v>
      </c>
      <c r="M47" s="167">
        <f t="shared" si="5"/>
        <v>0</v>
      </c>
      <c r="N47" s="167">
        <f t="shared" si="6"/>
        <v>6493350</v>
      </c>
      <c r="O47" s="168">
        <f t="shared" si="6"/>
        <v>0</v>
      </c>
      <c r="P47" s="169"/>
      <c r="Q47" s="170">
        <v>162640</v>
      </c>
      <c r="R47" s="171">
        <v>5812777</v>
      </c>
      <c r="S47" s="171">
        <v>517933</v>
      </c>
      <c r="T47" s="171">
        <v>6493350</v>
      </c>
      <c r="V47" s="172">
        <v>6323548</v>
      </c>
      <c r="W47" s="172">
        <f t="shared" si="7"/>
        <v>169802</v>
      </c>
      <c r="X47" s="173"/>
    </row>
    <row r="48" spans="1:24" ht="20.100000000000001" hidden="1" customHeight="1">
      <c r="A48" s="179">
        <v>43</v>
      </c>
      <c r="B48" s="176" t="str">
        <f>VLOOKUP($A48,[14]공종목록표!$A:$F,2,0)</f>
        <v>분기기부설</v>
      </c>
      <c r="C48" s="177" t="str">
        <f>VLOOKUP($A48,[14]공종목록표!$A:$F,3,0)</f>
        <v>50kg, #12(PCT), 기계화, 야간(사용중지 3시간)</v>
      </c>
      <c r="D48" s="176" t="str">
        <f>VLOOKUP($A48,[14]공종목록표!$A:$F,4,0)</f>
        <v>현장 재조립 (운반, 용접 별도)</v>
      </c>
      <c r="E48" s="178" t="str">
        <f>VLOOKUP($A48,[14]공종목록표!$A:$F,5,0)</f>
        <v>틀</v>
      </c>
      <c r="F48" s="167"/>
      <c r="G48" s="167">
        <v>0</v>
      </c>
      <c r="H48" s="167">
        <f t="shared" si="0"/>
        <v>162640</v>
      </c>
      <c r="I48" s="167">
        <f t="shared" si="1"/>
        <v>0</v>
      </c>
      <c r="J48" s="167">
        <f t="shared" si="2"/>
        <v>6435550</v>
      </c>
      <c r="K48" s="167">
        <f t="shared" si="3"/>
        <v>0</v>
      </c>
      <c r="L48" s="167">
        <f t="shared" si="4"/>
        <v>517933</v>
      </c>
      <c r="M48" s="167">
        <f t="shared" si="5"/>
        <v>0</v>
      </c>
      <c r="N48" s="167">
        <f t="shared" si="6"/>
        <v>7116123</v>
      </c>
      <c r="O48" s="168">
        <f t="shared" si="6"/>
        <v>0</v>
      </c>
      <c r="P48" s="169"/>
      <c r="Q48" s="170">
        <v>162640</v>
      </c>
      <c r="R48" s="171">
        <v>6435550</v>
      </c>
      <c r="S48" s="171">
        <v>517933</v>
      </c>
      <c r="T48" s="171">
        <v>7116123</v>
      </c>
      <c r="V48" s="172">
        <v>6933762</v>
      </c>
      <c r="W48" s="172">
        <f t="shared" si="7"/>
        <v>182361</v>
      </c>
      <c r="X48" s="173"/>
    </row>
    <row r="49" spans="1:24" ht="20.100000000000001" hidden="1" customHeight="1">
      <c r="A49" s="179">
        <v>44</v>
      </c>
      <c r="B49" s="176" t="str">
        <f>VLOOKUP($A49,[14]공종목록표!$A:$F,2,0)</f>
        <v>분기기부설</v>
      </c>
      <c r="C49" s="177" t="str">
        <f>VLOOKUP($A49,[14]공종목록표!$A:$F,3,0)</f>
        <v>50kg, #12(PCT), 기계화, 야간(사용중지 4시간)</v>
      </c>
      <c r="D49" s="176" t="str">
        <f>VLOOKUP($A49,[14]공종목록표!$A:$F,4,0)</f>
        <v>현장 재조립 (운반, 용접 별도)</v>
      </c>
      <c r="E49" s="178" t="str">
        <f>VLOOKUP($A49,[14]공종목록표!$A:$F,5,0)</f>
        <v>틀</v>
      </c>
      <c r="F49" s="167"/>
      <c r="G49" s="167">
        <v>0</v>
      </c>
      <c r="H49" s="167">
        <f t="shared" si="0"/>
        <v>162640</v>
      </c>
      <c r="I49" s="167">
        <f t="shared" si="1"/>
        <v>0</v>
      </c>
      <c r="J49" s="167">
        <f t="shared" si="2"/>
        <v>6234029</v>
      </c>
      <c r="K49" s="167">
        <f t="shared" si="3"/>
        <v>0</v>
      </c>
      <c r="L49" s="167">
        <f t="shared" si="4"/>
        <v>517933</v>
      </c>
      <c r="M49" s="167">
        <f t="shared" si="5"/>
        <v>0</v>
      </c>
      <c r="N49" s="167">
        <f t="shared" si="6"/>
        <v>6914602</v>
      </c>
      <c r="O49" s="168">
        <f t="shared" si="6"/>
        <v>0</v>
      </c>
      <c r="P49" s="169"/>
      <c r="Q49" s="170">
        <v>162640</v>
      </c>
      <c r="R49" s="171">
        <v>6234029</v>
      </c>
      <c r="S49" s="171">
        <v>517933</v>
      </c>
      <c r="T49" s="171">
        <v>6914602</v>
      </c>
      <c r="V49" s="172">
        <v>6736444</v>
      </c>
      <c r="W49" s="172">
        <f t="shared" si="7"/>
        <v>178158</v>
      </c>
      <c r="X49" s="173"/>
    </row>
    <row r="50" spans="1:24" ht="20.100000000000001" hidden="1" customHeight="1">
      <c r="A50" s="179">
        <v>45</v>
      </c>
      <c r="B50" s="176" t="str">
        <f>VLOOKUP($A50,[14]공종목록표!$A:$F,2,0)</f>
        <v>분기기부설</v>
      </c>
      <c r="C50" s="177" t="str">
        <f>VLOOKUP($A50,[14]공종목록표!$A:$F,3,0)</f>
        <v>50kg, #15(PCT), 기계화, 주간</v>
      </c>
      <c r="D50" s="176" t="str">
        <f>VLOOKUP($A50,[14]공종목록표!$A:$F,4,0)</f>
        <v>현장 재조립 (운반, 용접 별도)</v>
      </c>
      <c r="E50" s="178" t="str">
        <f>VLOOKUP($A50,[14]공종목록표!$A:$F,5,0)</f>
        <v>틀</v>
      </c>
      <c r="F50" s="167"/>
      <c r="G50" s="167">
        <v>0</v>
      </c>
      <c r="H50" s="167">
        <f t="shared" si="0"/>
        <v>203301</v>
      </c>
      <c r="I50" s="167">
        <f t="shared" si="1"/>
        <v>0</v>
      </c>
      <c r="J50" s="167">
        <f t="shared" si="2"/>
        <v>4078808</v>
      </c>
      <c r="K50" s="167">
        <f t="shared" si="3"/>
        <v>0</v>
      </c>
      <c r="L50" s="167">
        <f t="shared" si="4"/>
        <v>647418</v>
      </c>
      <c r="M50" s="167">
        <f t="shared" si="5"/>
        <v>0</v>
      </c>
      <c r="N50" s="167">
        <f t="shared" si="6"/>
        <v>4929527</v>
      </c>
      <c r="O50" s="168">
        <f t="shared" si="6"/>
        <v>0</v>
      </c>
      <c r="P50" s="169"/>
      <c r="Q50" s="170">
        <v>203301</v>
      </c>
      <c r="R50" s="171">
        <v>4078808</v>
      </c>
      <c r="S50" s="171">
        <v>647418</v>
      </c>
      <c r="T50" s="171">
        <v>4929527</v>
      </c>
      <c r="V50" s="172">
        <v>4796455</v>
      </c>
      <c r="W50" s="172">
        <f t="shared" si="7"/>
        <v>133072</v>
      </c>
      <c r="X50" s="173"/>
    </row>
    <row r="51" spans="1:24" ht="20.100000000000001" hidden="1" customHeight="1">
      <c r="A51" s="179">
        <v>46</v>
      </c>
      <c r="B51" s="176" t="str">
        <f>VLOOKUP($A51,[14]공종목록표!$A:$F,2,0)</f>
        <v>분기기부설</v>
      </c>
      <c r="C51" s="177" t="str">
        <f>VLOOKUP($A51,[14]공종목록표!$A:$F,3,0)</f>
        <v>50kg, #15(PCT), 기계화, 야간</v>
      </c>
      <c r="D51" s="176" t="str">
        <f>VLOOKUP($A51,[14]공종목록표!$A:$F,4,0)</f>
        <v>현장 재조립 (운반, 용접 별도)</v>
      </c>
      <c r="E51" s="178" t="str">
        <f>VLOOKUP($A51,[14]공종목록표!$A:$F,5,0)</f>
        <v>틀</v>
      </c>
      <c r="F51" s="167"/>
      <c r="G51" s="167">
        <v>0</v>
      </c>
      <c r="H51" s="167">
        <f t="shared" si="0"/>
        <v>203301</v>
      </c>
      <c r="I51" s="167">
        <f t="shared" si="1"/>
        <v>0</v>
      </c>
      <c r="J51" s="167">
        <f t="shared" si="2"/>
        <v>7266398</v>
      </c>
      <c r="K51" s="167">
        <f t="shared" si="3"/>
        <v>0</v>
      </c>
      <c r="L51" s="167">
        <f t="shared" si="4"/>
        <v>647423</v>
      </c>
      <c r="M51" s="167">
        <f t="shared" si="5"/>
        <v>0</v>
      </c>
      <c r="N51" s="167">
        <f t="shared" si="6"/>
        <v>8117122</v>
      </c>
      <c r="O51" s="168">
        <f t="shared" si="6"/>
        <v>0</v>
      </c>
      <c r="P51" s="169"/>
      <c r="Q51" s="170">
        <v>203301</v>
      </c>
      <c r="R51" s="171">
        <v>7266398</v>
      </c>
      <c r="S51" s="171">
        <v>647423</v>
      </c>
      <c r="T51" s="171">
        <v>8117122</v>
      </c>
      <c r="V51" s="172">
        <v>7904851</v>
      </c>
      <c r="W51" s="172">
        <f t="shared" si="7"/>
        <v>212271</v>
      </c>
      <c r="X51" s="173"/>
    </row>
    <row r="52" spans="1:24" ht="20.100000000000001" hidden="1" customHeight="1">
      <c r="A52" s="179">
        <v>47</v>
      </c>
      <c r="B52" s="176" t="str">
        <f>VLOOKUP($A52,[14]공종목록표!$A:$F,2,0)</f>
        <v>분기기부설</v>
      </c>
      <c r="C52" s="177" t="str">
        <f>VLOOKUP($A52,[14]공종목록표!$A:$F,3,0)</f>
        <v>50kg, #15(PCT), 기계화, 야간(사용중지 3시간)</v>
      </c>
      <c r="D52" s="176" t="str">
        <f>VLOOKUP($A52,[14]공종목록표!$A:$F,4,0)</f>
        <v>현장 재조립 (운반, 용접 별도)</v>
      </c>
      <c r="E52" s="178" t="str">
        <f>VLOOKUP($A52,[14]공종목록표!$A:$F,5,0)</f>
        <v>틀</v>
      </c>
      <c r="F52" s="167"/>
      <c r="G52" s="167">
        <v>0</v>
      </c>
      <c r="H52" s="167">
        <f t="shared" si="0"/>
        <v>203301</v>
      </c>
      <c r="I52" s="167">
        <f t="shared" si="1"/>
        <v>0</v>
      </c>
      <c r="J52" s="167">
        <f t="shared" si="2"/>
        <v>8044358</v>
      </c>
      <c r="K52" s="167">
        <f t="shared" si="3"/>
        <v>0</v>
      </c>
      <c r="L52" s="167">
        <f t="shared" si="4"/>
        <v>647418</v>
      </c>
      <c r="M52" s="167">
        <f t="shared" si="5"/>
        <v>0</v>
      </c>
      <c r="N52" s="167">
        <f t="shared" si="6"/>
        <v>8895077</v>
      </c>
      <c r="O52" s="168">
        <f t="shared" si="6"/>
        <v>0</v>
      </c>
      <c r="P52" s="169"/>
      <c r="Q52" s="170">
        <v>203301</v>
      </c>
      <c r="R52" s="171">
        <v>8044358</v>
      </c>
      <c r="S52" s="171">
        <v>647418</v>
      </c>
      <c r="T52" s="171">
        <v>8895077</v>
      </c>
      <c r="V52" s="172">
        <v>8667129</v>
      </c>
      <c r="W52" s="172">
        <f t="shared" si="7"/>
        <v>227948</v>
      </c>
      <c r="X52" s="173"/>
    </row>
    <row r="53" spans="1:24" ht="20.100000000000001" hidden="1" customHeight="1">
      <c r="A53" s="179">
        <v>48</v>
      </c>
      <c r="B53" s="176" t="str">
        <f>VLOOKUP($A53,[14]공종목록표!$A:$F,2,0)</f>
        <v>분기기부설</v>
      </c>
      <c r="C53" s="177" t="str">
        <f>VLOOKUP($A53,[14]공종목록표!$A:$F,3,0)</f>
        <v>50kg, #15(PCT), 기계화, 야간(사용중지 4시간)</v>
      </c>
      <c r="D53" s="176" t="str">
        <f>VLOOKUP($A53,[14]공종목록표!$A:$F,4,0)</f>
        <v>현장 재조립 (운반, 용접 별도)</v>
      </c>
      <c r="E53" s="178" t="str">
        <f>VLOOKUP($A53,[14]공종목록표!$A:$F,5,0)</f>
        <v>틀</v>
      </c>
      <c r="F53" s="167"/>
      <c r="G53" s="167">
        <v>0</v>
      </c>
      <c r="H53" s="167">
        <f t="shared" si="0"/>
        <v>203301</v>
      </c>
      <c r="I53" s="167">
        <f t="shared" si="1"/>
        <v>0</v>
      </c>
      <c r="J53" s="167">
        <f t="shared" si="2"/>
        <v>7792601</v>
      </c>
      <c r="K53" s="167">
        <f t="shared" si="3"/>
        <v>0</v>
      </c>
      <c r="L53" s="167">
        <f t="shared" si="4"/>
        <v>647421</v>
      </c>
      <c r="M53" s="167">
        <f t="shared" si="5"/>
        <v>0</v>
      </c>
      <c r="N53" s="167">
        <f t="shared" si="6"/>
        <v>8643323</v>
      </c>
      <c r="O53" s="168">
        <f t="shared" si="6"/>
        <v>0</v>
      </c>
      <c r="P53" s="169"/>
      <c r="Q53" s="170">
        <v>203301</v>
      </c>
      <c r="R53" s="171">
        <v>7792601</v>
      </c>
      <c r="S53" s="171">
        <v>647421</v>
      </c>
      <c r="T53" s="171">
        <v>8643323</v>
      </c>
      <c r="V53" s="172">
        <v>8420633</v>
      </c>
      <c r="W53" s="172">
        <f t="shared" si="7"/>
        <v>222690</v>
      </c>
      <c r="X53" s="173"/>
    </row>
    <row r="54" spans="1:24" ht="20.100000000000001" hidden="1" customHeight="1">
      <c r="A54" s="179">
        <v>49</v>
      </c>
      <c r="B54" s="176" t="str">
        <f>VLOOKUP($A54,[14]공종목록표!$A:$F,2,0)</f>
        <v>분기기부설</v>
      </c>
      <c r="C54" s="177" t="str">
        <f>VLOOKUP($A54,[14]공종목록표!$A:$F,3,0)</f>
        <v>60kg, #8(PCT), 기계화, 주간</v>
      </c>
      <c r="D54" s="176" t="str">
        <f>VLOOKUP($A54,[14]공종목록표!$A:$F,4,0)</f>
        <v>현장 재조립 (운반, 용접 별도)</v>
      </c>
      <c r="E54" s="178" t="str">
        <f>VLOOKUP($A54,[14]공종목록표!$A:$F,5,0)</f>
        <v>틀</v>
      </c>
      <c r="F54" s="167"/>
      <c r="G54" s="167">
        <v>0</v>
      </c>
      <c r="H54" s="167">
        <f t="shared" si="0"/>
        <v>132588</v>
      </c>
      <c r="I54" s="167">
        <f t="shared" si="1"/>
        <v>0</v>
      </c>
      <c r="J54" s="167">
        <f t="shared" si="2"/>
        <v>2660092</v>
      </c>
      <c r="K54" s="167">
        <f t="shared" si="3"/>
        <v>0</v>
      </c>
      <c r="L54" s="167">
        <f t="shared" si="4"/>
        <v>422230</v>
      </c>
      <c r="M54" s="167">
        <f t="shared" si="5"/>
        <v>0</v>
      </c>
      <c r="N54" s="167">
        <f t="shared" si="6"/>
        <v>3214910</v>
      </c>
      <c r="O54" s="168">
        <f t="shared" si="6"/>
        <v>0</v>
      </c>
      <c r="P54" s="169"/>
      <c r="Q54" s="170">
        <v>132588</v>
      </c>
      <c r="R54" s="171">
        <v>2660092</v>
      </c>
      <c r="S54" s="171">
        <v>422230</v>
      </c>
      <c r="T54" s="171">
        <v>3214910</v>
      </c>
      <c r="V54" s="172">
        <v>3128124</v>
      </c>
      <c r="W54" s="172">
        <f t="shared" si="7"/>
        <v>86786</v>
      </c>
      <c r="X54" s="173"/>
    </row>
    <row r="55" spans="1:24" ht="20.100000000000001" hidden="1" customHeight="1">
      <c r="A55" s="179">
        <v>50</v>
      </c>
      <c r="B55" s="176" t="str">
        <f>VLOOKUP($A55,[14]공종목록표!$A:$F,2,0)</f>
        <v>분기기부설</v>
      </c>
      <c r="C55" s="177" t="str">
        <f>VLOOKUP($A55,[14]공종목록표!$A:$F,3,0)</f>
        <v>60kg, #8(PCT), 기계화, 야간</v>
      </c>
      <c r="D55" s="176" t="str">
        <f>VLOOKUP($A55,[14]공종목록표!$A:$F,4,0)</f>
        <v>현장 재조립 (운반, 용접 별도)</v>
      </c>
      <c r="E55" s="178" t="str">
        <f>VLOOKUP($A55,[14]공종목록표!$A:$F,5,0)</f>
        <v>틀</v>
      </c>
      <c r="F55" s="167"/>
      <c r="G55" s="167">
        <v>0</v>
      </c>
      <c r="H55" s="167">
        <f t="shared" si="0"/>
        <v>132588</v>
      </c>
      <c r="I55" s="167">
        <f t="shared" si="1"/>
        <v>0</v>
      </c>
      <c r="J55" s="167">
        <f t="shared" si="2"/>
        <v>4739102</v>
      </c>
      <c r="K55" s="167">
        <f t="shared" si="3"/>
        <v>0</v>
      </c>
      <c r="L55" s="167">
        <f t="shared" si="4"/>
        <v>422235</v>
      </c>
      <c r="M55" s="167">
        <f t="shared" si="5"/>
        <v>0</v>
      </c>
      <c r="N55" s="167">
        <f t="shared" si="6"/>
        <v>5293925</v>
      </c>
      <c r="O55" s="168">
        <f t="shared" si="6"/>
        <v>0</v>
      </c>
      <c r="P55" s="169"/>
      <c r="Q55" s="170">
        <v>132588</v>
      </c>
      <c r="R55" s="171">
        <v>4739102</v>
      </c>
      <c r="S55" s="171">
        <v>422235</v>
      </c>
      <c r="T55" s="171">
        <v>5293925</v>
      </c>
      <c r="V55" s="172">
        <v>5155482</v>
      </c>
      <c r="W55" s="172">
        <f t="shared" si="7"/>
        <v>138443</v>
      </c>
      <c r="X55" s="173"/>
    </row>
    <row r="56" spans="1:24" ht="20.100000000000001" hidden="1" customHeight="1">
      <c r="A56" s="179">
        <v>51</v>
      </c>
      <c r="B56" s="176" t="str">
        <f>VLOOKUP($A56,[14]공종목록표!$A:$F,2,0)</f>
        <v>분기기부설</v>
      </c>
      <c r="C56" s="177" t="str">
        <f>VLOOKUP($A56,[14]공종목록표!$A:$F,3,0)</f>
        <v>60kg, #8(PCT), 기계화, 야간(사용중지 3시간)</v>
      </c>
      <c r="D56" s="176" t="str">
        <f>VLOOKUP($A56,[14]공종목록표!$A:$F,4,0)</f>
        <v>현장 재조립 (운반, 용접 별도)</v>
      </c>
      <c r="E56" s="178" t="str">
        <f>VLOOKUP($A56,[14]공종목록표!$A:$F,5,0)</f>
        <v>틀</v>
      </c>
      <c r="F56" s="167"/>
      <c r="G56" s="167">
        <v>0</v>
      </c>
      <c r="H56" s="167">
        <f t="shared" si="0"/>
        <v>132588</v>
      </c>
      <c r="I56" s="167">
        <f t="shared" si="1"/>
        <v>0</v>
      </c>
      <c r="J56" s="167">
        <f t="shared" si="2"/>
        <v>5246290</v>
      </c>
      <c r="K56" s="167">
        <f t="shared" si="3"/>
        <v>0</v>
      </c>
      <c r="L56" s="167">
        <f t="shared" si="4"/>
        <v>422230</v>
      </c>
      <c r="M56" s="167">
        <f t="shared" si="5"/>
        <v>0</v>
      </c>
      <c r="N56" s="167">
        <f t="shared" si="6"/>
        <v>5801108</v>
      </c>
      <c r="O56" s="168">
        <f t="shared" si="6"/>
        <v>0</v>
      </c>
      <c r="P56" s="169"/>
      <c r="Q56" s="170">
        <v>132588</v>
      </c>
      <c r="R56" s="171">
        <v>5246290</v>
      </c>
      <c r="S56" s="171">
        <v>422230</v>
      </c>
      <c r="T56" s="171">
        <v>5801108</v>
      </c>
      <c r="V56" s="172">
        <v>5652450</v>
      </c>
      <c r="W56" s="172">
        <f t="shared" si="7"/>
        <v>148658</v>
      </c>
      <c r="X56" s="173"/>
    </row>
    <row r="57" spans="1:24" ht="20.100000000000001" hidden="1" customHeight="1">
      <c r="A57" s="179">
        <v>52</v>
      </c>
      <c r="B57" s="176" t="str">
        <f>VLOOKUP($A57,[14]공종목록표!$A:$F,2,0)</f>
        <v>분기기부설</v>
      </c>
      <c r="C57" s="177" t="str">
        <f>VLOOKUP($A57,[14]공종목록표!$A:$F,3,0)</f>
        <v>60kg, #8(PCT), 기계화, 야간(사용중지 4시간)</v>
      </c>
      <c r="D57" s="176" t="str">
        <f>VLOOKUP($A57,[14]공종목록표!$A:$F,4,0)</f>
        <v>현장 재조립 (운반, 용접 별도)</v>
      </c>
      <c r="E57" s="178" t="str">
        <f>VLOOKUP($A57,[14]공종목록표!$A:$F,5,0)</f>
        <v>틀</v>
      </c>
      <c r="F57" s="167"/>
      <c r="G57" s="167">
        <v>0</v>
      </c>
      <c r="H57" s="167">
        <f t="shared" si="0"/>
        <v>132588</v>
      </c>
      <c r="I57" s="167">
        <f t="shared" si="1"/>
        <v>0</v>
      </c>
      <c r="J57" s="167">
        <f t="shared" si="2"/>
        <v>5082027</v>
      </c>
      <c r="K57" s="167">
        <f t="shared" si="3"/>
        <v>0</v>
      </c>
      <c r="L57" s="167">
        <f t="shared" si="4"/>
        <v>422229</v>
      </c>
      <c r="M57" s="167">
        <f t="shared" si="5"/>
        <v>0</v>
      </c>
      <c r="N57" s="167">
        <f t="shared" si="6"/>
        <v>5636844</v>
      </c>
      <c r="O57" s="168">
        <f t="shared" si="6"/>
        <v>0</v>
      </c>
      <c r="P57" s="169"/>
      <c r="Q57" s="170">
        <v>132588</v>
      </c>
      <c r="R57" s="171">
        <v>5082027</v>
      </c>
      <c r="S57" s="171">
        <v>422229</v>
      </c>
      <c r="T57" s="171">
        <v>5636844</v>
      </c>
      <c r="V57" s="172">
        <v>5491604</v>
      </c>
      <c r="W57" s="172">
        <f t="shared" si="7"/>
        <v>145240</v>
      </c>
      <c r="X57" s="173"/>
    </row>
    <row r="58" spans="1:24" ht="20.100000000000001" hidden="1" customHeight="1">
      <c r="A58" s="179">
        <v>53</v>
      </c>
      <c r="B58" s="176" t="str">
        <f>VLOOKUP($A58,[14]공종목록표!$A:$F,2,0)</f>
        <v>분기기부설</v>
      </c>
      <c r="C58" s="177" t="str">
        <f>VLOOKUP($A58,[14]공종목록표!$A:$F,3,0)</f>
        <v>60kg, #10(PCT), 기계화, 주간</v>
      </c>
      <c r="D58" s="176" t="str">
        <f>VLOOKUP($A58,[14]공종목록표!$A:$F,4,0)</f>
        <v>현장 재조립 (운반, 용접 별도)</v>
      </c>
      <c r="E58" s="178" t="str">
        <f>VLOOKUP($A58,[14]공종목록표!$A:$F,5,0)</f>
        <v>틀</v>
      </c>
      <c r="F58" s="167"/>
      <c r="G58" s="167">
        <v>0</v>
      </c>
      <c r="H58" s="167">
        <f t="shared" si="0"/>
        <v>159105</v>
      </c>
      <c r="I58" s="167">
        <f t="shared" si="1"/>
        <v>0</v>
      </c>
      <c r="J58" s="167">
        <f t="shared" si="2"/>
        <v>3192111</v>
      </c>
      <c r="K58" s="167">
        <f t="shared" si="3"/>
        <v>0</v>
      </c>
      <c r="L58" s="167">
        <f t="shared" si="4"/>
        <v>506675</v>
      </c>
      <c r="M58" s="167">
        <f t="shared" si="5"/>
        <v>0</v>
      </c>
      <c r="N58" s="167">
        <f t="shared" si="6"/>
        <v>3857891</v>
      </c>
      <c r="O58" s="168">
        <f t="shared" si="6"/>
        <v>0</v>
      </c>
      <c r="P58" s="169"/>
      <c r="Q58" s="170">
        <v>159105</v>
      </c>
      <c r="R58" s="171">
        <v>3192111</v>
      </c>
      <c r="S58" s="171">
        <v>506675</v>
      </c>
      <c r="T58" s="171">
        <v>3857891</v>
      </c>
      <c r="V58" s="172">
        <v>3753745</v>
      </c>
      <c r="W58" s="172">
        <f t="shared" si="7"/>
        <v>104146</v>
      </c>
      <c r="X58" s="173"/>
    </row>
    <row r="59" spans="1:24" ht="20.100000000000001" hidden="1" customHeight="1">
      <c r="A59" s="179">
        <v>54</v>
      </c>
      <c r="B59" s="176" t="str">
        <f>VLOOKUP($A59,[14]공종목록표!$A:$F,2,0)</f>
        <v>분기기부설</v>
      </c>
      <c r="C59" s="177" t="str">
        <f>VLOOKUP($A59,[14]공종목록표!$A:$F,3,0)</f>
        <v>60kg, #10(PCT), 기계화, 야간</v>
      </c>
      <c r="D59" s="176" t="str">
        <f>VLOOKUP($A59,[14]공종목록표!$A:$F,4,0)</f>
        <v>현장 재조립 (운반, 용접 별도)</v>
      </c>
      <c r="E59" s="178" t="str">
        <f>VLOOKUP($A59,[14]공종목록표!$A:$F,5,0)</f>
        <v>틀</v>
      </c>
      <c r="F59" s="167"/>
      <c r="G59" s="167">
        <v>0</v>
      </c>
      <c r="H59" s="167">
        <f t="shared" si="0"/>
        <v>159105</v>
      </c>
      <c r="I59" s="167">
        <f t="shared" si="1"/>
        <v>0</v>
      </c>
      <c r="J59" s="167">
        <f t="shared" si="2"/>
        <v>5686414</v>
      </c>
      <c r="K59" s="167">
        <f t="shared" si="3"/>
        <v>0</v>
      </c>
      <c r="L59" s="167">
        <f t="shared" si="4"/>
        <v>506675</v>
      </c>
      <c r="M59" s="167">
        <f t="shared" si="5"/>
        <v>0</v>
      </c>
      <c r="N59" s="167">
        <f t="shared" si="6"/>
        <v>6352194</v>
      </c>
      <c r="O59" s="168">
        <f t="shared" si="6"/>
        <v>0</v>
      </c>
      <c r="P59" s="169"/>
      <c r="Q59" s="170">
        <v>159105</v>
      </c>
      <c r="R59" s="171">
        <v>5686414</v>
      </c>
      <c r="S59" s="171">
        <v>506675</v>
      </c>
      <c r="T59" s="171">
        <v>6352194</v>
      </c>
      <c r="V59" s="172">
        <v>6186080</v>
      </c>
      <c r="W59" s="172">
        <f t="shared" si="7"/>
        <v>166114</v>
      </c>
      <c r="X59" s="173"/>
    </row>
    <row r="60" spans="1:24" ht="20.100000000000001" hidden="1" customHeight="1">
      <c r="A60" s="179">
        <v>55</v>
      </c>
      <c r="B60" s="176" t="str">
        <f>VLOOKUP($A60,[14]공종목록표!$A:$F,2,0)</f>
        <v>분기기부설</v>
      </c>
      <c r="C60" s="177" t="str">
        <f>VLOOKUP($A60,[14]공종목록표!$A:$F,3,0)</f>
        <v>60kg, #10(PCT), 기계화, 야간(사용중지 3시간)</v>
      </c>
      <c r="D60" s="176" t="str">
        <f>VLOOKUP($A60,[14]공종목록표!$A:$F,4,0)</f>
        <v>현장 재조립 (운반, 용접 별도)</v>
      </c>
      <c r="E60" s="178" t="str">
        <f>VLOOKUP($A60,[14]공종목록표!$A:$F,5,0)</f>
        <v>틀</v>
      </c>
      <c r="F60" s="167"/>
      <c r="G60" s="167">
        <v>0</v>
      </c>
      <c r="H60" s="167">
        <f t="shared" si="0"/>
        <v>159105</v>
      </c>
      <c r="I60" s="167">
        <f t="shared" si="1"/>
        <v>0</v>
      </c>
      <c r="J60" s="167">
        <f t="shared" si="2"/>
        <v>6296073</v>
      </c>
      <c r="K60" s="167">
        <f t="shared" si="3"/>
        <v>0</v>
      </c>
      <c r="L60" s="167">
        <f t="shared" si="4"/>
        <v>506679</v>
      </c>
      <c r="M60" s="167">
        <f t="shared" si="5"/>
        <v>0</v>
      </c>
      <c r="N60" s="167">
        <f t="shared" si="6"/>
        <v>6961857</v>
      </c>
      <c r="O60" s="168">
        <f t="shared" si="6"/>
        <v>0</v>
      </c>
      <c r="P60" s="169"/>
      <c r="Q60" s="170">
        <v>159105</v>
      </c>
      <c r="R60" s="171">
        <v>6296073</v>
      </c>
      <c r="S60" s="171">
        <v>506679</v>
      </c>
      <c r="T60" s="171">
        <v>6961857</v>
      </c>
      <c r="V60" s="172">
        <v>6783440</v>
      </c>
      <c r="W60" s="172">
        <f t="shared" si="7"/>
        <v>178417</v>
      </c>
      <c r="X60" s="173"/>
    </row>
    <row r="61" spans="1:24" ht="20.100000000000001" hidden="1" customHeight="1">
      <c r="A61" s="179">
        <v>56</v>
      </c>
      <c r="B61" s="176" t="str">
        <f>VLOOKUP($A61,[14]공종목록표!$A:$F,2,0)</f>
        <v>분기기부설</v>
      </c>
      <c r="C61" s="177" t="str">
        <f>VLOOKUP($A61,[14]공종목록표!$A:$F,3,0)</f>
        <v>60kg, #10(PCT), 기계화, 야간(사용중지 4시간)</v>
      </c>
      <c r="D61" s="176" t="str">
        <f>VLOOKUP($A61,[14]공종목록표!$A:$F,4,0)</f>
        <v>현장 재조립 (운반, 용접 별도)</v>
      </c>
      <c r="E61" s="178" t="str">
        <f>VLOOKUP($A61,[14]공종목록표!$A:$F,5,0)</f>
        <v>틀</v>
      </c>
      <c r="F61" s="167"/>
      <c r="G61" s="167">
        <v>0</v>
      </c>
      <c r="H61" s="167">
        <f t="shared" si="0"/>
        <v>159105</v>
      </c>
      <c r="I61" s="167">
        <f t="shared" si="1"/>
        <v>0</v>
      </c>
      <c r="J61" s="167">
        <f t="shared" si="2"/>
        <v>6098682</v>
      </c>
      <c r="K61" s="167">
        <f t="shared" si="3"/>
        <v>0</v>
      </c>
      <c r="L61" s="167">
        <f t="shared" si="4"/>
        <v>506677</v>
      </c>
      <c r="M61" s="167">
        <f t="shared" si="5"/>
        <v>0</v>
      </c>
      <c r="N61" s="167">
        <f t="shared" si="6"/>
        <v>6764464</v>
      </c>
      <c r="O61" s="168">
        <f t="shared" si="6"/>
        <v>0</v>
      </c>
      <c r="P61" s="169"/>
      <c r="Q61" s="170">
        <v>159105</v>
      </c>
      <c r="R61" s="171">
        <v>6098682</v>
      </c>
      <c r="S61" s="171">
        <v>506677</v>
      </c>
      <c r="T61" s="171">
        <v>6764464</v>
      </c>
      <c r="V61" s="172">
        <v>6590170</v>
      </c>
      <c r="W61" s="172">
        <f t="shared" si="7"/>
        <v>174294</v>
      </c>
      <c r="X61" s="173"/>
    </row>
    <row r="62" spans="1:24" ht="20.100000000000001" hidden="1" customHeight="1">
      <c r="A62" s="179">
        <v>57</v>
      </c>
      <c r="B62" s="176" t="str">
        <f>VLOOKUP($A62,[14]공종목록표!$A:$F,2,0)</f>
        <v>분기기부설</v>
      </c>
      <c r="C62" s="177" t="str">
        <f>VLOOKUP($A62,[14]공종목록표!$A:$F,3,0)</f>
        <v>60kg, #12(PCT), 기계화, 주간</v>
      </c>
      <c r="D62" s="176" t="str">
        <f>VLOOKUP($A62,[14]공종목록표!$A:$F,4,0)</f>
        <v>현장 재조립 (운반, 용접 별도)</v>
      </c>
      <c r="E62" s="178" t="str">
        <f>VLOOKUP($A62,[14]공종목록표!$A:$F,5,0)</f>
        <v>틀</v>
      </c>
      <c r="F62" s="167"/>
      <c r="G62" s="167">
        <v>0</v>
      </c>
      <c r="H62" s="167">
        <f t="shared" si="0"/>
        <v>176784</v>
      </c>
      <c r="I62" s="167">
        <f t="shared" si="1"/>
        <v>0</v>
      </c>
      <c r="J62" s="167">
        <f t="shared" si="2"/>
        <v>3546791</v>
      </c>
      <c r="K62" s="167">
        <f t="shared" si="3"/>
        <v>0</v>
      </c>
      <c r="L62" s="167">
        <f t="shared" si="4"/>
        <v>562974</v>
      </c>
      <c r="M62" s="167">
        <f t="shared" si="5"/>
        <v>0</v>
      </c>
      <c r="N62" s="167">
        <f t="shared" si="6"/>
        <v>4286549</v>
      </c>
      <c r="O62" s="168">
        <f t="shared" si="6"/>
        <v>0</v>
      </c>
      <c r="P62" s="169"/>
      <c r="Q62" s="170">
        <v>176784</v>
      </c>
      <c r="R62" s="171">
        <v>3546791</v>
      </c>
      <c r="S62" s="171">
        <v>562974</v>
      </c>
      <c r="T62" s="171">
        <v>4286549</v>
      </c>
      <c r="V62" s="172">
        <v>4170834</v>
      </c>
      <c r="W62" s="172">
        <f t="shared" si="7"/>
        <v>115715</v>
      </c>
      <c r="X62" s="173"/>
    </row>
    <row r="63" spans="1:24" ht="20.100000000000001" hidden="1" customHeight="1">
      <c r="A63" s="179">
        <v>58</v>
      </c>
      <c r="B63" s="176" t="str">
        <f>VLOOKUP($A63,[14]공종목록표!$A:$F,2,0)</f>
        <v>분기기부설</v>
      </c>
      <c r="C63" s="177" t="str">
        <f>VLOOKUP($A63,[14]공종목록표!$A:$F,3,0)</f>
        <v>60kg, #12(PCT), 기계화, 야간</v>
      </c>
      <c r="D63" s="176" t="str">
        <f>VLOOKUP($A63,[14]공종목록표!$A:$F,4,0)</f>
        <v>현장 재조립 (운반, 용접 별도)</v>
      </c>
      <c r="E63" s="178" t="str">
        <f>VLOOKUP($A63,[14]공종목록표!$A:$F,5,0)</f>
        <v>틀</v>
      </c>
      <c r="F63" s="167"/>
      <c r="G63" s="167">
        <v>0</v>
      </c>
      <c r="H63" s="167">
        <f t="shared" si="0"/>
        <v>176784</v>
      </c>
      <c r="I63" s="167">
        <f t="shared" si="1"/>
        <v>0</v>
      </c>
      <c r="J63" s="167">
        <f t="shared" si="2"/>
        <v>6318238</v>
      </c>
      <c r="K63" s="167">
        <f t="shared" si="3"/>
        <v>0</v>
      </c>
      <c r="L63" s="167">
        <f t="shared" si="4"/>
        <v>562974</v>
      </c>
      <c r="M63" s="167">
        <f t="shared" si="5"/>
        <v>0</v>
      </c>
      <c r="N63" s="167">
        <f t="shared" si="6"/>
        <v>7057996</v>
      </c>
      <c r="O63" s="168">
        <f t="shared" si="6"/>
        <v>0</v>
      </c>
      <c r="P63" s="169"/>
      <c r="Q63" s="170">
        <v>176784</v>
      </c>
      <c r="R63" s="171">
        <v>6318238</v>
      </c>
      <c r="S63" s="171">
        <v>562974</v>
      </c>
      <c r="T63" s="171">
        <v>7057996</v>
      </c>
      <c r="V63" s="172">
        <v>6873428</v>
      </c>
      <c r="W63" s="172">
        <f t="shared" si="7"/>
        <v>184568</v>
      </c>
      <c r="X63" s="173"/>
    </row>
    <row r="64" spans="1:24" ht="20.100000000000001" hidden="1" customHeight="1">
      <c r="A64" s="179">
        <v>59</v>
      </c>
      <c r="B64" s="176" t="str">
        <f>VLOOKUP($A64,[14]공종목록표!$A:$F,2,0)</f>
        <v>분기기부설</v>
      </c>
      <c r="C64" s="177" t="str">
        <f>VLOOKUP($A64,[14]공종목록표!$A:$F,3,0)</f>
        <v>60kg, #12(PCT), 기계화, 야간(사용중지 3시간)</v>
      </c>
      <c r="D64" s="176" t="str">
        <f>VLOOKUP($A64,[14]공종목록표!$A:$F,4,0)</f>
        <v>현장 재조립 (운반, 용접 별도)</v>
      </c>
      <c r="E64" s="178" t="str">
        <f>VLOOKUP($A64,[14]공종목록표!$A:$F,5,0)</f>
        <v>틀</v>
      </c>
      <c r="F64" s="167"/>
      <c r="G64" s="167">
        <v>0</v>
      </c>
      <c r="H64" s="167">
        <f t="shared" si="0"/>
        <v>176784</v>
      </c>
      <c r="I64" s="167">
        <f t="shared" si="1"/>
        <v>0</v>
      </c>
      <c r="J64" s="167">
        <f t="shared" si="2"/>
        <v>6995166</v>
      </c>
      <c r="K64" s="167">
        <f t="shared" si="3"/>
        <v>0</v>
      </c>
      <c r="L64" s="167">
        <f t="shared" si="4"/>
        <v>562974</v>
      </c>
      <c r="M64" s="167">
        <f t="shared" si="5"/>
        <v>0</v>
      </c>
      <c r="N64" s="167">
        <f t="shared" si="6"/>
        <v>7734924</v>
      </c>
      <c r="O64" s="168">
        <f t="shared" si="6"/>
        <v>0</v>
      </c>
      <c r="P64" s="169"/>
      <c r="Q64" s="170">
        <v>176784</v>
      </c>
      <c r="R64" s="171">
        <v>6995166</v>
      </c>
      <c r="S64" s="171">
        <v>562974</v>
      </c>
      <c r="T64" s="171">
        <v>7734924</v>
      </c>
      <c r="V64" s="172">
        <v>7536704</v>
      </c>
      <c r="W64" s="172">
        <f t="shared" si="7"/>
        <v>198220</v>
      </c>
      <c r="X64" s="173"/>
    </row>
    <row r="65" spans="1:24" ht="20.100000000000001" customHeight="1">
      <c r="A65" s="179">
        <v>60</v>
      </c>
      <c r="B65" s="176" t="str">
        <f>VLOOKUP($A65,[14]공종목록표!$A:$F,2,0)</f>
        <v>분기기부설</v>
      </c>
      <c r="C65" s="177" t="str">
        <f>VLOOKUP($A65,[14]공종목록표!$A:$F,3,0)</f>
        <v>60kg, #12(PCT), 기계화, 야간(사용중지 4시간)</v>
      </c>
      <c r="D65" s="176" t="str">
        <f>VLOOKUP($A65,[14]공종목록표!$A:$F,4,0)</f>
        <v>현장 재조립 (운반, 용접 별도)</v>
      </c>
      <c r="E65" s="178" t="str">
        <f>VLOOKUP($A65,[14]공종목록표!$A:$F,5,0)</f>
        <v>틀</v>
      </c>
      <c r="F65" s="167">
        <f>ROUNDDOWN((VLOOKUP(A65,[14]수량산출서!$A$3:$AE$400,31,FALSE))*1,0)</f>
        <v>4</v>
      </c>
      <c r="G65" s="167">
        <f>((VLOOKUP(A65,[14]수량산출서!$A$3:$AE$400,31,FALSE))-F65)*1000</f>
        <v>0</v>
      </c>
      <c r="H65" s="167">
        <f t="shared" si="0"/>
        <v>176784</v>
      </c>
      <c r="I65" s="167">
        <f t="shared" si="1"/>
        <v>707136</v>
      </c>
      <c r="J65" s="167">
        <f t="shared" si="2"/>
        <v>6815875</v>
      </c>
      <c r="K65" s="167">
        <f t="shared" si="3"/>
        <v>27263500</v>
      </c>
      <c r="L65" s="167">
        <f t="shared" si="4"/>
        <v>562973</v>
      </c>
      <c r="M65" s="167">
        <f t="shared" si="5"/>
        <v>2251892</v>
      </c>
      <c r="N65" s="167">
        <f t="shared" si="6"/>
        <v>7555632</v>
      </c>
      <c r="O65" s="168">
        <f t="shared" si="6"/>
        <v>30222528</v>
      </c>
      <c r="P65" s="169"/>
      <c r="Q65" s="170">
        <v>176784</v>
      </c>
      <c r="R65" s="171">
        <f>'[14]일위대가 (2)'!L1479</f>
        <v>6815875</v>
      </c>
      <c r="S65" s="171">
        <v>562973</v>
      </c>
      <c r="T65" s="171">
        <v>7515705</v>
      </c>
      <c r="V65" s="172">
        <v>7322067</v>
      </c>
      <c r="W65" s="172">
        <f t="shared" si="7"/>
        <v>233565</v>
      </c>
      <c r="X65" s="173"/>
    </row>
    <row r="66" spans="1:24" ht="20.100000000000001" hidden="1" customHeight="1">
      <c r="A66" s="179">
        <v>61</v>
      </c>
      <c r="B66" s="176" t="str">
        <f>VLOOKUP($A66,[14]공종목록표!$A:$F,2,0)</f>
        <v>분기기부설</v>
      </c>
      <c r="C66" s="177" t="str">
        <f>VLOOKUP($A66,[14]공종목록표!$A:$F,3,0)</f>
        <v>60kg, #15(PCT), 기계화, 주간</v>
      </c>
      <c r="D66" s="176" t="str">
        <f>VLOOKUP($A66,[14]공종목록표!$A:$F,4,0)</f>
        <v>현장 재조립 (운반, 용접 별도)</v>
      </c>
      <c r="E66" s="178" t="str">
        <f>VLOOKUP($A66,[14]공종목록표!$A:$F,5,0)</f>
        <v>틀</v>
      </c>
      <c r="F66" s="167"/>
      <c r="G66" s="167">
        <v>0</v>
      </c>
      <c r="H66" s="167">
        <f t="shared" si="0"/>
        <v>212140</v>
      </c>
      <c r="I66" s="167">
        <f t="shared" si="1"/>
        <v>0</v>
      </c>
      <c r="J66" s="167">
        <f t="shared" si="2"/>
        <v>4256148</v>
      </c>
      <c r="K66" s="167">
        <f t="shared" si="3"/>
        <v>0</v>
      </c>
      <c r="L66" s="167">
        <f t="shared" si="4"/>
        <v>675567</v>
      </c>
      <c r="M66" s="167">
        <f t="shared" si="5"/>
        <v>0</v>
      </c>
      <c r="N66" s="167">
        <f t="shared" si="6"/>
        <v>5143855</v>
      </c>
      <c r="O66" s="168">
        <f t="shared" si="6"/>
        <v>0</v>
      </c>
      <c r="P66" s="169"/>
      <c r="Q66" s="170">
        <v>212140</v>
      </c>
      <c r="R66" s="171">
        <v>4256148</v>
      </c>
      <c r="S66" s="171">
        <v>675567</v>
      </c>
      <c r="T66" s="171">
        <v>5143855</v>
      </c>
      <c r="V66" s="172">
        <v>5004997</v>
      </c>
      <c r="W66" s="172">
        <f t="shared" si="7"/>
        <v>138858</v>
      </c>
      <c r="X66" s="173"/>
    </row>
    <row r="67" spans="1:24" ht="20.100000000000001" hidden="1" customHeight="1">
      <c r="A67" s="179">
        <v>62</v>
      </c>
      <c r="B67" s="176" t="str">
        <f>VLOOKUP($A67,[14]공종목록표!$A:$F,2,0)</f>
        <v>분기기부설</v>
      </c>
      <c r="C67" s="177" t="str">
        <f>VLOOKUP($A67,[14]공종목록표!$A:$F,3,0)</f>
        <v>60kg, #15(PCT), 기계화, 야간</v>
      </c>
      <c r="D67" s="176" t="str">
        <f>VLOOKUP($A67,[14]공종목록표!$A:$F,4,0)</f>
        <v>현장 재조립 (운반, 용접 별도)</v>
      </c>
      <c r="E67" s="178" t="str">
        <f>VLOOKUP($A67,[14]공종목록표!$A:$F,5,0)</f>
        <v>틀</v>
      </c>
      <c r="F67" s="167"/>
      <c r="G67" s="167">
        <v>0</v>
      </c>
      <c r="H67" s="167">
        <f t="shared" si="0"/>
        <v>212140</v>
      </c>
      <c r="I67" s="167">
        <f t="shared" si="1"/>
        <v>0</v>
      </c>
      <c r="J67" s="167">
        <f t="shared" si="2"/>
        <v>7581887</v>
      </c>
      <c r="K67" s="167">
        <f t="shared" si="3"/>
        <v>0</v>
      </c>
      <c r="L67" s="167">
        <f t="shared" si="4"/>
        <v>675567</v>
      </c>
      <c r="M67" s="167">
        <f t="shared" si="5"/>
        <v>0</v>
      </c>
      <c r="N67" s="167">
        <f t="shared" si="6"/>
        <v>8469594</v>
      </c>
      <c r="O67" s="168">
        <f t="shared" si="6"/>
        <v>0</v>
      </c>
      <c r="P67" s="169"/>
      <c r="Q67" s="170">
        <v>212140</v>
      </c>
      <c r="R67" s="171">
        <v>7581887</v>
      </c>
      <c r="S67" s="171">
        <v>675567</v>
      </c>
      <c r="T67" s="171">
        <v>8469594</v>
      </c>
      <c r="V67" s="172">
        <v>8248111</v>
      </c>
      <c r="W67" s="172">
        <f t="shared" si="7"/>
        <v>221483</v>
      </c>
      <c r="X67" s="173"/>
    </row>
    <row r="68" spans="1:24" ht="20.100000000000001" hidden="1" customHeight="1">
      <c r="A68" s="179">
        <v>63</v>
      </c>
      <c r="B68" s="176" t="str">
        <f>VLOOKUP($A68,[14]공종목록표!$A:$F,2,0)</f>
        <v>분기기부설</v>
      </c>
      <c r="C68" s="177" t="str">
        <f>VLOOKUP($A68,[14]공종목록표!$A:$F,3,0)</f>
        <v>60kg, #15(PCT), 기계화, 야간(사용중지 3시간)</v>
      </c>
      <c r="D68" s="176" t="str">
        <f>VLOOKUP($A68,[14]공종목록표!$A:$F,4,0)</f>
        <v>현장 재조립 (운반, 용접 별도)</v>
      </c>
      <c r="E68" s="178" t="str">
        <f>VLOOKUP($A68,[14]공종목록표!$A:$F,5,0)</f>
        <v>틀</v>
      </c>
      <c r="F68" s="167"/>
      <c r="G68" s="167">
        <v>0</v>
      </c>
      <c r="H68" s="167">
        <f t="shared" si="0"/>
        <v>212140</v>
      </c>
      <c r="I68" s="167">
        <f t="shared" si="1"/>
        <v>0</v>
      </c>
      <c r="J68" s="167">
        <f t="shared" si="2"/>
        <v>8394199</v>
      </c>
      <c r="K68" s="167">
        <f t="shared" si="3"/>
        <v>0</v>
      </c>
      <c r="L68" s="167">
        <f t="shared" si="4"/>
        <v>675567</v>
      </c>
      <c r="M68" s="167">
        <f t="shared" si="5"/>
        <v>0</v>
      </c>
      <c r="N68" s="167">
        <f t="shared" si="6"/>
        <v>9281906</v>
      </c>
      <c r="O68" s="168">
        <f t="shared" si="6"/>
        <v>0</v>
      </c>
      <c r="P68" s="169"/>
      <c r="Q68" s="170">
        <v>212140</v>
      </c>
      <c r="R68" s="171">
        <v>8394199</v>
      </c>
      <c r="S68" s="171">
        <v>675567</v>
      </c>
      <c r="T68" s="171">
        <v>9281906</v>
      </c>
      <c r="V68" s="172">
        <v>9044041</v>
      </c>
      <c r="W68" s="172">
        <f t="shared" si="7"/>
        <v>237865</v>
      </c>
      <c r="X68" s="173"/>
    </row>
    <row r="69" spans="1:24" ht="20.100000000000001" customHeight="1">
      <c r="A69" s="179">
        <v>64</v>
      </c>
      <c r="B69" s="176" t="str">
        <f>VLOOKUP($A69,[14]공종목록표!$A:$F,2,0)</f>
        <v>분기기부설</v>
      </c>
      <c r="C69" s="177" t="str">
        <f>VLOOKUP($A69,[14]공종목록표!$A:$F,3,0)</f>
        <v>60kg, #15(PCT), 기계화, 야간(사용중지 4시간)</v>
      </c>
      <c r="D69" s="176" t="str">
        <f>VLOOKUP($A69,[14]공종목록표!$A:$F,4,0)</f>
        <v>현장 재조립 (운반, 용접 별도)</v>
      </c>
      <c r="E69" s="178" t="str">
        <f>VLOOKUP($A69,[14]공종목록표!$A:$F,5,0)</f>
        <v>틀</v>
      </c>
      <c r="F69" s="167">
        <f>ROUNDDOWN((VLOOKUP(A69,[14]수량산출서!$A$3:$AE$400,31,FALSE))*1,0)</f>
        <v>6</v>
      </c>
      <c r="G69" s="167">
        <f>((VLOOKUP(A69,[14]수량산출서!$A$3:$AE$400,31,FALSE))-F69)*1000</f>
        <v>0</v>
      </c>
      <c r="H69" s="167">
        <f t="shared" si="0"/>
        <v>212140</v>
      </c>
      <c r="I69" s="167">
        <f t="shared" si="1"/>
        <v>1272840</v>
      </c>
      <c r="J69" s="167">
        <f t="shared" si="2"/>
        <v>8179576</v>
      </c>
      <c r="K69" s="167">
        <f t="shared" si="3"/>
        <v>49077456</v>
      </c>
      <c r="L69" s="167">
        <f t="shared" si="4"/>
        <v>681869</v>
      </c>
      <c r="M69" s="167">
        <f t="shared" si="5"/>
        <v>4091214</v>
      </c>
      <c r="N69" s="167">
        <f t="shared" si="6"/>
        <v>9073585</v>
      </c>
      <c r="O69" s="168">
        <f t="shared" si="6"/>
        <v>54441510</v>
      </c>
      <c r="P69" s="169"/>
      <c r="Q69" s="170">
        <v>212140</v>
      </c>
      <c r="R69" s="171">
        <f>'[14]일위대가 (2)'!L1579</f>
        <v>8179576</v>
      </c>
      <c r="S69" s="171">
        <v>681869</v>
      </c>
      <c r="T69" s="171">
        <v>9025671</v>
      </c>
      <c r="V69" s="172">
        <v>8792750</v>
      </c>
      <c r="W69" s="172">
        <f t="shared" si="7"/>
        <v>280835</v>
      </c>
      <c r="X69" s="173"/>
    </row>
    <row r="70" spans="1:24" ht="20.100000000000001" hidden="1" customHeight="1">
      <c r="A70" s="179">
        <v>65</v>
      </c>
      <c r="B70" s="176" t="str">
        <f>VLOOKUP($A70,[14]공종목록표!$A:$F,2,0)</f>
        <v xml:space="preserve">분기기부설 </v>
      </c>
      <c r="C70" s="177" t="str">
        <f>VLOOKUP($A70,[14]공종목록표!$A:$F,3,0)</f>
        <v>50kg, WT, 주간</v>
      </c>
      <c r="D70" s="176" t="str">
        <f>VLOOKUP($A70,[14]공종목록표!$A:$F,4,0)</f>
        <v>현장 재조립 (운반, 용접 별도)</v>
      </c>
      <c r="E70" s="178" t="str">
        <f>VLOOKUP($A70,[14]공종목록표!$A:$F,5,0)</f>
        <v>틀</v>
      </c>
      <c r="F70" s="167"/>
      <c r="G70" s="167">
        <v>0</v>
      </c>
      <c r="H70" s="167">
        <f t="shared" ref="H70:H133" si="8">INT($Q70*$T$3)</f>
        <v>0</v>
      </c>
      <c r="I70" s="167">
        <f t="shared" ref="I70:I133" si="9">INT(H70*($F70+$G70/1000))</f>
        <v>0</v>
      </c>
      <c r="J70" s="167">
        <f t="shared" ref="J70:J133" si="10">INT($R70*$T$3)</f>
        <v>11803988</v>
      </c>
      <c r="K70" s="167">
        <f t="shared" ref="K70:K133" si="11">INT(J70*($F70+$G70/1000))</f>
        <v>0</v>
      </c>
      <c r="L70" s="167">
        <f t="shared" ref="L70:L133" si="12">INT($S70*$T$3)</f>
        <v>284826</v>
      </c>
      <c r="M70" s="167">
        <f t="shared" ref="M70:M133" si="13">INT(L70*($F70+$G70/1000))</f>
        <v>0</v>
      </c>
      <c r="N70" s="167">
        <f t="shared" ref="N70:O133" si="14">H70+J70+L70</f>
        <v>12088814</v>
      </c>
      <c r="O70" s="168">
        <f t="shared" si="14"/>
        <v>0</v>
      </c>
      <c r="P70" s="183"/>
      <c r="Q70" s="170">
        <v>0</v>
      </c>
      <c r="R70" s="171">
        <v>11803988</v>
      </c>
      <c r="S70" s="171">
        <v>284826</v>
      </c>
      <c r="T70" s="171">
        <v>12088814</v>
      </c>
      <c r="V70" s="161">
        <v>11918819</v>
      </c>
      <c r="W70" s="172">
        <f t="shared" ref="W70:W133" si="15">N70-V70</f>
        <v>169995</v>
      </c>
      <c r="X70" s="173"/>
    </row>
    <row r="71" spans="1:24" ht="20.100000000000001" hidden="1" customHeight="1">
      <c r="A71" s="179">
        <v>66</v>
      </c>
      <c r="B71" s="176" t="str">
        <f>VLOOKUP($A71,[14]공종목록표!$A:$F,2,0)</f>
        <v xml:space="preserve">분기기부설 </v>
      </c>
      <c r="C71" s="177" t="str">
        <f>VLOOKUP($A71,[14]공종목록표!$A:$F,3,0)</f>
        <v>50kg, WT, 야간</v>
      </c>
      <c r="D71" s="176" t="str">
        <f>VLOOKUP($A71,[14]공종목록표!$A:$F,4,0)</f>
        <v>현장 재조립 (운반, 용접 별도)</v>
      </c>
      <c r="E71" s="178" t="str">
        <f>VLOOKUP($A71,[14]공종목록표!$A:$F,5,0)</f>
        <v>틀</v>
      </c>
      <c r="F71" s="167"/>
      <c r="G71" s="167">
        <v>0</v>
      </c>
      <c r="H71" s="167">
        <f t="shared" si="8"/>
        <v>0</v>
      </c>
      <c r="I71" s="167">
        <f t="shared" si="9"/>
        <v>0</v>
      </c>
      <c r="J71" s="167">
        <f t="shared" si="10"/>
        <v>14754983</v>
      </c>
      <c r="K71" s="167">
        <f t="shared" si="11"/>
        <v>0</v>
      </c>
      <c r="L71" s="167">
        <f t="shared" si="12"/>
        <v>305428</v>
      </c>
      <c r="M71" s="167">
        <f t="shared" si="13"/>
        <v>0</v>
      </c>
      <c r="N71" s="167">
        <f t="shared" si="14"/>
        <v>15060411</v>
      </c>
      <c r="O71" s="168">
        <f t="shared" si="14"/>
        <v>0</v>
      </c>
      <c r="P71" s="169"/>
      <c r="Q71" s="170">
        <v>0</v>
      </c>
      <c r="R71" s="171">
        <v>14754983</v>
      </c>
      <c r="S71" s="171">
        <v>305428</v>
      </c>
      <c r="T71" s="171">
        <v>15060411</v>
      </c>
      <c r="V71" s="161">
        <v>14849676</v>
      </c>
      <c r="W71" s="172">
        <f t="shared" si="15"/>
        <v>210735</v>
      </c>
      <c r="X71" s="173"/>
    </row>
    <row r="72" spans="1:24" ht="20.100000000000001" hidden="1" customHeight="1">
      <c r="A72" s="179">
        <v>67</v>
      </c>
      <c r="B72" s="176" t="str">
        <f>VLOOKUP($A72,[14]공종목록표!$A:$F,2,0)</f>
        <v xml:space="preserve">분기기부설 </v>
      </c>
      <c r="C72" s="177" t="str">
        <f>VLOOKUP($A72,[14]공종목록표!$A:$F,3,0)</f>
        <v>50kg, WT, 야간(사용중지 3시간)</v>
      </c>
      <c r="D72" s="176" t="str">
        <f>VLOOKUP($A72,[14]공종목록표!$A:$F,4,0)</f>
        <v>현장 재조립 (운반, 용접 별도)</v>
      </c>
      <c r="E72" s="178" t="str">
        <f>VLOOKUP($A72,[14]공종목록표!$A:$F,5,0)</f>
        <v>틀</v>
      </c>
      <c r="F72" s="167"/>
      <c r="G72" s="167">
        <v>0</v>
      </c>
      <c r="H72" s="167">
        <f t="shared" si="8"/>
        <v>0</v>
      </c>
      <c r="I72" s="167">
        <f t="shared" si="9"/>
        <v>0</v>
      </c>
      <c r="J72" s="167">
        <f t="shared" si="10"/>
        <v>19565945</v>
      </c>
      <c r="K72" s="167">
        <f t="shared" si="11"/>
        <v>0</v>
      </c>
      <c r="L72" s="167">
        <f t="shared" si="12"/>
        <v>339093</v>
      </c>
      <c r="M72" s="167">
        <f t="shared" si="13"/>
        <v>0</v>
      </c>
      <c r="N72" s="167">
        <f t="shared" si="14"/>
        <v>19905038</v>
      </c>
      <c r="O72" s="168">
        <f t="shared" si="14"/>
        <v>0</v>
      </c>
      <c r="P72" s="183"/>
      <c r="Q72" s="170">
        <v>0</v>
      </c>
      <c r="R72" s="171">
        <v>19565945</v>
      </c>
      <c r="S72" s="171">
        <v>339093</v>
      </c>
      <c r="T72" s="171">
        <v>19905038</v>
      </c>
      <c r="V72" s="161">
        <v>19635216</v>
      </c>
      <c r="W72" s="172">
        <f t="shared" si="15"/>
        <v>269822</v>
      </c>
      <c r="X72" s="173"/>
    </row>
    <row r="73" spans="1:24" ht="20.100000000000001" hidden="1" customHeight="1">
      <c r="A73" s="179">
        <v>68</v>
      </c>
      <c r="B73" s="176" t="str">
        <f>VLOOKUP($A73,[14]공종목록표!$A:$F,2,0)</f>
        <v xml:space="preserve">분기기부설 </v>
      </c>
      <c r="C73" s="177" t="str">
        <f>VLOOKUP($A73,[14]공종목록표!$A:$F,3,0)</f>
        <v>50kg, WT, 야간(사용중지 4시간)</v>
      </c>
      <c r="D73" s="176" t="str">
        <f>VLOOKUP($A73,[14]공종목록표!$A:$F,4,0)</f>
        <v>현장 재조립 (운반, 용접 별도)</v>
      </c>
      <c r="E73" s="178" t="str">
        <f>VLOOKUP($A73,[14]공종목록표!$A:$F,5,0)</f>
        <v>틀</v>
      </c>
      <c r="F73" s="167"/>
      <c r="G73" s="167">
        <v>0</v>
      </c>
      <c r="H73" s="167">
        <f t="shared" si="8"/>
        <v>0</v>
      </c>
      <c r="I73" s="167">
        <f t="shared" si="9"/>
        <v>0</v>
      </c>
      <c r="J73" s="167">
        <f t="shared" si="10"/>
        <v>18311122</v>
      </c>
      <c r="K73" s="167">
        <f t="shared" si="11"/>
        <v>0</v>
      </c>
      <c r="L73" s="167">
        <f t="shared" si="12"/>
        <v>329774</v>
      </c>
      <c r="M73" s="167">
        <f t="shared" si="13"/>
        <v>0</v>
      </c>
      <c r="N73" s="167">
        <f t="shared" si="14"/>
        <v>18640896</v>
      </c>
      <c r="O73" s="168">
        <f t="shared" si="14"/>
        <v>0</v>
      </c>
      <c r="P73" s="183"/>
      <c r="Q73" s="170">
        <v>0</v>
      </c>
      <c r="R73" s="171">
        <v>18311122</v>
      </c>
      <c r="S73" s="171">
        <v>329774</v>
      </c>
      <c r="T73" s="171">
        <v>18640896</v>
      </c>
      <c r="V73" s="161">
        <v>18386961</v>
      </c>
      <c r="W73" s="172">
        <f t="shared" si="15"/>
        <v>253935</v>
      </c>
      <c r="X73" s="173"/>
    </row>
    <row r="74" spans="1:24" ht="20.100000000000001" hidden="1" customHeight="1">
      <c r="A74" s="179">
        <v>69</v>
      </c>
      <c r="B74" s="176" t="str">
        <f>VLOOKUP($A74,[14]공종목록표!$A:$F,2,0)</f>
        <v>신축이음매부설</v>
      </c>
      <c r="C74" s="177" t="str">
        <f>VLOOKUP($A74,[14]공종목록표!$A:$F,3,0)</f>
        <v>편단신축, 주간</v>
      </c>
      <c r="D74" s="176" t="str">
        <f>VLOOKUP($A74,[14]공종목록표!$A:$F,4,0)</f>
        <v>(운반, 용접 별도)</v>
      </c>
      <c r="E74" s="178" t="str">
        <f>VLOOKUP($A74,[14]공종목록표!$A:$F,5,0)</f>
        <v>틀</v>
      </c>
      <c r="F74" s="167"/>
      <c r="G74" s="167">
        <v>0</v>
      </c>
      <c r="H74" s="167">
        <f t="shared" si="8"/>
        <v>0</v>
      </c>
      <c r="I74" s="167">
        <f t="shared" si="9"/>
        <v>0</v>
      </c>
      <c r="J74" s="167">
        <f t="shared" si="10"/>
        <v>2181502</v>
      </c>
      <c r="K74" s="167">
        <f t="shared" si="11"/>
        <v>0</v>
      </c>
      <c r="L74" s="167">
        <f t="shared" si="12"/>
        <v>65445</v>
      </c>
      <c r="M74" s="167">
        <f t="shared" si="13"/>
        <v>0</v>
      </c>
      <c r="N74" s="167">
        <f t="shared" si="14"/>
        <v>2246947</v>
      </c>
      <c r="O74" s="168">
        <f t="shared" si="14"/>
        <v>0</v>
      </c>
      <c r="P74" s="183"/>
      <c r="Q74" s="170">
        <v>0</v>
      </c>
      <c r="R74" s="171">
        <v>2181502</v>
      </c>
      <c r="S74" s="171">
        <v>65445</v>
      </c>
      <c r="T74" s="171">
        <v>2246947</v>
      </c>
      <c r="V74" s="161">
        <v>2219226</v>
      </c>
      <c r="W74" s="172">
        <f t="shared" si="15"/>
        <v>27721</v>
      </c>
      <c r="X74" s="173"/>
    </row>
    <row r="75" spans="1:24" ht="20.100000000000001" hidden="1" customHeight="1">
      <c r="A75" s="179">
        <v>70</v>
      </c>
      <c r="B75" s="176" t="str">
        <f>VLOOKUP($A75,[14]공종목록표!$A:$F,2,0)</f>
        <v>신축이음매부설</v>
      </c>
      <c r="C75" s="177" t="str">
        <f>VLOOKUP($A75,[14]공종목록표!$A:$F,3,0)</f>
        <v>편단신축, 야간</v>
      </c>
      <c r="D75" s="176" t="str">
        <f>VLOOKUP($A75,[14]공종목록표!$A:$F,4,0)</f>
        <v>(운반, 용접 별도)</v>
      </c>
      <c r="E75" s="178" t="str">
        <f>VLOOKUP($A75,[14]공종목록표!$A:$F,5,0)</f>
        <v>틀</v>
      </c>
      <c r="F75" s="167"/>
      <c r="G75" s="167">
        <v>0</v>
      </c>
      <c r="H75" s="167">
        <f t="shared" si="8"/>
        <v>0</v>
      </c>
      <c r="I75" s="167">
        <f t="shared" si="9"/>
        <v>0</v>
      </c>
      <c r="J75" s="167">
        <f t="shared" si="10"/>
        <v>4090313</v>
      </c>
      <c r="K75" s="167">
        <f t="shared" si="11"/>
        <v>0</v>
      </c>
      <c r="L75" s="167">
        <f t="shared" si="12"/>
        <v>65445</v>
      </c>
      <c r="M75" s="167">
        <f t="shared" si="13"/>
        <v>0</v>
      </c>
      <c r="N75" s="167">
        <f t="shared" si="14"/>
        <v>4155758</v>
      </c>
      <c r="O75" s="168">
        <f t="shared" si="14"/>
        <v>0</v>
      </c>
      <c r="P75" s="183"/>
      <c r="Q75" s="170">
        <v>0</v>
      </c>
      <c r="R75" s="171">
        <v>4090313</v>
      </c>
      <c r="S75" s="171">
        <v>65445</v>
      </c>
      <c r="T75" s="171">
        <v>4155758</v>
      </c>
      <c r="V75" s="161">
        <v>4104489</v>
      </c>
      <c r="W75" s="172">
        <f t="shared" si="15"/>
        <v>51269</v>
      </c>
      <c r="X75" s="173"/>
    </row>
    <row r="76" spans="1:24" ht="20.100000000000001" hidden="1" customHeight="1">
      <c r="A76" s="179">
        <v>71</v>
      </c>
      <c r="B76" s="176" t="str">
        <f>VLOOKUP($A76,[14]공종목록표!$A:$F,2,0)</f>
        <v>신축이음매부설</v>
      </c>
      <c r="C76" s="177" t="str">
        <f>VLOOKUP($A76,[14]공종목록표!$A:$F,3,0)</f>
        <v>편단신축, 야간(사용중지 3시간)</v>
      </c>
      <c r="D76" s="176" t="str">
        <f>VLOOKUP($A76,[14]공종목록표!$A:$F,4,0)</f>
        <v>(운반, 용접 별도)</v>
      </c>
      <c r="E76" s="178" t="str">
        <f>VLOOKUP($A76,[14]공종목록표!$A:$F,5,0)</f>
        <v>틀</v>
      </c>
      <c r="F76" s="167"/>
      <c r="G76" s="167">
        <v>0</v>
      </c>
      <c r="H76" s="167">
        <f t="shared" si="8"/>
        <v>0</v>
      </c>
      <c r="I76" s="167">
        <f t="shared" si="9"/>
        <v>0</v>
      </c>
      <c r="J76" s="167">
        <f t="shared" si="10"/>
        <v>4826734</v>
      </c>
      <c r="K76" s="167">
        <f t="shared" si="11"/>
        <v>0</v>
      </c>
      <c r="L76" s="167">
        <f t="shared" si="12"/>
        <v>65447</v>
      </c>
      <c r="M76" s="167">
        <f t="shared" si="13"/>
        <v>0</v>
      </c>
      <c r="N76" s="167">
        <f t="shared" si="14"/>
        <v>4892181</v>
      </c>
      <c r="O76" s="168">
        <f t="shared" si="14"/>
        <v>0</v>
      </c>
      <c r="P76" s="169"/>
      <c r="Q76" s="170">
        <v>0</v>
      </c>
      <c r="R76" s="171">
        <v>4826734</v>
      </c>
      <c r="S76" s="171">
        <v>65447</v>
      </c>
      <c r="T76" s="171">
        <v>4892181</v>
      </c>
      <c r="V76" s="161">
        <v>4831824</v>
      </c>
      <c r="W76" s="172">
        <f t="shared" si="15"/>
        <v>60357</v>
      </c>
      <c r="X76" s="173"/>
    </row>
    <row r="77" spans="1:24" ht="20.100000000000001" hidden="1" customHeight="1">
      <c r="A77" s="179">
        <v>72</v>
      </c>
      <c r="B77" s="176" t="str">
        <f>VLOOKUP($A77,[14]공종목록표!$A:$F,2,0)</f>
        <v>신축이음매부설</v>
      </c>
      <c r="C77" s="177" t="str">
        <f>VLOOKUP($A77,[14]공종목록표!$A:$F,3,0)</f>
        <v>편단신축, 야간(사용중지 4시간)</v>
      </c>
      <c r="D77" s="176" t="str">
        <f>VLOOKUP($A77,[14]공종목록표!$A:$F,4,0)</f>
        <v>(운반, 용접 별도)</v>
      </c>
      <c r="E77" s="178" t="str">
        <f>VLOOKUP($A77,[14]공종목록표!$A:$F,5,0)</f>
        <v>틀</v>
      </c>
      <c r="F77" s="167"/>
      <c r="G77" s="167">
        <v>0</v>
      </c>
      <c r="H77" s="167">
        <f t="shared" si="8"/>
        <v>0</v>
      </c>
      <c r="I77" s="167">
        <f t="shared" si="9"/>
        <v>0</v>
      </c>
      <c r="J77" s="167">
        <f t="shared" si="10"/>
        <v>4601692</v>
      </c>
      <c r="K77" s="167">
        <f t="shared" si="11"/>
        <v>0</v>
      </c>
      <c r="L77" s="167">
        <f t="shared" si="12"/>
        <v>65446</v>
      </c>
      <c r="M77" s="167">
        <f t="shared" si="13"/>
        <v>0</v>
      </c>
      <c r="N77" s="167">
        <f t="shared" si="14"/>
        <v>4667138</v>
      </c>
      <c r="O77" s="168">
        <f t="shared" si="14"/>
        <v>0</v>
      </c>
      <c r="P77" s="169"/>
      <c r="Q77" s="170">
        <v>0</v>
      </c>
      <c r="R77" s="171">
        <v>4601692</v>
      </c>
      <c r="S77" s="171">
        <v>65446</v>
      </c>
      <c r="T77" s="171">
        <v>4667138</v>
      </c>
      <c r="V77" s="161">
        <v>4609561</v>
      </c>
      <c r="W77" s="172">
        <f t="shared" si="15"/>
        <v>57577</v>
      </c>
      <c r="X77" s="173"/>
    </row>
    <row r="78" spans="1:24" ht="20.100000000000001" hidden="1" customHeight="1">
      <c r="A78" s="179">
        <v>73</v>
      </c>
      <c r="B78" s="176" t="str">
        <f>VLOOKUP($A78,[14]공종목록표!$A:$F,2,0)</f>
        <v>신축이음매부설</v>
      </c>
      <c r="C78" s="177" t="str">
        <f>VLOOKUP($A78,[14]공종목록표!$A:$F,3,0)</f>
        <v>양단신축, 주간</v>
      </c>
      <c r="D78" s="176" t="str">
        <f>VLOOKUP($A78,[14]공종목록표!$A:$F,4,0)</f>
        <v>(운반, 용접 별도)</v>
      </c>
      <c r="E78" s="178" t="str">
        <f>VLOOKUP($A78,[14]공종목록표!$A:$F,5,0)</f>
        <v>틀</v>
      </c>
      <c r="F78" s="167"/>
      <c r="G78" s="167">
        <v>0</v>
      </c>
      <c r="H78" s="167">
        <f t="shared" si="8"/>
        <v>0</v>
      </c>
      <c r="I78" s="167">
        <f t="shared" si="9"/>
        <v>0</v>
      </c>
      <c r="J78" s="167">
        <f t="shared" si="10"/>
        <v>4753333</v>
      </c>
      <c r="K78" s="167">
        <f t="shared" si="11"/>
        <v>0</v>
      </c>
      <c r="L78" s="167">
        <f t="shared" si="12"/>
        <v>142599</v>
      </c>
      <c r="M78" s="167">
        <f t="shared" si="13"/>
        <v>0</v>
      </c>
      <c r="N78" s="167">
        <f t="shared" si="14"/>
        <v>4895932</v>
      </c>
      <c r="O78" s="168">
        <f t="shared" si="14"/>
        <v>0</v>
      </c>
      <c r="P78" s="183"/>
      <c r="Q78" s="170">
        <v>0</v>
      </c>
      <c r="R78" s="171">
        <v>4753333</v>
      </c>
      <c r="S78" s="171">
        <v>142599</v>
      </c>
      <c r="T78" s="171">
        <v>4895932</v>
      </c>
      <c r="V78" s="161">
        <v>4834676</v>
      </c>
      <c r="W78" s="172">
        <f t="shared" si="15"/>
        <v>61256</v>
      </c>
      <c r="X78" s="173"/>
    </row>
    <row r="79" spans="1:24" ht="20.100000000000001" hidden="1" customHeight="1">
      <c r="A79" s="179">
        <v>74</v>
      </c>
      <c r="B79" s="176" t="str">
        <f>VLOOKUP($A79,[14]공종목록표!$A:$F,2,0)</f>
        <v>신축이음매부설</v>
      </c>
      <c r="C79" s="177" t="str">
        <f>VLOOKUP($A79,[14]공종목록표!$A:$F,3,0)</f>
        <v>양단신축, 야간</v>
      </c>
      <c r="D79" s="176" t="str">
        <f>VLOOKUP($A79,[14]공종목록표!$A:$F,4,0)</f>
        <v>(운반, 용접 별도)</v>
      </c>
      <c r="E79" s="178" t="str">
        <f>VLOOKUP($A79,[14]공종목록표!$A:$F,5,0)</f>
        <v>틀</v>
      </c>
      <c r="F79" s="167"/>
      <c r="G79" s="167">
        <v>0</v>
      </c>
      <c r="H79" s="167">
        <f t="shared" si="8"/>
        <v>0</v>
      </c>
      <c r="I79" s="167">
        <f t="shared" si="9"/>
        <v>0</v>
      </c>
      <c r="J79" s="167">
        <f t="shared" si="10"/>
        <v>8912494</v>
      </c>
      <c r="K79" s="167">
        <f t="shared" si="11"/>
        <v>0</v>
      </c>
      <c r="L79" s="167">
        <f t="shared" si="12"/>
        <v>142599</v>
      </c>
      <c r="M79" s="167">
        <f t="shared" si="13"/>
        <v>0</v>
      </c>
      <c r="N79" s="167">
        <f t="shared" si="14"/>
        <v>9055093</v>
      </c>
      <c r="O79" s="168">
        <f t="shared" si="14"/>
        <v>0</v>
      </c>
      <c r="P79" s="183"/>
      <c r="Q79" s="170">
        <v>0</v>
      </c>
      <c r="R79" s="171">
        <v>8912494</v>
      </c>
      <c r="S79" s="171">
        <v>142599</v>
      </c>
      <c r="T79" s="171">
        <v>9055093</v>
      </c>
      <c r="V79" s="161">
        <v>8941801</v>
      </c>
      <c r="W79" s="172">
        <f t="shared" si="15"/>
        <v>113292</v>
      </c>
      <c r="X79" s="173"/>
    </row>
    <row r="80" spans="1:24" ht="20.100000000000001" hidden="1" customHeight="1">
      <c r="A80" s="179">
        <v>75</v>
      </c>
      <c r="B80" s="176" t="str">
        <f>VLOOKUP($A80,[14]공종목록표!$A:$F,2,0)</f>
        <v>신축이음매부설</v>
      </c>
      <c r="C80" s="177" t="str">
        <f>VLOOKUP($A80,[14]공종목록표!$A:$F,3,0)</f>
        <v>양단신축, 야간(사용중지 3시간)</v>
      </c>
      <c r="D80" s="176" t="str">
        <f>VLOOKUP($A80,[14]공종목록표!$A:$F,4,0)</f>
        <v>(운반, 용접 별도)</v>
      </c>
      <c r="E80" s="178" t="str">
        <f>VLOOKUP($A80,[14]공종목록표!$A:$F,5,0)</f>
        <v>틀</v>
      </c>
      <c r="F80" s="167"/>
      <c r="G80" s="167">
        <v>0</v>
      </c>
      <c r="H80" s="167">
        <f t="shared" si="8"/>
        <v>0</v>
      </c>
      <c r="I80" s="167">
        <f t="shared" si="9"/>
        <v>0</v>
      </c>
      <c r="J80" s="167">
        <f t="shared" si="10"/>
        <v>10516742</v>
      </c>
      <c r="K80" s="167">
        <f t="shared" si="11"/>
        <v>0</v>
      </c>
      <c r="L80" s="167">
        <f t="shared" si="12"/>
        <v>142599</v>
      </c>
      <c r="M80" s="167">
        <f t="shared" si="13"/>
        <v>0</v>
      </c>
      <c r="N80" s="167">
        <f t="shared" si="14"/>
        <v>10659341</v>
      </c>
      <c r="O80" s="168">
        <f t="shared" si="14"/>
        <v>0</v>
      </c>
      <c r="P80" s="169"/>
      <c r="Q80" s="170">
        <v>0</v>
      </c>
      <c r="R80" s="171">
        <v>10516742</v>
      </c>
      <c r="S80" s="171">
        <v>142599</v>
      </c>
      <c r="T80" s="171">
        <v>10659341</v>
      </c>
      <c r="V80" s="161">
        <v>10525977</v>
      </c>
      <c r="W80" s="172">
        <f t="shared" si="15"/>
        <v>133364</v>
      </c>
      <c r="X80" s="173"/>
    </row>
    <row r="81" spans="1:24" ht="20.100000000000001" hidden="1" customHeight="1">
      <c r="A81" s="179">
        <v>76</v>
      </c>
      <c r="B81" s="176" t="str">
        <f>VLOOKUP($A81,[14]공종목록표!$A:$F,2,0)</f>
        <v>신축이음매부설</v>
      </c>
      <c r="C81" s="177" t="str">
        <f>VLOOKUP($A81,[14]공종목록표!$A:$F,3,0)</f>
        <v>양단신축, 야간(사용중지 4시간)</v>
      </c>
      <c r="D81" s="176" t="str">
        <f>VLOOKUP($A81,[14]공종목록표!$A:$F,4,0)</f>
        <v>(운반, 용접 별도)</v>
      </c>
      <c r="E81" s="178" t="str">
        <f>VLOOKUP($A81,[14]공종목록표!$A:$F,5,0)</f>
        <v>틀</v>
      </c>
      <c r="F81" s="167"/>
      <c r="G81" s="167">
        <v>0</v>
      </c>
      <c r="H81" s="167">
        <f t="shared" si="8"/>
        <v>0</v>
      </c>
      <c r="I81" s="167">
        <f t="shared" si="9"/>
        <v>0</v>
      </c>
      <c r="J81" s="167">
        <f t="shared" si="10"/>
        <v>10026405</v>
      </c>
      <c r="K81" s="167">
        <f t="shared" si="11"/>
        <v>0</v>
      </c>
      <c r="L81" s="167">
        <f t="shared" si="12"/>
        <v>142597</v>
      </c>
      <c r="M81" s="167">
        <f t="shared" si="13"/>
        <v>0</v>
      </c>
      <c r="N81" s="167">
        <f t="shared" si="14"/>
        <v>10169002</v>
      </c>
      <c r="O81" s="168">
        <f t="shared" si="14"/>
        <v>0</v>
      </c>
      <c r="P81" s="169"/>
      <c r="Q81" s="170">
        <v>0</v>
      </c>
      <c r="R81" s="171">
        <v>10026405</v>
      </c>
      <c r="S81" s="171">
        <v>142597</v>
      </c>
      <c r="T81" s="171">
        <v>10169002</v>
      </c>
      <c r="V81" s="161">
        <v>10041773</v>
      </c>
      <c r="W81" s="172">
        <f t="shared" si="15"/>
        <v>127229</v>
      </c>
      <c r="X81" s="173"/>
    </row>
    <row r="82" spans="1:24" ht="20.100000000000001" hidden="1" customHeight="1">
      <c r="A82" s="179">
        <v>77</v>
      </c>
      <c r="B82" s="176" t="str">
        <f>VLOOKUP($A82,[14]공종목록표!$A:$F,2,0)</f>
        <v>신축이음매철거</v>
      </c>
      <c r="C82" s="177" t="str">
        <f>VLOOKUP($A82,[14]공종목록표!$A:$F,3,0)</f>
        <v>편단신축, 야간(사용중지 3시간)</v>
      </c>
      <c r="D82" s="176" t="str">
        <f>VLOOKUP($A82,[14]공종목록표!$A:$F,4,0)</f>
        <v>(절단 별도)</v>
      </c>
      <c r="E82" s="178" t="str">
        <f>VLOOKUP($A82,[14]공종목록표!$A:$F,5,0)</f>
        <v>틀</v>
      </c>
      <c r="F82" s="167"/>
      <c r="G82" s="167">
        <v>0</v>
      </c>
      <c r="H82" s="167">
        <f t="shared" si="8"/>
        <v>2948</v>
      </c>
      <c r="I82" s="167">
        <f t="shared" si="9"/>
        <v>0</v>
      </c>
      <c r="J82" s="167">
        <f t="shared" si="10"/>
        <v>1114643</v>
      </c>
      <c r="K82" s="167">
        <f t="shared" si="11"/>
        <v>0</v>
      </c>
      <c r="L82" s="167">
        <f t="shared" si="12"/>
        <v>20751</v>
      </c>
      <c r="M82" s="167">
        <f t="shared" si="13"/>
        <v>0</v>
      </c>
      <c r="N82" s="167">
        <f t="shared" si="14"/>
        <v>1138342</v>
      </c>
      <c r="O82" s="168">
        <f t="shared" si="14"/>
        <v>0</v>
      </c>
      <c r="P82" s="169"/>
      <c r="Q82" s="170">
        <v>2948</v>
      </c>
      <c r="R82" s="171">
        <v>1114643</v>
      </c>
      <c r="S82" s="171">
        <v>20751</v>
      </c>
      <c r="T82" s="171">
        <v>1138342</v>
      </c>
      <c r="V82" s="172">
        <v>1120935</v>
      </c>
      <c r="W82" s="172">
        <f t="shared" si="15"/>
        <v>17407</v>
      </c>
      <c r="X82" s="173"/>
    </row>
    <row r="83" spans="1:24" ht="20.100000000000001" hidden="1" customHeight="1">
      <c r="A83" s="179">
        <v>78</v>
      </c>
      <c r="B83" s="176" t="str">
        <f>VLOOKUP($A83,[14]공종목록표!$A:$F,2,0)</f>
        <v>신축이음매철거</v>
      </c>
      <c r="C83" s="177" t="str">
        <f>VLOOKUP($A83,[14]공종목록표!$A:$F,3,0)</f>
        <v>편단신축, 야간(사용중지 4시간)</v>
      </c>
      <c r="D83" s="176" t="str">
        <f>VLOOKUP($A83,[14]공종목록표!$A:$F,4,0)</f>
        <v>(절단 별도)</v>
      </c>
      <c r="E83" s="178" t="str">
        <f>VLOOKUP($A83,[14]공종목록표!$A:$F,5,0)</f>
        <v>틀</v>
      </c>
      <c r="F83" s="167"/>
      <c r="G83" s="167">
        <v>0</v>
      </c>
      <c r="H83" s="167">
        <f t="shared" si="8"/>
        <v>2948</v>
      </c>
      <c r="I83" s="167">
        <f t="shared" si="9"/>
        <v>0</v>
      </c>
      <c r="J83" s="167">
        <f t="shared" si="10"/>
        <v>1065416</v>
      </c>
      <c r="K83" s="167">
        <f t="shared" si="11"/>
        <v>0</v>
      </c>
      <c r="L83" s="167">
        <f t="shared" si="12"/>
        <v>20757</v>
      </c>
      <c r="M83" s="167">
        <f t="shared" si="13"/>
        <v>0</v>
      </c>
      <c r="N83" s="167">
        <f t="shared" si="14"/>
        <v>1089121</v>
      </c>
      <c r="O83" s="168">
        <f t="shared" si="14"/>
        <v>0</v>
      </c>
      <c r="P83" s="169"/>
      <c r="Q83" s="170">
        <v>2948</v>
      </c>
      <c r="R83" s="171">
        <v>1065416</v>
      </c>
      <c r="S83" s="171">
        <v>20757</v>
      </c>
      <c r="T83" s="171">
        <v>1089121</v>
      </c>
      <c r="V83" s="172">
        <v>1072412</v>
      </c>
      <c r="W83" s="172">
        <f t="shared" si="15"/>
        <v>16709</v>
      </c>
      <c r="X83" s="173"/>
    </row>
    <row r="84" spans="1:24" ht="20.100000000000001" hidden="1" customHeight="1">
      <c r="A84" s="179">
        <v>79</v>
      </c>
      <c r="B84" s="176" t="str">
        <f>VLOOKUP($A84,[14]공종목록표!$A:$F,2,0)</f>
        <v>가스압접</v>
      </c>
      <c r="C84" s="177" t="str">
        <f>VLOOKUP($A84,[14]공종목록표!$A:$F,3,0)</f>
        <v>50kg, 문형크레인</v>
      </c>
      <c r="D84" s="176" t="str">
        <f>VLOOKUP($A84,[14]공종목록표!$A:$F,4,0)</f>
        <v>(경두후열처리 별도)</v>
      </c>
      <c r="E84" s="178" t="str">
        <f>VLOOKUP($A84,[14]공종목록표!$A:$F,5,0)</f>
        <v>개소</v>
      </c>
      <c r="F84" s="167"/>
      <c r="G84" s="167">
        <v>0</v>
      </c>
      <c r="H84" s="167">
        <f t="shared" si="8"/>
        <v>67965</v>
      </c>
      <c r="I84" s="167">
        <f t="shared" si="9"/>
        <v>0</v>
      </c>
      <c r="J84" s="167">
        <f t="shared" si="10"/>
        <v>168416</v>
      </c>
      <c r="K84" s="167">
        <f t="shared" si="11"/>
        <v>0</v>
      </c>
      <c r="L84" s="167">
        <f t="shared" si="12"/>
        <v>105517</v>
      </c>
      <c r="M84" s="167">
        <f t="shared" si="13"/>
        <v>0</v>
      </c>
      <c r="N84" s="167">
        <f t="shared" si="14"/>
        <v>341898</v>
      </c>
      <c r="O84" s="168">
        <f t="shared" si="14"/>
        <v>0</v>
      </c>
      <c r="P84" s="183"/>
      <c r="Q84" s="170">
        <v>67965</v>
      </c>
      <c r="R84" s="171">
        <v>168416</v>
      </c>
      <c r="S84" s="171">
        <v>105517</v>
      </c>
      <c r="T84" s="171">
        <v>341898</v>
      </c>
      <c r="V84" s="161">
        <v>333449</v>
      </c>
      <c r="W84" s="172">
        <f t="shared" si="15"/>
        <v>8449</v>
      </c>
      <c r="X84" s="173"/>
    </row>
    <row r="85" spans="1:24" ht="20.100000000000001" hidden="1" customHeight="1">
      <c r="A85" s="179">
        <v>80</v>
      </c>
      <c r="B85" s="176" t="str">
        <f>VLOOKUP($A85,[14]공종목록표!$A:$F,2,0)</f>
        <v>가스압접</v>
      </c>
      <c r="C85" s="177" t="str">
        <f>VLOOKUP($A85,[14]공종목록표!$A:$F,3,0)</f>
        <v>60kg, 문형크레인</v>
      </c>
      <c r="D85" s="176" t="str">
        <f>VLOOKUP($A85,[14]공종목록표!$A:$F,4,0)</f>
        <v>(경두후열처리 별도)</v>
      </c>
      <c r="E85" s="178" t="str">
        <f>VLOOKUP($A85,[14]공종목록표!$A:$F,5,0)</f>
        <v>개소</v>
      </c>
      <c r="F85" s="167"/>
      <c r="G85" s="167">
        <v>0</v>
      </c>
      <c r="H85" s="167">
        <f t="shared" si="8"/>
        <v>80951</v>
      </c>
      <c r="I85" s="167">
        <f t="shared" si="9"/>
        <v>0</v>
      </c>
      <c r="J85" s="167">
        <f t="shared" si="10"/>
        <v>183906</v>
      </c>
      <c r="K85" s="167">
        <f t="shared" si="11"/>
        <v>0</v>
      </c>
      <c r="L85" s="167">
        <f t="shared" si="12"/>
        <v>110192</v>
      </c>
      <c r="M85" s="167">
        <f t="shared" si="13"/>
        <v>0</v>
      </c>
      <c r="N85" s="167">
        <f t="shared" si="14"/>
        <v>375049</v>
      </c>
      <c r="O85" s="168">
        <f t="shared" si="14"/>
        <v>0</v>
      </c>
      <c r="P85" s="183"/>
      <c r="Q85" s="170">
        <v>80951</v>
      </c>
      <c r="R85" s="171">
        <v>183906</v>
      </c>
      <c r="S85" s="171">
        <v>110192</v>
      </c>
      <c r="T85" s="171">
        <v>375049</v>
      </c>
      <c r="V85" s="161">
        <v>365209</v>
      </c>
      <c r="W85" s="172">
        <f t="shared" si="15"/>
        <v>9840</v>
      </c>
      <c r="X85" s="173"/>
    </row>
    <row r="86" spans="1:24" ht="20.100000000000001" hidden="1" customHeight="1">
      <c r="A86" s="179">
        <v>81</v>
      </c>
      <c r="B86" s="176" t="str">
        <f>VLOOKUP($A86,[14]공종목록표!$A:$F,2,0)</f>
        <v>경두레일후열처리</v>
      </c>
      <c r="C86" s="177" t="str">
        <f>VLOOKUP($A86,[14]공종목록표!$A:$F,3,0)</f>
        <v>주간</v>
      </c>
      <c r="D86" s="176" t="str">
        <f>VLOOKUP($A86,[14]공종목록표!$A:$F,4,0)</f>
        <v>경두레일 가스압접시 적용</v>
      </c>
      <c r="E86" s="178" t="str">
        <f>VLOOKUP($A86,[14]공종목록표!$A:$F,5,0)</f>
        <v>개소</v>
      </c>
      <c r="F86" s="167"/>
      <c r="G86" s="167">
        <v>0</v>
      </c>
      <c r="H86" s="167">
        <f t="shared" si="8"/>
        <v>31783</v>
      </c>
      <c r="I86" s="167">
        <f t="shared" si="9"/>
        <v>0</v>
      </c>
      <c r="J86" s="167">
        <f t="shared" si="10"/>
        <v>21755</v>
      </c>
      <c r="K86" s="167">
        <f t="shared" si="11"/>
        <v>0</v>
      </c>
      <c r="L86" s="167">
        <f t="shared" si="12"/>
        <v>6082</v>
      </c>
      <c r="M86" s="167">
        <f t="shared" si="13"/>
        <v>0</v>
      </c>
      <c r="N86" s="167">
        <f t="shared" si="14"/>
        <v>59620</v>
      </c>
      <c r="O86" s="168">
        <f t="shared" si="14"/>
        <v>0</v>
      </c>
      <c r="P86" s="183"/>
      <c r="Q86" s="170">
        <v>31783</v>
      </c>
      <c r="R86" s="171">
        <v>21755</v>
      </c>
      <c r="S86" s="171">
        <v>6082</v>
      </c>
      <c r="T86" s="171">
        <v>59620</v>
      </c>
      <c r="V86" s="161">
        <v>56569</v>
      </c>
      <c r="W86" s="172">
        <f t="shared" si="15"/>
        <v>3051</v>
      </c>
      <c r="X86" s="173"/>
    </row>
    <row r="87" spans="1:24" ht="20.100000000000001" hidden="1" customHeight="1">
      <c r="A87" s="179">
        <v>82</v>
      </c>
      <c r="B87" s="176" t="str">
        <f>VLOOKUP($A87,[14]공종목록표!$A:$F,2,0)</f>
        <v>경두레일후열처리</v>
      </c>
      <c r="C87" s="177" t="str">
        <f>VLOOKUP($A87,[14]공종목록표!$A:$F,3,0)</f>
        <v>야간</v>
      </c>
      <c r="D87" s="176" t="str">
        <f>VLOOKUP($A87,[14]공종목록표!$A:$F,4,0)</f>
        <v>경두레일 일반용제 사용 시 적용</v>
      </c>
      <c r="E87" s="178" t="str">
        <f>VLOOKUP($A87,[14]공종목록표!$A:$F,5,0)</f>
        <v>개소</v>
      </c>
      <c r="F87" s="167"/>
      <c r="G87" s="167">
        <v>0</v>
      </c>
      <c r="H87" s="167">
        <f t="shared" si="8"/>
        <v>31783</v>
      </c>
      <c r="I87" s="167">
        <f t="shared" si="9"/>
        <v>0</v>
      </c>
      <c r="J87" s="167">
        <f t="shared" si="10"/>
        <v>40685</v>
      </c>
      <c r="K87" s="167">
        <f t="shared" si="11"/>
        <v>0</v>
      </c>
      <c r="L87" s="167">
        <f t="shared" si="12"/>
        <v>6080</v>
      </c>
      <c r="M87" s="167">
        <f t="shared" si="13"/>
        <v>0</v>
      </c>
      <c r="N87" s="167">
        <f t="shared" si="14"/>
        <v>78548</v>
      </c>
      <c r="O87" s="168">
        <f t="shared" si="14"/>
        <v>0</v>
      </c>
      <c r="P87" s="183"/>
      <c r="Q87" s="170">
        <v>31783</v>
      </c>
      <c r="R87" s="171">
        <v>40685</v>
      </c>
      <c r="S87" s="171">
        <v>6080</v>
      </c>
      <c r="T87" s="171">
        <v>78548</v>
      </c>
      <c r="V87" s="172">
        <v>75215</v>
      </c>
      <c r="W87" s="172">
        <f t="shared" si="15"/>
        <v>3333</v>
      </c>
      <c r="X87" s="173"/>
    </row>
    <row r="88" spans="1:24" ht="20.100000000000001" hidden="1" customHeight="1">
      <c r="A88" s="179">
        <v>83</v>
      </c>
      <c r="B88" s="176" t="str">
        <f>VLOOKUP($A88,[14]공종목록표!$A:$F,2,0)</f>
        <v>경두레일후열처리</v>
      </c>
      <c r="C88" s="177" t="str">
        <f>VLOOKUP($A88,[14]공종목록표!$A:$F,3,0)</f>
        <v>야간(사용중지 3시간)</v>
      </c>
      <c r="D88" s="176" t="str">
        <f>VLOOKUP($A88,[14]공종목록표!$A:$F,4,0)</f>
        <v>경두레일 일반용제 사용 시 적용</v>
      </c>
      <c r="E88" s="178" t="str">
        <f>VLOOKUP($A88,[14]공종목록표!$A:$F,5,0)</f>
        <v>개소</v>
      </c>
      <c r="F88" s="167"/>
      <c r="G88" s="167">
        <v>0</v>
      </c>
      <c r="H88" s="167">
        <f t="shared" si="8"/>
        <v>31783</v>
      </c>
      <c r="I88" s="167">
        <f t="shared" si="9"/>
        <v>0</v>
      </c>
      <c r="J88" s="167">
        <f t="shared" si="10"/>
        <v>47889</v>
      </c>
      <c r="K88" s="167">
        <f t="shared" si="11"/>
        <v>0</v>
      </c>
      <c r="L88" s="167">
        <f t="shared" si="12"/>
        <v>6079</v>
      </c>
      <c r="M88" s="167">
        <f t="shared" si="13"/>
        <v>0</v>
      </c>
      <c r="N88" s="167">
        <f t="shared" si="14"/>
        <v>85751</v>
      </c>
      <c r="O88" s="168">
        <f t="shared" si="14"/>
        <v>0</v>
      </c>
      <c r="P88" s="183"/>
      <c r="Q88" s="170">
        <v>31783</v>
      </c>
      <c r="R88" s="171">
        <v>47889</v>
      </c>
      <c r="S88" s="171">
        <v>6079</v>
      </c>
      <c r="T88" s="171">
        <v>85751</v>
      </c>
      <c r="V88" s="172">
        <v>82311</v>
      </c>
      <c r="W88" s="172">
        <f t="shared" si="15"/>
        <v>3440</v>
      </c>
      <c r="X88" s="173"/>
    </row>
    <row r="89" spans="1:24" ht="20.100000000000001" hidden="1" customHeight="1">
      <c r="A89" s="179">
        <v>84</v>
      </c>
      <c r="B89" s="176" t="str">
        <f>VLOOKUP($A89,[14]공종목록표!$A:$F,2,0)</f>
        <v>경두레일후열처리</v>
      </c>
      <c r="C89" s="177" t="str">
        <f>VLOOKUP($A89,[14]공종목록표!$A:$F,3,0)</f>
        <v>야간(사용중지 4시간)</v>
      </c>
      <c r="D89" s="176" t="str">
        <f>VLOOKUP($A89,[14]공종목록표!$A:$F,4,0)</f>
        <v>경두레일 일반용제 사용 시 적용</v>
      </c>
      <c r="E89" s="177" t="str">
        <f>VLOOKUP($A89,[14]공종목록표!$A:$F,5,0)</f>
        <v>개소</v>
      </c>
      <c r="F89" s="181"/>
      <c r="G89" s="167">
        <v>0</v>
      </c>
      <c r="H89" s="167">
        <f t="shared" si="8"/>
        <v>31783</v>
      </c>
      <c r="I89" s="181">
        <f t="shared" si="9"/>
        <v>0</v>
      </c>
      <c r="J89" s="167">
        <f t="shared" si="10"/>
        <v>45770</v>
      </c>
      <c r="K89" s="167">
        <f t="shared" si="11"/>
        <v>0</v>
      </c>
      <c r="L89" s="167">
        <f t="shared" si="12"/>
        <v>6080</v>
      </c>
      <c r="M89" s="167">
        <f t="shared" si="13"/>
        <v>0</v>
      </c>
      <c r="N89" s="181">
        <f t="shared" si="14"/>
        <v>83633</v>
      </c>
      <c r="O89" s="182">
        <f t="shared" si="14"/>
        <v>0</v>
      </c>
      <c r="P89" s="183"/>
      <c r="Q89" s="170">
        <v>31783</v>
      </c>
      <c r="R89" s="171">
        <v>45770</v>
      </c>
      <c r="S89" s="171">
        <v>6080</v>
      </c>
      <c r="T89" s="171">
        <v>83633</v>
      </c>
      <c r="V89" s="172">
        <v>80225</v>
      </c>
      <c r="W89" s="172">
        <f t="shared" si="15"/>
        <v>3408</v>
      </c>
      <c r="X89" s="173"/>
    </row>
    <row r="90" spans="1:24" ht="20.100000000000001" hidden="1" customHeight="1">
      <c r="A90" s="179">
        <v>85</v>
      </c>
      <c r="B90" s="176" t="str">
        <f>VLOOKUP($A90,[14]공종목록표!$A:$F,2,0)</f>
        <v>경두레일후열처리</v>
      </c>
      <c r="C90" s="177" t="str">
        <f>VLOOKUP($A90,[14]공종목록표!$A:$F,3,0)</f>
        <v>야간(2개소 이하)</v>
      </c>
      <c r="D90" s="176" t="str">
        <f>VLOOKUP($A90,[14]공종목록표!$A:$F,4,0)</f>
        <v>경두레일 일반용제 사용 시 적용</v>
      </c>
      <c r="E90" s="178" t="str">
        <f>VLOOKUP($A90,[14]공종목록표!$A:$F,5,0)</f>
        <v>개소</v>
      </c>
      <c r="F90" s="181"/>
      <c r="G90" s="167">
        <v>0</v>
      </c>
      <c r="H90" s="167">
        <f t="shared" si="8"/>
        <v>31783</v>
      </c>
      <c r="I90" s="181">
        <f t="shared" si="9"/>
        <v>0</v>
      </c>
      <c r="J90" s="167">
        <f t="shared" si="10"/>
        <v>57213</v>
      </c>
      <c r="K90" s="167">
        <f t="shared" si="11"/>
        <v>0</v>
      </c>
      <c r="L90" s="167">
        <f t="shared" si="12"/>
        <v>6083</v>
      </c>
      <c r="M90" s="167">
        <f t="shared" si="13"/>
        <v>0</v>
      </c>
      <c r="N90" s="181">
        <f t="shared" si="14"/>
        <v>95079</v>
      </c>
      <c r="O90" s="182">
        <f t="shared" si="14"/>
        <v>0</v>
      </c>
      <c r="P90" s="183"/>
      <c r="Q90" s="170">
        <v>31783</v>
      </c>
      <c r="R90" s="171">
        <v>57213</v>
      </c>
      <c r="S90" s="171">
        <v>6083</v>
      </c>
      <c r="T90" s="171">
        <v>95079</v>
      </c>
      <c r="V90" s="161">
        <v>91501</v>
      </c>
      <c r="W90" s="172">
        <f t="shared" si="15"/>
        <v>3578</v>
      </c>
      <c r="X90" s="173"/>
    </row>
    <row r="91" spans="1:24" ht="20.100000000000001" hidden="1" customHeight="1">
      <c r="A91" s="179">
        <v>86</v>
      </c>
      <c r="B91" s="176" t="str">
        <f>VLOOKUP($A91,[14]공종목록표!$A:$F,2,0)</f>
        <v>경두레일후열처리</v>
      </c>
      <c r="C91" s="177" t="str">
        <f>VLOOKUP($A91,[14]공종목록표!$A:$F,3,0)</f>
        <v>야간, 터널 또는 교량</v>
      </c>
      <c r="D91" s="176" t="str">
        <f>VLOOKUP($A91,[14]공종목록표!$A:$F,4,0)</f>
        <v>경두레일 일반용제 사용 시 적용</v>
      </c>
      <c r="E91" s="178" t="str">
        <f>VLOOKUP($A91,[14]공종목록표!$A:$F,5,0)</f>
        <v>개소</v>
      </c>
      <c r="F91" s="167"/>
      <c r="G91" s="167">
        <v>0</v>
      </c>
      <c r="H91" s="167">
        <f t="shared" si="8"/>
        <v>31783</v>
      </c>
      <c r="I91" s="167">
        <f t="shared" si="9"/>
        <v>0</v>
      </c>
      <c r="J91" s="167">
        <f t="shared" si="10"/>
        <v>50432</v>
      </c>
      <c r="K91" s="167">
        <f t="shared" si="11"/>
        <v>0</v>
      </c>
      <c r="L91" s="167">
        <f t="shared" si="12"/>
        <v>6080</v>
      </c>
      <c r="M91" s="167">
        <f t="shared" si="13"/>
        <v>0</v>
      </c>
      <c r="N91" s="167">
        <f t="shared" si="14"/>
        <v>88295</v>
      </c>
      <c r="O91" s="168">
        <f t="shared" si="14"/>
        <v>0</v>
      </c>
      <c r="P91" s="183"/>
      <c r="Q91" s="170">
        <v>31783</v>
      </c>
      <c r="R91" s="171">
        <v>50432</v>
      </c>
      <c r="S91" s="171">
        <v>6080</v>
      </c>
      <c r="T91" s="171">
        <v>88295</v>
      </c>
      <c r="V91" s="161">
        <v>84818</v>
      </c>
      <c r="W91" s="172">
        <f t="shared" si="15"/>
        <v>3477</v>
      </c>
      <c r="X91" s="173"/>
    </row>
    <row r="92" spans="1:24" ht="20.100000000000001" hidden="1" customHeight="1">
      <c r="A92" s="179">
        <v>87</v>
      </c>
      <c r="B92" s="176" t="str">
        <f>VLOOKUP($A92,[14]공종목록표!$A:$F,2,0)</f>
        <v>경두레일후열처리</v>
      </c>
      <c r="C92" s="177" t="str">
        <f>VLOOKUP($A92,[14]공종목록표!$A:$F,3,0)</f>
        <v>야간(사용중지 3시간), 터널 또는 교량</v>
      </c>
      <c r="D92" s="176" t="str">
        <f>VLOOKUP($A92,[14]공종목록표!$A:$F,4,0)</f>
        <v>경두레일 일반용제 사용 시 적용</v>
      </c>
      <c r="E92" s="178" t="str">
        <f>VLOOKUP($A92,[14]공종목록표!$A:$F,5,0)</f>
        <v>개소</v>
      </c>
      <c r="F92" s="167"/>
      <c r="G92" s="167">
        <v>0</v>
      </c>
      <c r="H92" s="167">
        <f t="shared" si="8"/>
        <v>31783</v>
      </c>
      <c r="I92" s="167">
        <f t="shared" si="9"/>
        <v>0</v>
      </c>
      <c r="J92" s="167">
        <f t="shared" si="10"/>
        <v>57637</v>
      </c>
      <c r="K92" s="167">
        <f t="shared" si="11"/>
        <v>0</v>
      </c>
      <c r="L92" s="167">
        <f t="shared" si="12"/>
        <v>6079</v>
      </c>
      <c r="M92" s="167">
        <f t="shared" si="13"/>
        <v>0</v>
      </c>
      <c r="N92" s="167">
        <f t="shared" si="14"/>
        <v>95499</v>
      </c>
      <c r="O92" s="168">
        <f t="shared" si="14"/>
        <v>0</v>
      </c>
      <c r="P92" s="183"/>
      <c r="Q92" s="170">
        <v>31783</v>
      </c>
      <c r="R92" s="171">
        <v>57637</v>
      </c>
      <c r="S92" s="171">
        <v>6079</v>
      </c>
      <c r="T92" s="171">
        <v>95499</v>
      </c>
      <c r="V92" s="161">
        <v>91913</v>
      </c>
      <c r="W92" s="172">
        <f t="shared" si="15"/>
        <v>3586</v>
      </c>
      <c r="X92" s="173"/>
    </row>
    <row r="93" spans="1:24" s="174" customFormat="1" ht="20.100000000000001" hidden="1" customHeight="1">
      <c r="A93" s="179">
        <v>88</v>
      </c>
      <c r="B93" s="176" t="str">
        <f>VLOOKUP($A93,[14]공종목록표!$A:$F,2,0)</f>
        <v>경두레일후열처리</v>
      </c>
      <c r="C93" s="177" t="str">
        <f>VLOOKUP($A93,[14]공종목록표!$A:$F,3,0)</f>
        <v>야간(사용중지 4시간), 터널 또는 교량</v>
      </c>
      <c r="D93" s="176" t="str">
        <f>VLOOKUP($A93,[14]공종목록표!$A:$F,4,0)</f>
        <v>경두레일 일반용제 사용 시 적용</v>
      </c>
      <c r="E93" s="178" t="str">
        <f>VLOOKUP($A93,[14]공종목록표!$A:$F,5,0)</f>
        <v>개소</v>
      </c>
      <c r="F93" s="167"/>
      <c r="G93" s="167">
        <v>0</v>
      </c>
      <c r="H93" s="167">
        <f t="shared" si="8"/>
        <v>31783</v>
      </c>
      <c r="I93" s="167">
        <f t="shared" si="9"/>
        <v>0</v>
      </c>
      <c r="J93" s="167">
        <f t="shared" si="10"/>
        <v>55518</v>
      </c>
      <c r="K93" s="167">
        <f t="shared" si="11"/>
        <v>0</v>
      </c>
      <c r="L93" s="167">
        <f t="shared" si="12"/>
        <v>6080</v>
      </c>
      <c r="M93" s="167">
        <f t="shared" si="13"/>
        <v>0</v>
      </c>
      <c r="N93" s="167">
        <f t="shared" si="14"/>
        <v>93381</v>
      </c>
      <c r="O93" s="168">
        <f t="shared" si="14"/>
        <v>0</v>
      </c>
      <c r="P93" s="183"/>
      <c r="Q93" s="170">
        <v>31783</v>
      </c>
      <c r="R93" s="171">
        <v>55518</v>
      </c>
      <c r="S93" s="171">
        <v>6080</v>
      </c>
      <c r="T93" s="171">
        <v>93381</v>
      </c>
      <c r="V93" s="161">
        <v>89828</v>
      </c>
      <c r="W93" s="172">
        <f t="shared" si="15"/>
        <v>3553</v>
      </c>
      <c r="X93" s="173"/>
    </row>
    <row r="94" spans="1:24" s="174" customFormat="1" ht="20.100000000000001" hidden="1" customHeight="1">
      <c r="A94" s="179">
        <v>89</v>
      </c>
      <c r="B94" s="176" t="str">
        <f>VLOOKUP($A94,[14]공종목록표!$A:$F,2,0)</f>
        <v>경두레일후열처리</v>
      </c>
      <c r="C94" s="177" t="str">
        <f>VLOOKUP($A94,[14]공종목록표!$A:$F,3,0)</f>
        <v>야간(2개소 이하), 터널 또는 교량</v>
      </c>
      <c r="D94" s="176" t="str">
        <f>VLOOKUP($A94,[14]공종목록표!$A:$F,4,0)</f>
        <v>경두레일 일반용제 사용 시 적용</v>
      </c>
      <c r="E94" s="178" t="str">
        <f>VLOOKUP($A94,[14]공종목록표!$A:$F,5,0)</f>
        <v>개소</v>
      </c>
      <c r="F94" s="167"/>
      <c r="G94" s="167">
        <v>0</v>
      </c>
      <c r="H94" s="167">
        <f t="shared" si="8"/>
        <v>31783</v>
      </c>
      <c r="I94" s="167">
        <f t="shared" si="9"/>
        <v>0</v>
      </c>
      <c r="J94" s="167">
        <f t="shared" si="10"/>
        <v>66961</v>
      </c>
      <c r="K94" s="167">
        <f t="shared" si="11"/>
        <v>0</v>
      </c>
      <c r="L94" s="167">
        <f t="shared" si="12"/>
        <v>6083</v>
      </c>
      <c r="M94" s="167">
        <f t="shared" si="13"/>
        <v>0</v>
      </c>
      <c r="N94" s="167">
        <f t="shared" si="14"/>
        <v>104827</v>
      </c>
      <c r="O94" s="168">
        <f t="shared" si="14"/>
        <v>0</v>
      </c>
      <c r="P94" s="183"/>
      <c r="Q94" s="170">
        <v>31783</v>
      </c>
      <c r="R94" s="171">
        <v>66961</v>
      </c>
      <c r="S94" s="171">
        <v>6083</v>
      </c>
      <c r="T94" s="171">
        <v>104827</v>
      </c>
      <c r="V94" s="161">
        <v>101102</v>
      </c>
      <c r="W94" s="172">
        <f t="shared" si="15"/>
        <v>3725</v>
      </c>
      <c r="X94" s="173"/>
    </row>
    <row r="95" spans="1:24" s="174" customFormat="1" ht="20.100000000000001" hidden="1" customHeight="1">
      <c r="A95" s="179">
        <v>90</v>
      </c>
      <c r="B95" s="176" t="str">
        <f>VLOOKUP($A95,[14]공종목록표!$A:$F,2,0)</f>
        <v>가스압접기지 설치 및 철거</v>
      </c>
      <c r="C95" s="177" t="str">
        <f>VLOOKUP($A95,[14]공종목록표!$A:$F,3,0)</f>
        <v>가스압접기계기구 설치 및 철거</v>
      </c>
      <c r="D95" s="176" t="str">
        <f>VLOOKUP($A95,[14]공종목록표!$A:$F,4,0)</f>
        <v>가스압접기계기구 하화, 설치, 시운전, 철거</v>
      </c>
      <c r="E95" s="178" t="str">
        <f>VLOOKUP($A95,[14]공종목록표!$A:$F,5,0)</f>
        <v>개소</v>
      </c>
      <c r="F95" s="167"/>
      <c r="G95" s="167">
        <v>0</v>
      </c>
      <c r="H95" s="167">
        <f t="shared" si="8"/>
        <v>86163</v>
      </c>
      <c r="I95" s="167">
        <f t="shared" si="9"/>
        <v>0</v>
      </c>
      <c r="J95" s="167">
        <f t="shared" si="10"/>
        <v>2440381</v>
      </c>
      <c r="K95" s="167">
        <f t="shared" si="11"/>
        <v>0</v>
      </c>
      <c r="L95" s="167">
        <f t="shared" si="12"/>
        <v>173724</v>
      </c>
      <c r="M95" s="167">
        <f t="shared" si="13"/>
        <v>0</v>
      </c>
      <c r="N95" s="167">
        <f t="shared" si="14"/>
        <v>2700268</v>
      </c>
      <c r="O95" s="168">
        <f t="shared" si="14"/>
        <v>0</v>
      </c>
      <c r="P95" s="169"/>
      <c r="Q95" s="170">
        <v>86163</v>
      </c>
      <c r="R95" s="171">
        <v>2440381</v>
      </c>
      <c r="S95" s="171">
        <v>173724</v>
      </c>
      <c r="T95" s="171">
        <v>2700268</v>
      </c>
      <c r="V95" s="161">
        <v>2649491</v>
      </c>
      <c r="W95" s="172">
        <f t="shared" si="15"/>
        <v>50777</v>
      </c>
      <c r="X95" s="173"/>
    </row>
    <row r="96" spans="1:24" s="174" customFormat="1" ht="20.100000000000001" hidden="1" customHeight="1">
      <c r="A96" s="179">
        <v>91</v>
      </c>
      <c r="B96" s="176" t="str">
        <f>VLOOKUP($A96,[14]공종목록표!$A:$F,2,0)</f>
        <v>테르미트용접</v>
      </c>
      <c r="C96" s="177" t="str">
        <f>VLOOKUP($A96,[14]공종목록표!$A:$F,3,0)</f>
        <v>50kg, 주간</v>
      </c>
      <c r="D96" s="176" t="str">
        <f>VLOOKUP($A96,[14]공종목록표!$A:$F,4,0)</f>
        <v>검사비용포함 (열차감시원 별도)</v>
      </c>
      <c r="E96" s="178" t="str">
        <f>VLOOKUP($A96,[14]공종목록표!$A:$F,5,0)</f>
        <v>개소</v>
      </c>
      <c r="F96" s="167"/>
      <c r="G96" s="167">
        <v>0</v>
      </c>
      <c r="H96" s="167">
        <f t="shared" si="8"/>
        <v>427145</v>
      </c>
      <c r="I96" s="167">
        <f t="shared" si="9"/>
        <v>0</v>
      </c>
      <c r="J96" s="167">
        <f t="shared" si="10"/>
        <v>208031</v>
      </c>
      <c r="K96" s="167">
        <f t="shared" si="11"/>
        <v>0</v>
      </c>
      <c r="L96" s="167">
        <f t="shared" si="12"/>
        <v>12407</v>
      </c>
      <c r="M96" s="167">
        <f t="shared" si="13"/>
        <v>0</v>
      </c>
      <c r="N96" s="167">
        <f t="shared" si="14"/>
        <v>647583</v>
      </c>
      <c r="O96" s="168">
        <f t="shared" si="14"/>
        <v>0</v>
      </c>
      <c r="P96" s="169"/>
      <c r="Q96" s="170">
        <v>427145</v>
      </c>
      <c r="R96" s="171">
        <v>208031</v>
      </c>
      <c r="S96" s="171">
        <v>12407</v>
      </c>
      <c r="T96" s="171">
        <v>647583</v>
      </c>
      <c r="V96" s="161">
        <v>632742</v>
      </c>
      <c r="W96" s="172">
        <f t="shared" si="15"/>
        <v>14841</v>
      </c>
      <c r="X96" s="173"/>
    </row>
    <row r="97" spans="1:24" s="174" customFormat="1" ht="20.100000000000001" hidden="1" customHeight="1">
      <c r="A97" s="179">
        <v>92</v>
      </c>
      <c r="B97" s="176" t="str">
        <f>VLOOKUP($A97,[14]공종목록표!$A:$F,2,0)</f>
        <v>테르미트용접</v>
      </c>
      <c r="C97" s="177" t="str">
        <f>VLOOKUP($A97,[14]공종목록표!$A:$F,3,0)</f>
        <v>50kg, 야간</v>
      </c>
      <c r="D97" s="176" t="str">
        <f>VLOOKUP($A97,[14]공종목록표!$A:$F,4,0)</f>
        <v>검사비용포함 (열차감시원 별도)</v>
      </c>
      <c r="E97" s="178" t="str">
        <f>VLOOKUP($A97,[14]공종목록표!$A:$F,5,0)</f>
        <v>개소</v>
      </c>
      <c r="F97" s="167"/>
      <c r="G97" s="167">
        <v>0</v>
      </c>
      <c r="H97" s="167">
        <f t="shared" si="8"/>
        <v>427145</v>
      </c>
      <c r="I97" s="167">
        <f t="shared" si="9"/>
        <v>0</v>
      </c>
      <c r="J97" s="167">
        <f t="shared" si="10"/>
        <v>385067</v>
      </c>
      <c r="K97" s="167">
        <f t="shared" si="11"/>
        <v>0</v>
      </c>
      <c r="L97" s="167">
        <f t="shared" si="12"/>
        <v>12412</v>
      </c>
      <c r="M97" s="167">
        <f t="shared" si="13"/>
        <v>0</v>
      </c>
      <c r="N97" s="167">
        <f t="shared" si="14"/>
        <v>824624</v>
      </c>
      <c r="O97" s="168">
        <f t="shared" si="14"/>
        <v>0</v>
      </c>
      <c r="P97" s="169"/>
      <c r="Q97" s="170">
        <v>427145</v>
      </c>
      <c r="R97" s="171">
        <v>385067</v>
      </c>
      <c r="S97" s="171">
        <v>12412</v>
      </c>
      <c r="T97" s="171">
        <v>824624</v>
      </c>
      <c r="V97" s="161">
        <v>807088</v>
      </c>
      <c r="W97" s="172">
        <f t="shared" si="15"/>
        <v>17536</v>
      </c>
      <c r="X97" s="173"/>
    </row>
    <row r="98" spans="1:24" ht="20.100000000000001" hidden="1" customHeight="1">
      <c r="A98" s="179">
        <v>93</v>
      </c>
      <c r="B98" s="176" t="str">
        <f>VLOOKUP($A98,[14]공종목록표!$A:$F,2,0)</f>
        <v>테르미트용접</v>
      </c>
      <c r="C98" s="177" t="str">
        <f>VLOOKUP($A98,[14]공종목록표!$A:$F,3,0)</f>
        <v>50kg, 야간(사용중지 3시간)</v>
      </c>
      <c r="D98" s="176" t="str">
        <f>VLOOKUP($A98,[14]공종목록표!$A:$F,4,0)</f>
        <v>검사비용포함 (열차감시원 별도)</v>
      </c>
      <c r="E98" s="178" t="str">
        <f>VLOOKUP($A98,[14]공종목록표!$A:$F,5,0)</f>
        <v>개소</v>
      </c>
      <c r="F98" s="167"/>
      <c r="G98" s="167">
        <v>0</v>
      </c>
      <c r="H98" s="167">
        <f t="shared" si="8"/>
        <v>427145</v>
      </c>
      <c r="I98" s="167">
        <f t="shared" si="9"/>
        <v>0</v>
      </c>
      <c r="J98" s="167">
        <f t="shared" si="10"/>
        <v>446997</v>
      </c>
      <c r="K98" s="167">
        <f t="shared" si="11"/>
        <v>0</v>
      </c>
      <c r="L98" s="167">
        <f t="shared" si="12"/>
        <v>12412</v>
      </c>
      <c r="M98" s="167">
        <f t="shared" si="13"/>
        <v>0</v>
      </c>
      <c r="N98" s="167">
        <f t="shared" si="14"/>
        <v>886554</v>
      </c>
      <c r="O98" s="168">
        <f t="shared" si="14"/>
        <v>0</v>
      </c>
      <c r="P98" s="183"/>
      <c r="Q98" s="170">
        <v>427145</v>
      </c>
      <c r="R98" s="171">
        <v>446997</v>
      </c>
      <c r="S98" s="171">
        <v>12412</v>
      </c>
      <c r="T98" s="171">
        <v>886554</v>
      </c>
      <c r="V98" s="161">
        <v>868093</v>
      </c>
      <c r="W98" s="172">
        <f t="shared" si="15"/>
        <v>18461</v>
      </c>
      <c r="X98" s="173"/>
    </row>
    <row r="99" spans="1:24" ht="20.100000000000001" hidden="1" customHeight="1">
      <c r="A99" s="179">
        <v>94</v>
      </c>
      <c r="B99" s="176" t="str">
        <f>VLOOKUP($A99,[14]공종목록표!$A:$F,2,0)</f>
        <v>테르미트용접</v>
      </c>
      <c r="C99" s="177" t="str">
        <f>VLOOKUP($A99,[14]공종목록표!$A:$F,3,0)</f>
        <v>50kg, 야간(사용중지 4시간)</v>
      </c>
      <c r="D99" s="176" t="str">
        <f>VLOOKUP($A99,[14]공종목록표!$A:$F,4,0)</f>
        <v>검사비용포함 (열차감시원 별도)</v>
      </c>
      <c r="E99" s="178" t="str">
        <f>VLOOKUP($A99,[14]공종목록표!$A:$F,5,0)</f>
        <v>개소</v>
      </c>
      <c r="F99" s="167"/>
      <c r="G99" s="167">
        <v>0</v>
      </c>
      <c r="H99" s="167">
        <f t="shared" si="8"/>
        <v>427145</v>
      </c>
      <c r="I99" s="167">
        <f t="shared" si="9"/>
        <v>0</v>
      </c>
      <c r="J99" s="167">
        <f t="shared" si="10"/>
        <v>427170</v>
      </c>
      <c r="K99" s="167">
        <f t="shared" si="11"/>
        <v>0</v>
      </c>
      <c r="L99" s="167">
        <f t="shared" si="12"/>
        <v>12402</v>
      </c>
      <c r="M99" s="167">
        <f t="shared" si="13"/>
        <v>0</v>
      </c>
      <c r="N99" s="167">
        <f t="shared" si="14"/>
        <v>866717</v>
      </c>
      <c r="O99" s="168">
        <f t="shared" si="14"/>
        <v>0</v>
      </c>
      <c r="P99" s="169"/>
      <c r="Q99" s="170">
        <v>427145</v>
      </c>
      <c r="R99" s="171">
        <v>427170</v>
      </c>
      <c r="S99" s="171">
        <v>12402</v>
      </c>
      <c r="T99" s="171">
        <v>866717</v>
      </c>
      <c r="V99" s="161">
        <v>848550</v>
      </c>
      <c r="W99" s="172">
        <f t="shared" si="15"/>
        <v>18167</v>
      </c>
      <c r="X99" s="173"/>
    </row>
    <row r="100" spans="1:24" ht="20.100000000000001" hidden="1" customHeight="1">
      <c r="A100" s="179">
        <v>95</v>
      </c>
      <c r="B100" s="176" t="str">
        <f>VLOOKUP($A100,[14]공종목록표!$A:$F,2,0)</f>
        <v>테르미트용접</v>
      </c>
      <c r="C100" s="177" t="str">
        <f>VLOOKUP($A100,[14]공종목록표!$A:$F,3,0)</f>
        <v>50kg, 야간(2개소 이하)</v>
      </c>
      <c r="D100" s="176" t="str">
        <f>VLOOKUP($A100,[14]공종목록표!$A:$F,4,0)</f>
        <v>검사비용포함 (열차감시원 별도)</v>
      </c>
      <c r="E100" s="178" t="str">
        <f>VLOOKUP($A100,[14]공종목록표!$A:$F,5,0)</f>
        <v>개소</v>
      </c>
      <c r="F100" s="167"/>
      <c r="G100" s="167">
        <v>0</v>
      </c>
      <c r="H100" s="167">
        <f t="shared" si="8"/>
        <v>427145</v>
      </c>
      <c r="I100" s="167">
        <f t="shared" si="9"/>
        <v>0</v>
      </c>
      <c r="J100" s="167">
        <f t="shared" si="10"/>
        <v>530749</v>
      </c>
      <c r="K100" s="167">
        <f t="shared" si="11"/>
        <v>0</v>
      </c>
      <c r="L100" s="167">
        <f t="shared" si="12"/>
        <v>12414</v>
      </c>
      <c r="M100" s="167">
        <f t="shared" si="13"/>
        <v>0</v>
      </c>
      <c r="N100" s="167">
        <f t="shared" si="14"/>
        <v>970308</v>
      </c>
      <c r="O100" s="168">
        <f t="shared" si="14"/>
        <v>0</v>
      </c>
      <c r="P100" s="169"/>
      <c r="Q100" s="170">
        <v>427145</v>
      </c>
      <c r="R100" s="171">
        <v>530749</v>
      </c>
      <c r="S100" s="171">
        <v>12414</v>
      </c>
      <c r="T100" s="171">
        <v>970308</v>
      </c>
      <c r="V100" s="161">
        <v>950572</v>
      </c>
      <c r="W100" s="172">
        <f t="shared" si="15"/>
        <v>19736</v>
      </c>
      <c r="X100" s="173"/>
    </row>
    <row r="101" spans="1:24" ht="20.100000000000001" hidden="1" customHeight="1">
      <c r="A101" s="179">
        <v>96</v>
      </c>
      <c r="B101" s="176" t="str">
        <f>VLOOKUP($A101,[14]공종목록표!$A:$F,2,0)</f>
        <v>테르미트용접</v>
      </c>
      <c r="C101" s="177" t="str">
        <f>VLOOKUP($A101,[14]공종목록표!$A:$F,3,0)</f>
        <v>50kg, 주간, 터널 또는 교량</v>
      </c>
      <c r="D101" s="176" t="str">
        <f>VLOOKUP($A101,[14]공종목록표!$A:$F,4,0)</f>
        <v>검사비용포함 (열차감시원 별도)</v>
      </c>
      <c r="E101" s="178" t="str">
        <f>VLOOKUP($A101,[14]공종목록표!$A:$F,5,0)</f>
        <v>개소</v>
      </c>
      <c r="F101" s="167"/>
      <c r="G101" s="167">
        <v>0</v>
      </c>
      <c r="H101" s="167">
        <f t="shared" si="8"/>
        <v>427145</v>
      </c>
      <c r="I101" s="167">
        <f t="shared" si="9"/>
        <v>0</v>
      </c>
      <c r="J101" s="167">
        <f t="shared" si="10"/>
        <v>266372</v>
      </c>
      <c r="K101" s="167">
        <f t="shared" si="11"/>
        <v>0</v>
      </c>
      <c r="L101" s="167">
        <f t="shared" si="12"/>
        <v>11826</v>
      </c>
      <c r="M101" s="167">
        <f t="shared" si="13"/>
        <v>0</v>
      </c>
      <c r="N101" s="167">
        <f t="shared" si="14"/>
        <v>705343</v>
      </c>
      <c r="O101" s="168">
        <f t="shared" si="14"/>
        <v>0</v>
      </c>
      <c r="P101" s="183"/>
      <c r="Q101" s="170">
        <v>427145</v>
      </c>
      <c r="R101" s="171">
        <v>266372</v>
      </c>
      <c r="S101" s="171">
        <v>11826</v>
      </c>
      <c r="T101" s="171">
        <v>705343</v>
      </c>
      <c r="V101" s="161">
        <v>689621</v>
      </c>
      <c r="W101" s="172">
        <f t="shared" si="15"/>
        <v>15722</v>
      </c>
      <c r="X101" s="173"/>
    </row>
    <row r="102" spans="1:24" ht="20.100000000000001" hidden="1" customHeight="1">
      <c r="A102" s="179">
        <v>97</v>
      </c>
      <c r="B102" s="176" t="str">
        <f>VLOOKUP($A102,[14]공종목록표!$A:$F,2,0)</f>
        <v>테르미트용접</v>
      </c>
      <c r="C102" s="177" t="str">
        <f>VLOOKUP($A102,[14]공종목록표!$A:$F,3,0)</f>
        <v>50kg, 야간, 터널 또는 교량</v>
      </c>
      <c r="D102" s="176" t="str">
        <f>VLOOKUP($A102,[14]공종목록표!$A:$F,4,0)</f>
        <v>검사비용포함 (열차감시원 별도)</v>
      </c>
      <c r="E102" s="178" t="str">
        <f>VLOOKUP($A102,[14]공종목록표!$A:$F,5,0)</f>
        <v>개소</v>
      </c>
      <c r="F102" s="167"/>
      <c r="G102" s="167">
        <v>0</v>
      </c>
      <c r="H102" s="167">
        <f t="shared" si="8"/>
        <v>427145</v>
      </c>
      <c r="I102" s="167">
        <f t="shared" si="9"/>
        <v>0</v>
      </c>
      <c r="J102" s="167">
        <f t="shared" si="10"/>
        <v>472579</v>
      </c>
      <c r="K102" s="167">
        <f t="shared" si="11"/>
        <v>0</v>
      </c>
      <c r="L102" s="167">
        <f t="shared" si="12"/>
        <v>11830</v>
      </c>
      <c r="M102" s="167">
        <f t="shared" si="13"/>
        <v>0</v>
      </c>
      <c r="N102" s="167">
        <f t="shared" si="14"/>
        <v>911554</v>
      </c>
      <c r="O102" s="168">
        <f t="shared" si="14"/>
        <v>0</v>
      </c>
      <c r="P102" s="183"/>
      <c r="Q102" s="170">
        <v>427145</v>
      </c>
      <c r="R102" s="171">
        <v>472579</v>
      </c>
      <c r="S102" s="171">
        <v>11830</v>
      </c>
      <c r="T102" s="171">
        <v>911554</v>
      </c>
      <c r="V102" s="161">
        <v>892697</v>
      </c>
      <c r="W102" s="172">
        <f t="shared" si="15"/>
        <v>18857</v>
      </c>
      <c r="X102" s="173"/>
    </row>
    <row r="103" spans="1:24" s="174" customFormat="1" ht="20.100000000000001" hidden="1" customHeight="1">
      <c r="A103" s="179">
        <v>98</v>
      </c>
      <c r="B103" s="176" t="str">
        <f>VLOOKUP($A103,[14]공종목록표!$A:$F,2,0)</f>
        <v>테르미트용접</v>
      </c>
      <c r="C103" s="177" t="str">
        <f>VLOOKUP($A103,[14]공종목록표!$A:$F,3,0)</f>
        <v>50kg, 야간(사용중지 3시간), 터널 또는 교량</v>
      </c>
      <c r="D103" s="176" t="str">
        <f>VLOOKUP($A103,[14]공종목록표!$A:$F,4,0)</f>
        <v>검사비용포함 (열차감시원 별도)</v>
      </c>
      <c r="E103" s="178" t="str">
        <f>VLOOKUP($A103,[14]공종목록표!$A:$F,5,0)</f>
        <v>개소</v>
      </c>
      <c r="F103" s="167"/>
      <c r="G103" s="167">
        <v>0</v>
      </c>
      <c r="H103" s="167">
        <f t="shared" si="8"/>
        <v>427145</v>
      </c>
      <c r="I103" s="167">
        <f t="shared" si="9"/>
        <v>0</v>
      </c>
      <c r="J103" s="167">
        <f t="shared" si="10"/>
        <v>533991</v>
      </c>
      <c r="K103" s="167">
        <f t="shared" si="11"/>
        <v>0</v>
      </c>
      <c r="L103" s="167">
        <f t="shared" si="12"/>
        <v>11604</v>
      </c>
      <c r="M103" s="167">
        <f t="shared" si="13"/>
        <v>0</v>
      </c>
      <c r="N103" s="167">
        <f t="shared" si="14"/>
        <v>972740</v>
      </c>
      <c r="O103" s="168">
        <f t="shared" si="14"/>
        <v>0</v>
      </c>
      <c r="P103" s="169"/>
      <c r="Q103" s="170">
        <v>427145</v>
      </c>
      <c r="R103" s="171">
        <v>533991</v>
      </c>
      <c r="S103" s="171">
        <v>11604</v>
      </c>
      <c r="T103" s="171">
        <v>972740</v>
      </c>
      <c r="V103" s="161">
        <v>952972</v>
      </c>
      <c r="W103" s="172">
        <f t="shared" si="15"/>
        <v>19768</v>
      </c>
      <c r="X103" s="173"/>
    </row>
    <row r="104" spans="1:24" s="174" customFormat="1" ht="20.100000000000001" hidden="1" customHeight="1">
      <c r="A104" s="179">
        <v>99</v>
      </c>
      <c r="B104" s="176" t="str">
        <f>VLOOKUP($A104,[14]공종목록표!$A:$F,2,0)</f>
        <v>테르미트용접</v>
      </c>
      <c r="C104" s="177" t="str">
        <f>VLOOKUP($A104,[14]공종목록표!$A:$F,3,0)</f>
        <v>50kg, 야간(사용중지 4시간), 터널 또는 교량</v>
      </c>
      <c r="D104" s="176" t="str">
        <f>VLOOKUP($A104,[14]공종목록표!$A:$F,4,0)</f>
        <v>검사비용포함 (열차감시원 별도)</v>
      </c>
      <c r="E104" s="178" t="str">
        <f>VLOOKUP($A104,[14]공종목록표!$A:$F,5,0)</f>
        <v>개소</v>
      </c>
      <c r="F104" s="167"/>
      <c r="G104" s="167">
        <v>0</v>
      </c>
      <c r="H104" s="167">
        <f t="shared" si="8"/>
        <v>427145</v>
      </c>
      <c r="I104" s="167">
        <f t="shared" si="9"/>
        <v>0</v>
      </c>
      <c r="J104" s="167">
        <f t="shared" si="10"/>
        <v>514683</v>
      </c>
      <c r="K104" s="167">
        <f t="shared" si="11"/>
        <v>0</v>
      </c>
      <c r="L104" s="167">
        <f t="shared" si="12"/>
        <v>11824</v>
      </c>
      <c r="M104" s="167">
        <f t="shared" si="13"/>
        <v>0</v>
      </c>
      <c r="N104" s="167">
        <f t="shared" si="14"/>
        <v>953652</v>
      </c>
      <c r="O104" s="168">
        <f t="shared" si="14"/>
        <v>0</v>
      </c>
      <c r="P104" s="169"/>
      <c r="Q104" s="170">
        <v>427145</v>
      </c>
      <c r="R104" s="171">
        <v>514683</v>
      </c>
      <c r="S104" s="171">
        <v>11824</v>
      </c>
      <c r="T104" s="171">
        <v>953652</v>
      </c>
      <c r="V104" s="161">
        <v>934162</v>
      </c>
      <c r="W104" s="172">
        <f t="shared" si="15"/>
        <v>19490</v>
      </c>
      <c r="X104" s="173"/>
    </row>
    <row r="105" spans="1:24" s="174" customFormat="1" ht="20.100000000000001" hidden="1" customHeight="1">
      <c r="A105" s="179">
        <v>100</v>
      </c>
      <c r="B105" s="176" t="str">
        <f>VLOOKUP($A105,[14]공종목록표!$A:$F,2,0)</f>
        <v>테르미트용접</v>
      </c>
      <c r="C105" s="177" t="str">
        <f>VLOOKUP($A105,[14]공종목록표!$A:$F,3,0)</f>
        <v>50kg, 야간(2개소 이하), 터널 또는 교량</v>
      </c>
      <c r="D105" s="176" t="str">
        <f>VLOOKUP($A105,[14]공종목록표!$A:$F,4,0)</f>
        <v>검사비용포함 (열차감시원 별도)</v>
      </c>
      <c r="E105" s="178" t="str">
        <f>VLOOKUP($A105,[14]공종목록표!$A:$F,5,0)</f>
        <v>개소</v>
      </c>
      <c r="F105" s="167"/>
      <c r="G105" s="167">
        <v>0</v>
      </c>
      <c r="H105" s="167">
        <f t="shared" si="8"/>
        <v>427145</v>
      </c>
      <c r="I105" s="167">
        <f t="shared" si="9"/>
        <v>0</v>
      </c>
      <c r="J105" s="167">
        <f t="shared" si="10"/>
        <v>617745</v>
      </c>
      <c r="K105" s="167">
        <f t="shared" si="11"/>
        <v>0</v>
      </c>
      <c r="L105" s="167">
        <f t="shared" si="12"/>
        <v>11829</v>
      </c>
      <c r="M105" s="167">
        <f t="shared" si="13"/>
        <v>0</v>
      </c>
      <c r="N105" s="167">
        <f t="shared" si="14"/>
        <v>1056719</v>
      </c>
      <c r="O105" s="168">
        <f t="shared" si="14"/>
        <v>0</v>
      </c>
      <c r="P105" s="169"/>
      <c r="Q105" s="170">
        <v>427145</v>
      </c>
      <c r="R105" s="171">
        <v>617745</v>
      </c>
      <c r="S105" s="171">
        <v>11829</v>
      </c>
      <c r="T105" s="171">
        <v>1056719</v>
      </c>
      <c r="V105" s="161">
        <v>1035667</v>
      </c>
      <c r="W105" s="172">
        <f t="shared" si="15"/>
        <v>21052</v>
      </c>
      <c r="X105" s="173"/>
    </row>
    <row r="106" spans="1:24" s="174" customFormat="1" ht="20.100000000000001" hidden="1" customHeight="1">
      <c r="A106" s="179">
        <v>101</v>
      </c>
      <c r="B106" s="176" t="str">
        <f>VLOOKUP($A106,[14]공종목록표!$A:$F,2,0)</f>
        <v>테르미트용접(경두)</v>
      </c>
      <c r="C106" s="177" t="str">
        <f>VLOOKUP($A106,[14]공종목록표!$A:$F,3,0)</f>
        <v>50kg, 주간</v>
      </c>
      <c r="D106" s="176" t="str">
        <f>VLOOKUP($A106,[14]공종목록표!$A:$F,4,0)</f>
        <v>검사비용포함 (열차감시원 별도)</v>
      </c>
      <c r="E106" s="178" t="str">
        <f>VLOOKUP($A106,[14]공종목록표!$A:$F,5,0)</f>
        <v>개소</v>
      </c>
      <c r="F106" s="167"/>
      <c r="G106" s="167">
        <v>0</v>
      </c>
      <c r="H106" s="167">
        <f t="shared" si="8"/>
        <v>446645</v>
      </c>
      <c r="I106" s="167">
        <f t="shared" si="9"/>
        <v>0</v>
      </c>
      <c r="J106" s="167">
        <f t="shared" si="10"/>
        <v>208031</v>
      </c>
      <c r="K106" s="167">
        <f t="shared" si="11"/>
        <v>0</v>
      </c>
      <c r="L106" s="167">
        <f t="shared" si="12"/>
        <v>12407</v>
      </c>
      <c r="M106" s="167">
        <f t="shared" si="13"/>
        <v>0</v>
      </c>
      <c r="N106" s="167">
        <f t="shared" si="14"/>
        <v>667083</v>
      </c>
      <c r="O106" s="168">
        <f t="shared" si="14"/>
        <v>0</v>
      </c>
      <c r="P106" s="169"/>
      <c r="Q106" s="170">
        <v>446645</v>
      </c>
      <c r="R106" s="171">
        <v>208031</v>
      </c>
      <c r="S106" s="171">
        <v>12407</v>
      </c>
      <c r="T106" s="171">
        <v>667083</v>
      </c>
      <c r="V106" s="161">
        <v>645742</v>
      </c>
      <c r="W106" s="172">
        <f t="shared" si="15"/>
        <v>21341</v>
      </c>
      <c r="X106" s="173"/>
    </row>
    <row r="107" spans="1:24" s="174" customFormat="1" ht="20.100000000000001" hidden="1" customHeight="1">
      <c r="A107" s="179">
        <v>102</v>
      </c>
      <c r="B107" s="176" t="str">
        <f>VLOOKUP($A107,[14]공종목록표!$A:$F,2,0)</f>
        <v>테르미트용접(경두)</v>
      </c>
      <c r="C107" s="177" t="str">
        <f>VLOOKUP($A107,[14]공종목록표!$A:$F,3,0)</f>
        <v>50kg, 야간</v>
      </c>
      <c r="D107" s="176" t="str">
        <f>VLOOKUP($A107,[14]공종목록표!$A:$F,4,0)</f>
        <v>검사비용포함 (열차감시원 별도)</v>
      </c>
      <c r="E107" s="178" t="str">
        <f>VLOOKUP($A107,[14]공종목록표!$A:$F,5,0)</f>
        <v>개소</v>
      </c>
      <c r="F107" s="167"/>
      <c r="G107" s="167">
        <v>0</v>
      </c>
      <c r="H107" s="167">
        <f t="shared" si="8"/>
        <v>446645</v>
      </c>
      <c r="I107" s="167">
        <f t="shared" si="9"/>
        <v>0</v>
      </c>
      <c r="J107" s="167">
        <f t="shared" si="10"/>
        <v>385067</v>
      </c>
      <c r="K107" s="167">
        <f t="shared" si="11"/>
        <v>0</v>
      </c>
      <c r="L107" s="167">
        <f t="shared" si="12"/>
        <v>12412</v>
      </c>
      <c r="M107" s="167">
        <f t="shared" si="13"/>
        <v>0</v>
      </c>
      <c r="N107" s="167">
        <f t="shared" si="14"/>
        <v>844124</v>
      </c>
      <c r="O107" s="168">
        <f t="shared" si="14"/>
        <v>0</v>
      </c>
      <c r="P107" s="169"/>
      <c r="Q107" s="170">
        <v>446645</v>
      </c>
      <c r="R107" s="171">
        <v>385067</v>
      </c>
      <c r="S107" s="171">
        <v>12412</v>
      </c>
      <c r="T107" s="171">
        <v>844124</v>
      </c>
      <c r="V107" s="161">
        <v>820088</v>
      </c>
      <c r="W107" s="172">
        <f t="shared" si="15"/>
        <v>24036</v>
      </c>
      <c r="X107" s="173"/>
    </row>
    <row r="108" spans="1:24" ht="20.100000000000001" hidden="1" customHeight="1">
      <c r="A108" s="179">
        <v>103</v>
      </c>
      <c r="B108" s="176" t="str">
        <f>VLOOKUP($A108,[14]공종목록표!$A:$F,2,0)</f>
        <v>테르미트용접(경두)</v>
      </c>
      <c r="C108" s="177" t="str">
        <f>VLOOKUP($A108,[14]공종목록표!$A:$F,3,0)</f>
        <v>50kg, 야간(사용중지 3시간)</v>
      </c>
      <c r="D108" s="176" t="str">
        <f>VLOOKUP($A108,[14]공종목록표!$A:$F,4,0)</f>
        <v>검사비용포함 (열차감시원 별도)</v>
      </c>
      <c r="E108" s="178" t="str">
        <f>VLOOKUP($A108,[14]공종목록표!$A:$F,5,0)</f>
        <v>개소</v>
      </c>
      <c r="F108" s="167"/>
      <c r="G108" s="167">
        <v>0</v>
      </c>
      <c r="H108" s="167">
        <f t="shared" si="8"/>
        <v>446645</v>
      </c>
      <c r="I108" s="167">
        <f t="shared" si="9"/>
        <v>0</v>
      </c>
      <c r="J108" s="167">
        <f t="shared" si="10"/>
        <v>446997</v>
      </c>
      <c r="K108" s="167">
        <f t="shared" si="11"/>
        <v>0</v>
      </c>
      <c r="L108" s="167">
        <f t="shared" si="12"/>
        <v>12412</v>
      </c>
      <c r="M108" s="167">
        <f t="shared" si="13"/>
        <v>0</v>
      </c>
      <c r="N108" s="167">
        <f t="shared" si="14"/>
        <v>906054</v>
      </c>
      <c r="O108" s="168">
        <f t="shared" si="14"/>
        <v>0</v>
      </c>
      <c r="P108" s="183"/>
      <c r="Q108" s="170">
        <v>446645</v>
      </c>
      <c r="R108" s="171">
        <v>446997</v>
      </c>
      <c r="S108" s="171">
        <v>12412</v>
      </c>
      <c r="T108" s="171">
        <v>906054</v>
      </c>
      <c r="V108" s="161">
        <v>881093</v>
      </c>
      <c r="W108" s="172">
        <f t="shared" si="15"/>
        <v>24961</v>
      </c>
      <c r="X108" s="173"/>
    </row>
    <row r="109" spans="1:24" ht="20.100000000000001" hidden="1" customHeight="1">
      <c r="A109" s="179">
        <v>104</v>
      </c>
      <c r="B109" s="176" t="str">
        <f>VLOOKUP($A109,[14]공종목록표!$A:$F,2,0)</f>
        <v>테르미트용접(경두)</v>
      </c>
      <c r="C109" s="177" t="str">
        <f>VLOOKUP($A109,[14]공종목록표!$A:$F,3,0)</f>
        <v>50kg, 야간(사용중지 4시간)</v>
      </c>
      <c r="D109" s="176" t="str">
        <f>VLOOKUP($A109,[14]공종목록표!$A:$F,4,0)</f>
        <v>검사비용포함 (열차감시원 별도)</v>
      </c>
      <c r="E109" s="178" t="str">
        <f>VLOOKUP($A109,[14]공종목록표!$A:$F,5,0)</f>
        <v>개소</v>
      </c>
      <c r="F109" s="167"/>
      <c r="G109" s="167">
        <v>0</v>
      </c>
      <c r="H109" s="167">
        <f t="shared" si="8"/>
        <v>446645</v>
      </c>
      <c r="I109" s="167">
        <f t="shared" si="9"/>
        <v>0</v>
      </c>
      <c r="J109" s="167">
        <f t="shared" si="10"/>
        <v>427170</v>
      </c>
      <c r="K109" s="167">
        <f t="shared" si="11"/>
        <v>0</v>
      </c>
      <c r="L109" s="167">
        <f t="shared" si="12"/>
        <v>12402</v>
      </c>
      <c r="M109" s="167">
        <f t="shared" si="13"/>
        <v>0</v>
      </c>
      <c r="N109" s="167">
        <f t="shared" si="14"/>
        <v>886217</v>
      </c>
      <c r="O109" s="168">
        <f t="shared" si="14"/>
        <v>0</v>
      </c>
      <c r="P109" s="169"/>
      <c r="Q109" s="170">
        <v>446645</v>
      </c>
      <c r="R109" s="171">
        <v>427170</v>
      </c>
      <c r="S109" s="171">
        <v>12402</v>
      </c>
      <c r="T109" s="171">
        <v>886217</v>
      </c>
      <c r="V109" s="161">
        <v>861550</v>
      </c>
      <c r="W109" s="172">
        <f t="shared" si="15"/>
        <v>24667</v>
      </c>
      <c r="X109" s="173"/>
    </row>
    <row r="110" spans="1:24" ht="20.100000000000001" hidden="1" customHeight="1">
      <c r="A110" s="179">
        <v>105</v>
      </c>
      <c r="B110" s="176" t="str">
        <f>VLOOKUP($A110,[14]공종목록표!$A:$F,2,0)</f>
        <v>테르미트용접(경두)</v>
      </c>
      <c r="C110" s="177" t="str">
        <f>VLOOKUP($A110,[14]공종목록표!$A:$F,3,0)</f>
        <v>50kg, 야간(2개소 이하)</v>
      </c>
      <c r="D110" s="176" t="str">
        <f>VLOOKUP($A110,[14]공종목록표!$A:$F,4,0)</f>
        <v>검사비용포함 (열차감시원 별도)</v>
      </c>
      <c r="E110" s="178" t="str">
        <f>VLOOKUP($A110,[14]공종목록표!$A:$F,5,0)</f>
        <v>개소</v>
      </c>
      <c r="F110" s="167"/>
      <c r="G110" s="167">
        <v>0</v>
      </c>
      <c r="H110" s="167">
        <f t="shared" si="8"/>
        <v>446645</v>
      </c>
      <c r="I110" s="167">
        <f t="shared" si="9"/>
        <v>0</v>
      </c>
      <c r="J110" s="167">
        <f t="shared" si="10"/>
        <v>530749</v>
      </c>
      <c r="K110" s="167">
        <f t="shared" si="11"/>
        <v>0</v>
      </c>
      <c r="L110" s="167">
        <f t="shared" si="12"/>
        <v>12414</v>
      </c>
      <c r="M110" s="167">
        <f t="shared" si="13"/>
        <v>0</v>
      </c>
      <c r="N110" s="167">
        <f t="shared" si="14"/>
        <v>989808</v>
      </c>
      <c r="O110" s="168">
        <f t="shared" si="14"/>
        <v>0</v>
      </c>
      <c r="P110" s="169"/>
      <c r="Q110" s="170">
        <v>446645</v>
      </c>
      <c r="R110" s="171">
        <v>530749</v>
      </c>
      <c r="S110" s="171">
        <v>12414</v>
      </c>
      <c r="T110" s="171">
        <v>989808</v>
      </c>
      <c r="V110" s="161">
        <v>963572</v>
      </c>
      <c r="W110" s="172">
        <f t="shared" si="15"/>
        <v>26236</v>
      </c>
      <c r="X110" s="173"/>
    </row>
    <row r="111" spans="1:24" ht="20.100000000000001" hidden="1" customHeight="1">
      <c r="A111" s="179">
        <v>106</v>
      </c>
      <c r="B111" s="176" t="str">
        <f>VLOOKUP($A111,[14]공종목록표!$A:$F,2,0)</f>
        <v>테르미트용접(경두)</v>
      </c>
      <c r="C111" s="177" t="str">
        <f>VLOOKUP($A111,[14]공종목록표!$A:$F,3,0)</f>
        <v>50kg, 주간, 터널 또는 교량</v>
      </c>
      <c r="D111" s="176" t="str">
        <f>VLOOKUP($A111,[14]공종목록표!$A:$F,4,0)</f>
        <v>검사비용포함 (열차감시원 별도)</v>
      </c>
      <c r="E111" s="178" t="str">
        <f>VLOOKUP($A111,[14]공종목록표!$A:$F,5,0)</f>
        <v>개소</v>
      </c>
      <c r="F111" s="167"/>
      <c r="G111" s="167">
        <v>0</v>
      </c>
      <c r="H111" s="167">
        <f t="shared" si="8"/>
        <v>446645</v>
      </c>
      <c r="I111" s="167">
        <f t="shared" si="9"/>
        <v>0</v>
      </c>
      <c r="J111" s="167">
        <f t="shared" si="10"/>
        <v>236849</v>
      </c>
      <c r="K111" s="167">
        <f t="shared" si="11"/>
        <v>0</v>
      </c>
      <c r="L111" s="167">
        <f t="shared" si="12"/>
        <v>11730</v>
      </c>
      <c r="M111" s="167">
        <f t="shared" si="13"/>
        <v>0</v>
      </c>
      <c r="N111" s="167">
        <f t="shared" si="14"/>
        <v>695224</v>
      </c>
      <c r="O111" s="168">
        <f t="shared" si="14"/>
        <v>0</v>
      </c>
      <c r="P111" s="183"/>
      <c r="Q111" s="170">
        <v>446645</v>
      </c>
      <c r="R111" s="171">
        <v>236849</v>
      </c>
      <c r="S111" s="171">
        <v>11730</v>
      </c>
      <c r="T111" s="171">
        <v>695224</v>
      </c>
      <c r="V111" s="161">
        <v>673465</v>
      </c>
      <c r="W111" s="172">
        <f t="shared" si="15"/>
        <v>21759</v>
      </c>
      <c r="X111" s="173"/>
    </row>
    <row r="112" spans="1:24" ht="20.100000000000001" hidden="1" customHeight="1">
      <c r="A112" s="179">
        <v>107</v>
      </c>
      <c r="B112" s="176" t="str">
        <f>VLOOKUP($A112,[14]공종목록표!$A:$F,2,0)</f>
        <v>테르미트용접(경두)</v>
      </c>
      <c r="C112" s="177" t="str">
        <f>VLOOKUP($A112,[14]공종목록표!$A:$F,3,0)</f>
        <v>50kg, 야간, 터널 또는 교량</v>
      </c>
      <c r="D112" s="176" t="str">
        <f>VLOOKUP($A112,[14]공종목록표!$A:$F,4,0)</f>
        <v>검사비용포함 (열차감시원 별도)</v>
      </c>
      <c r="E112" s="178" t="str">
        <f>VLOOKUP($A112,[14]공종목록표!$A:$F,5,0)</f>
        <v>개소</v>
      </c>
      <c r="F112" s="167"/>
      <c r="G112" s="167">
        <v>0</v>
      </c>
      <c r="H112" s="167">
        <f t="shared" si="8"/>
        <v>446645</v>
      </c>
      <c r="I112" s="167">
        <f t="shared" si="9"/>
        <v>0</v>
      </c>
      <c r="J112" s="167">
        <f t="shared" si="10"/>
        <v>472579</v>
      </c>
      <c r="K112" s="167">
        <f t="shared" si="11"/>
        <v>0</v>
      </c>
      <c r="L112" s="167">
        <f t="shared" si="12"/>
        <v>12415</v>
      </c>
      <c r="M112" s="167">
        <f t="shared" si="13"/>
        <v>0</v>
      </c>
      <c r="N112" s="167">
        <f t="shared" si="14"/>
        <v>931639</v>
      </c>
      <c r="O112" s="168">
        <f t="shared" si="14"/>
        <v>0</v>
      </c>
      <c r="P112" s="183"/>
      <c r="Q112" s="170">
        <v>446645</v>
      </c>
      <c r="R112" s="171">
        <v>472579</v>
      </c>
      <c r="S112" s="171">
        <v>12415</v>
      </c>
      <c r="T112" s="171">
        <v>931639</v>
      </c>
      <c r="V112" s="161">
        <v>906283</v>
      </c>
      <c r="W112" s="172">
        <f t="shared" si="15"/>
        <v>25356</v>
      </c>
      <c r="X112" s="173"/>
    </row>
    <row r="113" spans="1:24" s="174" customFormat="1" ht="20.100000000000001" hidden="1" customHeight="1">
      <c r="A113" s="179">
        <v>108</v>
      </c>
      <c r="B113" s="176" t="str">
        <f>VLOOKUP($A113,[14]공종목록표!$A:$F,2,0)</f>
        <v>테르미트용접(경두)</v>
      </c>
      <c r="C113" s="177" t="str">
        <f>VLOOKUP($A113,[14]공종목록표!$A:$F,3,0)</f>
        <v>50kg, 야간(사용중지 3시간), 터널 또는 교량</v>
      </c>
      <c r="D113" s="176" t="str">
        <f>VLOOKUP($A113,[14]공종목록표!$A:$F,4,0)</f>
        <v>검사비용포함 (열차감시원 별도)</v>
      </c>
      <c r="E113" s="178" t="str">
        <f>VLOOKUP($A113,[14]공종목록표!$A:$F,5,0)</f>
        <v>개소</v>
      </c>
      <c r="F113" s="167"/>
      <c r="G113" s="167">
        <v>0</v>
      </c>
      <c r="H113" s="167">
        <f t="shared" si="8"/>
        <v>446645</v>
      </c>
      <c r="I113" s="167">
        <f t="shared" si="9"/>
        <v>0</v>
      </c>
      <c r="J113" s="167">
        <f t="shared" si="10"/>
        <v>533991</v>
      </c>
      <c r="K113" s="167">
        <f t="shared" si="11"/>
        <v>0</v>
      </c>
      <c r="L113" s="167">
        <f t="shared" si="12"/>
        <v>12408</v>
      </c>
      <c r="M113" s="167">
        <f t="shared" si="13"/>
        <v>0</v>
      </c>
      <c r="N113" s="167">
        <f t="shared" si="14"/>
        <v>993044</v>
      </c>
      <c r="O113" s="168">
        <f t="shared" si="14"/>
        <v>0</v>
      </c>
      <c r="P113" s="169"/>
      <c r="Q113" s="170">
        <v>446645</v>
      </c>
      <c r="R113" s="171">
        <v>533991</v>
      </c>
      <c r="S113" s="171">
        <v>12408</v>
      </c>
      <c r="T113" s="171">
        <v>993044</v>
      </c>
      <c r="V113" s="161">
        <v>966770</v>
      </c>
      <c r="W113" s="172">
        <f t="shared" si="15"/>
        <v>26274</v>
      </c>
      <c r="X113" s="173"/>
    </row>
    <row r="114" spans="1:24" s="174" customFormat="1" ht="20.100000000000001" hidden="1" customHeight="1">
      <c r="A114" s="179">
        <v>109</v>
      </c>
      <c r="B114" s="176" t="str">
        <f>VLOOKUP($A114,[14]공종목록표!$A:$F,2,0)</f>
        <v>테르미트용접(경두)</v>
      </c>
      <c r="C114" s="177" t="str">
        <f>VLOOKUP($A114,[14]공종목록표!$A:$F,3,0)</f>
        <v>50kg, 야간(사용중지 4시간), 터널 또는 교량</v>
      </c>
      <c r="D114" s="176" t="str">
        <f>VLOOKUP($A114,[14]공종목록표!$A:$F,4,0)</f>
        <v>검사비용포함 (열차감시원 별도)</v>
      </c>
      <c r="E114" s="178" t="str">
        <f>VLOOKUP($A114,[14]공종목록표!$A:$F,5,0)</f>
        <v>개소</v>
      </c>
      <c r="F114" s="167"/>
      <c r="G114" s="167">
        <v>0</v>
      </c>
      <c r="H114" s="167">
        <f t="shared" si="8"/>
        <v>446645</v>
      </c>
      <c r="I114" s="167">
        <f t="shared" si="9"/>
        <v>0</v>
      </c>
      <c r="J114" s="167">
        <f t="shared" si="10"/>
        <v>514683</v>
      </c>
      <c r="K114" s="167">
        <f t="shared" si="11"/>
        <v>0</v>
      </c>
      <c r="L114" s="167">
        <f t="shared" si="12"/>
        <v>12406</v>
      </c>
      <c r="M114" s="167">
        <f t="shared" si="13"/>
        <v>0</v>
      </c>
      <c r="N114" s="167">
        <f t="shared" si="14"/>
        <v>973734</v>
      </c>
      <c r="O114" s="168">
        <f t="shared" si="14"/>
        <v>0</v>
      </c>
      <c r="P114" s="169"/>
      <c r="Q114" s="170">
        <v>446645</v>
      </c>
      <c r="R114" s="171">
        <v>514683</v>
      </c>
      <c r="S114" s="171">
        <v>12406</v>
      </c>
      <c r="T114" s="171">
        <v>973734</v>
      </c>
      <c r="V114" s="161">
        <v>947745</v>
      </c>
      <c r="W114" s="172">
        <f t="shared" si="15"/>
        <v>25989</v>
      </c>
      <c r="X114" s="173"/>
    </row>
    <row r="115" spans="1:24" s="174" customFormat="1" ht="20.100000000000001" hidden="1" customHeight="1">
      <c r="A115" s="179">
        <v>110</v>
      </c>
      <c r="B115" s="176" t="str">
        <f>VLOOKUP($A115,[14]공종목록표!$A:$F,2,0)</f>
        <v>테르미트용접(경두)</v>
      </c>
      <c r="C115" s="177" t="str">
        <f>VLOOKUP($A115,[14]공종목록표!$A:$F,3,0)</f>
        <v>50kg, 야간(2개소 이하), 터널 또는 교량</v>
      </c>
      <c r="D115" s="176" t="str">
        <f>VLOOKUP($A115,[14]공종목록표!$A:$F,4,0)</f>
        <v>검사비용포함 (열차감시원 별도)</v>
      </c>
      <c r="E115" s="178" t="str">
        <f>VLOOKUP($A115,[14]공종목록표!$A:$F,5,0)</f>
        <v>개소</v>
      </c>
      <c r="F115" s="167"/>
      <c r="G115" s="167">
        <v>0</v>
      </c>
      <c r="H115" s="167">
        <f t="shared" si="8"/>
        <v>446645</v>
      </c>
      <c r="I115" s="167">
        <f t="shared" si="9"/>
        <v>0</v>
      </c>
      <c r="J115" s="167">
        <f t="shared" si="10"/>
        <v>472579</v>
      </c>
      <c r="K115" s="167">
        <f t="shared" si="11"/>
        <v>0</v>
      </c>
      <c r="L115" s="167">
        <f t="shared" si="12"/>
        <v>12415</v>
      </c>
      <c r="M115" s="167">
        <f t="shared" si="13"/>
        <v>0</v>
      </c>
      <c r="N115" s="167">
        <f t="shared" si="14"/>
        <v>931639</v>
      </c>
      <c r="O115" s="168">
        <f t="shared" si="14"/>
        <v>0</v>
      </c>
      <c r="P115" s="169"/>
      <c r="Q115" s="170">
        <v>446645</v>
      </c>
      <c r="R115" s="171">
        <v>472579</v>
      </c>
      <c r="S115" s="171">
        <v>12415</v>
      </c>
      <c r="T115" s="171">
        <v>931639</v>
      </c>
      <c r="V115" s="161">
        <v>906283</v>
      </c>
      <c r="W115" s="172">
        <f t="shared" si="15"/>
        <v>25356</v>
      </c>
      <c r="X115" s="173"/>
    </row>
    <row r="116" spans="1:24" s="174" customFormat="1" ht="20.100000000000001" hidden="1" customHeight="1">
      <c r="A116" s="179">
        <v>111</v>
      </c>
      <c r="B116" s="176" t="str">
        <f>VLOOKUP($A116,[14]공종목록표!$A:$F,2,0)</f>
        <v>테르미트용접</v>
      </c>
      <c r="C116" s="177" t="str">
        <f>VLOOKUP($A116,[14]공종목록표!$A:$F,3,0)</f>
        <v>60kg, 주간</v>
      </c>
      <c r="D116" s="176" t="str">
        <f>VLOOKUP($A116,[14]공종목록표!$A:$F,4,0)</f>
        <v>검사비용포함 (열차감시원 별도)</v>
      </c>
      <c r="E116" s="178" t="str">
        <f>VLOOKUP($A116,[14]공종목록표!$A:$F,5,0)</f>
        <v>개소</v>
      </c>
      <c r="F116" s="167"/>
      <c r="G116" s="167">
        <v>0</v>
      </c>
      <c r="H116" s="167">
        <f t="shared" si="8"/>
        <v>436060</v>
      </c>
      <c r="I116" s="167">
        <f t="shared" si="9"/>
        <v>0</v>
      </c>
      <c r="J116" s="167">
        <f t="shared" si="10"/>
        <v>208723</v>
      </c>
      <c r="K116" s="167">
        <f t="shared" si="11"/>
        <v>0</v>
      </c>
      <c r="L116" s="167">
        <f t="shared" si="12"/>
        <v>12445</v>
      </c>
      <c r="M116" s="167">
        <f t="shared" si="13"/>
        <v>0</v>
      </c>
      <c r="N116" s="167">
        <f t="shared" si="14"/>
        <v>657228</v>
      </c>
      <c r="O116" s="168">
        <f t="shared" si="14"/>
        <v>0</v>
      </c>
      <c r="P116" s="169"/>
      <c r="Q116" s="170">
        <v>436060</v>
      </c>
      <c r="R116" s="171">
        <v>208723</v>
      </c>
      <c r="S116" s="171">
        <v>12445</v>
      </c>
      <c r="T116" s="171">
        <v>657228</v>
      </c>
      <c r="V116" s="161">
        <v>642280</v>
      </c>
      <c r="W116" s="172">
        <f t="shared" si="15"/>
        <v>14948</v>
      </c>
      <c r="X116" s="173"/>
    </row>
    <row r="117" spans="1:24" s="174" customFormat="1" ht="20.100000000000001" hidden="1" customHeight="1">
      <c r="A117" s="179">
        <v>112</v>
      </c>
      <c r="B117" s="176" t="str">
        <f>VLOOKUP($A117,[14]공종목록표!$A:$F,2,0)</f>
        <v>테르미트용접</v>
      </c>
      <c r="C117" s="177" t="str">
        <f>VLOOKUP($A117,[14]공종목록표!$A:$F,3,0)</f>
        <v>60kg, 야간</v>
      </c>
      <c r="D117" s="176" t="str">
        <f>VLOOKUP($A117,[14]공종목록표!$A:$F,4,0)</f>
        <v>검사비용포함 (열차감시원 별도)</v>
      </c>
      <c r="E117" s="178" t="str">
        <f>VLOOKUP($A117,[14]공종목록표!$A:$F,5,0)</f>
        <v>개소</v>
      </c>
      <c r="F117" s="167"/>
      <c r="G117" s="167">
        <v>0</v>
      </c>
      <c r="H117" s="167">
        <f t="shared" si="8"/>
        <v>436060</v>
      </c>
      <c r="I117" s="167">
        <f t="shared" si="9"/>
        <v>0</v>
      </c>
      <c r="J117" s="167">
        <f t="shared" si="10"/>
        <v>386624</v>
      </c>
      <c r="K117" s="167">
        <f t="shared" si="11"/>
        <v>0</v>
      </c>
      <c r="L117" s="167">
        <f t="shared" si="12"/>
        <v>12454</v>
      </c>
      <c r="M117" s="167">
        <f t="shared" si="13"/>
        <v>0</v>
      </c>
      <c r="N117" s="167">
        <f t="shared" si="14"/>
        <v>835138</v>
      </c>
      <c r="O117" s="168">
        <f t="shared" si="14"/>
        <v>0</v>
      </c>
      <c r="P117" s="169"/>
      <c r="Q117" s="170">
        <v>436060</v>
      </c>
      <c r="R117" s="171">
        <v>386624</v>
      </c>
      <c r="S117" s="171">
        <v>12454</v>
      </c>
      <c r="T117" s="171">
        <v>835138</v>
      </c>
      <c r="V117" s="161">
        <v>817484</v>
      </c>
      <c r="W117" s="172">
        <f t="shared" si="15"/>
        <v>17654</v>
      </c>
      <c r="X117" s="173"/>
    </row>
    <row r="118" spans="1:24" ht="20.100000000000001" hidden="1" customHeight="1">
      <c r="A118" s="179">
        <v>113</v>
      </c>
      <c r="B118" s="176" t="str">
        <f>VLOOKUP($A118,[14]공종목록표!$A:$F,2,0)</f>
        <v>테르미트용접</v>
      </c>
      <c r="C118" s="177" t="str">
        <f>VLOOKUP($A118,[14]공종목록표!$A:$F,3,0)</f>
        <v>60kg, 야간(사용중지 3시간)</v>
      </c>
      <c r="D118" s="176" t="str">
        <f>VLOOKUP($A118,[14]공종목록표!$A:$F,4,0)</f>
        <v>검사비용포함 (열차감시원 별도)</v>
      </c>
      <c r="E118" s="178" t="str">
        <f>VLOOKUP($A118,[14]공종목록표!$A:$F,5,0)</f>
        <v>개소</v>
      </c>
      <c r="F118" s="167"/>
      <c r="G118" s="167">
        <v>0</v>
      </c>
      <c r="H118" s="167">
        <f t="shared" si="8"/>
        <v>436060</v>
      </c>
      <c r="I118" s="167">
        <f t="shared" si="9"/>
        <v>0</v>
      </c>
      <c r="J118" s="167">
        <f t="shared" si="10"/>
        <v>448555</v>
      </c>
      <c r="K118" s="167">
        <f t="shared" si="11"/>
        <v>0</v>
      </c>
      <c r="L118" s="167">
        <f t="shared" si="12"/>
        <v>12450</v>
      </c>
      <c r="M118" s="167">
        <f t="shared" si="13"/>
        <v>0</v>
      </c>
      <c r="N118" s="167">
        <f t="shared" si="14"/>
        <v>897065</v>
      </c>
      <c r="O118" s="168">
        <f t="shared" si="14"/>
        <v>0</v>
      </c>
      <c r="P118" s="183"/>
      <c r="Q118" s="170">
        <v>436060</v>
      </c>
      <c r="R118" s="171">
        <v>448555</v>
      </c>
      <c r="S118" s="171">
        <v>12450</v>
      </c>
      <c r="T118" s="171">
        <v>897065</v>
      </c>
      <c r="V118" s="161">
        <v>878484</v>
      </c>
      <c r="W118" s="172">
        <f t="shared" si="15"/>
        <v>18581</v>
      </c>
      <c r="X118" s="173"/>
    </row>
    <row r="119" spans="1:24" ht="20.100000000000001" hidden="1" customHeight="1">
      <c r="A119" s="179">
        <v>114</v>
      </c>
      <c r="B119" s="176" t="str">
        <f>VLOOKUP($A119,[14]공종목록표!$A:$F,2,0)</f>
        <v>테르미트용접</v>
      </c>
      <c r="C119" s="177" t="str">
        <f>VLOOKUP($A119,[14]공종목록표!$A:$F,3,0)</f>
        <v>60kg, 야간(사용중지 4시간)</v>
      </c>
      <c r="D119" s="176" t="str">
        <f>VLOOKUP($A119,[14]공종목록표!$A:$F,4,0)</f>
        <v>검사비용포함 (열차감시원 별도)</v>
      </c>
      <c r="E119" s="178" t="str">
        <f>VLOOKUP($A119,[14]공종목록표!$A:$F,5,0)</f>
        <v>개소</v>
      </c>
      <c r="F119" s="167"/>
      <c r="G119" s="167">
        <v>0</v>
      </c>
      <c r="H119" s="167">
        <f t="shared" si="8"/>
        <v>436060</v>
      </c>
      <c r="I119" s="167">
        <f>INT(H119*($F119+$G119/1000))</f>
        <v>0</v>
      </c>
      <c r="J119" s="167">
        <f t="shared" si="10"/>
        <v>428727</v>
      </c>
      <c r="K119" s="167">
        <f>INT(J119*($F119+$G119/1000))</f>
        <v>0</v>
      </c>
      <c r="L119" s="167">
        <f t="shared" si="12"/>
        <v>12441</v>
      </c>
      <c r="M119" s="167">
        <f>INT(L119*($F119+$G119/1000))</f>
        <v>0</v>
      </c>
      <c r="N119" s="167">
        <f t="shared" si="14"/>
        <v>877228</v>
      </c>
      <c r="O119" s="168">
        <f t="shared" si="14"/>
        <v>0</v>
      </c>
      <c r="P119" s="169"/>
      <c r="Q119" s="170">
        <v>436060</v>
      </c>
      <c r="R119" s="171">
        <v>428727</v>
      </c>
      <c r="S119" s="171">
        <v>12441</v>
      </c>
      <c r="T119" s="171">
        <v>877228</v>
      </c>
      <c r="V119" s="161">
        <v>858942</v>
      </c>
      <c r="W119" s="172">
        <f t="shared" si="15"/>
        <v>18286</v>
      </c>
      <c r="X119" s="173"/>
    </row>
    <row r="120" spans="1:24" ht="20.100000000000001" hidden="1" customHeight="1">
      <c r="A120" s="179">
        <v>115</v>
      </c>
      <c r="B120" s="176" t="str">
        <f>VLOOKUP($A120,[14]공종목록표!$A:$F,2,0)</f>
        <v>테르미트용접</v>
      </c>
      <c r="C120" s="177" t="str">
        <f>VLOOKUP($A120,[14]공종목록표!$A:$F,3,0)</f>
        <v>60kg, 야간(2개소 이하)</v>
      </c>
      <c r="D120" s="176" t="str">
        <f>VLOOKUP($A120,[14]공종목록표!$A:$F,4,0)</f>
        <v>검사비용포함 (열차감시원 별도)</v>
      </c>
      <c r="E120" s="178" t="str">
        <f>VLOOKUP($A120,[14]공종목록표!$A:$F,5,0)</f>
        <v>개소</v>
      </c>
      <c r="F120" s="167"/>
      <c r="G120" s="167">
        <v>0</v>
      </c>
      <c r="H120" s="167">
        <f t="shared" si="8"/>
        <v>436060</v>
      </c>
      <c r="I120" s="167">
        <f t="shared" si="9"/>
        <v>0</v>
      </c>
      <c r="J120" s="167">
        <f t="shared" si="10"/>
        <v>532306</v>
      </c>
      <c r="K120" s="167">
        <f t="shared" si="11"/>
        <v>0</v>
      </c>
      <c r="L120" s="167">
        <f t="shared" si="12"/>
        <v>12449</v>
      </c>
      <c r="M120" s="167">
        <f t="shared" si="13"/>
        <v>0</v>
      </c>
      <c r="N120" s="167">
        <f t="shared" si="14"/>
        <v>980815</v>
      </c>
      <c r="O120" s="168">
        <f t="shared" si="14"/>
        <v>0</v>
      </c>
      <c r="P120" s="169"/>
      <c r="Q120" s="170">
        <v>436060</v>
      </c>
      <c r="R120" s="171">
        <v>532306</v>
      </c>
      <c r="S120" s="171">
        <v>12449</v>
      </c>
      <c r="T120" s="171">
        <v>980815</v>
      </c>
      <c r="V120" s="161">
        <v>960959</v>
      </c>
      <c r="W120" s="172">
        <f t="shared" si="15"/>
        <v>19856</v>
      </c>
      <c r="X120" s="173"/>
    </row>
    <row r="121" spans="1:24" ht="20.100000000000001" hidden="1" customHeight="1">
      <c r="A121" s="179">
        <v>116</v>
      </c>
      <c r="B121" s="176" t="str">
        <f>VLOOKUP($A121,[14]공종목록표!$A:$F,2,0)</f>
        <v>테르미트용접</v>
      </c>
      <c r="C121" s="177" t="str">
        <f>VLOOKUP($A121,[14]공종목록표!$A:$F,3,0)</f>
        <v>60kg, 주간, 터널 또는 교량</v>
      </c>
      <c r="D121" s="176" t="str">
        <f>VLOOKUP($A121,[14]공종목록표!$A:$F,4,0)</f>
        <v>검사비용포함 (열차감시원 별도)</v>
      </c>
      <c r="E121" s="178" t="str">
        <f>VLOOKUP($A121,[14]공종목록표!$A:$F,5,0)</f>
        <v>개소</v>
      </c>
      <c r="F121" s="167"/>
      <c r="G121" s="167">
        <v>0</v>
      </c>
      <c r="H121" s="167">
        <f t="shared" si="8"/>
        <v>436060</v>
      </c>
      <c r="I121" s="167">
        <f t="shared" si="9"/>
        <v>0</v>
      </c>
      <c r="J121" s="167">
        <f t="shared" si="10"/>
        <v>267064</v>
      </c>
      <c r="K121" s="167">
        <f t="shared" si="11"/>
        <v>0</v>
      </c>
      <c r="L121" s="167">
        <f t="shared" si="12"/>
        <v>12444</v>
      </c>
      <c r="M121" s="167">
        <f t="shared" si="13"/>
        <v>0</v>
      </c>
      <c r="N121" s="167">
        <f t="shared" si="14"/>
        <v>715568</v>
      </c>
      <c r="O121" s="168">
        <f t="shared" si="14"/>
        <v>0</v>
      </c>
      <c r="P121" s="183"/>
      <c r="Q121" s="170">
        <v>436060</v>
      </c>
      <c r="R121" s="171">
        <v>267064</v>
      </c>
      <c r="S121" s="171">
        <v>12444</v>
      </c>
      <c r="T121" s="171">
        <v>715568</v>
      </c>
      <c r="V121" s="161">
        <v>699742</v>
      </c>
      <c r="W121" s="172">
        <f t="shared" si="15"/>
        <v>15826</v>
      </c>
      <c r="X121" s="173"/>
    </row>
    <row r="122" spans="1:24" ht="20.100000000000001" hidden="1" customHeight="1">
      <c r="A122" s="179">
        <v>117</v>
      </c>
      <c r="B122" s="176" t="str">
        <f>VLOOKUP($A122,[14]공종목록표!$A:$F,2,0)</f>
        <v>테르미트용접</v>
      </c>
      <c r="C122" s="177" t="str">
        <f>VLOOKUP($A122,[14]공종목록표!$A:$F,3,0)</f>
        <v>60kg, 야간, 터널 또는 교량</v>
      </c>
      <c r="D122" s="176" t="str">
        <f>VLOOKUP($A122,[14]공종목록표!$A:$F,4,0)</f>
        <v>검사비용포함 (열차감시원 별도)</v>
      </c>
      <c r="E122" s="178" t="str">
        <f>VLOOKUP($A122,[14]공종목록표!$A:$F,5,0)</f>
        <v>개소</v>
      </c>
      <c r="F122" s="167"/>
      <c r="G122" s="167">
        <v>0</v>
      </c>
      <c r="H122" s="167">
        <f t="shared" si="8"/>
        <v>436060</v>
      </c>
      <c r="I122" s="167">
        <f t="shared" si="9"/>
        <v>0</v>
      </c>
      <c r="J122" s="167">
        <f t="shared" si="10"/>
        <v>474137</v>
      </c>
      <c r="K122" s="167">
        <f t="shared" si="11"/>
        <v>0</v>
      </c>
      <c r="L122" s="167">
        <f t="shared" si="12"/>
        <v>12452</v>
      </c>
      <c r="M122" s="167">
        <f t="shared" si="13"/>
        <v>0</v>
      </c>
      <c r="N122" s="167">
        <f t="shared" si="14"/>
        <v>922649</v>
      </c>
      <c r="O122" s="168">
        <f t="shared" si="14"/>
        <v>0</v>
      </c>
      <c r="P122" s="169"/>
      <c r="Q122" s="170">
        <v>436060</v>
      </c>
      <c r="R122" s="171">
        <v>474137</v>
      </c>
      <c r="S122" s="171">
        <v>12452</v>
      </c>
      <c r="T122" s="171">
        <v>922649</v>
      </c>
      <c r="V122" s="161">
        <v>903672</v>
      </c>
      <c r="W122" s="172">
        <f t="shared" si="15"/>
        <v>18977</v>
      </c>
      <c r="X122" s="173"/>
    </row>
    <row r="123" spans="1:24" s="174" customFormat="1" ht="20.100000000000001" hidden="1" customHeight="1">
      <c r="A123" s="179">
        <v>118</v>
      </c>
      <c r="B123" s="176" t="str">
        <f>VLOOKUP($A123,[14]공종목록표!$A:$F,2,0)</f>
        <v>테르미트용접</v>
      </c>
      <c r="C123" s="177" t="str">
        <f>VLOOKUP($A123,[14]공종목록표!$A:$F,3,0)</f>
        <v>60kg, 야간(사용중지 3시간), 터널 또는 교량</v>
      </c>
      <c r="D123" s="176" t="str">
        <f>VLOOKUP($A123,[14]공종목록표!$A:$F,4,0)</f>
        <v>검사비용포함 (열차감시원 별도)</v>
      </c>
      <c r="E123" s="178" t="str">
        <f>VLOOKUP($A123,[14]공종목록표!$A:$F,5,0)</f>
        <v>개소</v>
      </c>
      <c r="F123" s="167"/>
      <c r="G123" s="167">
        <v>0</v>
      </c>
      <c r="H123" s="167">
        <f t="shared" si="8"/>
        <v>436060</v>
      </c>
      <c r="I123" s="167">
        <f t="shared" si="9"/>
        <v>0</v>
      </c>
      <c r="J123" s="167">
        <f t="shared" si="10"/>
        <v>536067</v>
      </c>
      <c r="K123" s="167">
        <f t="shared" si="11"/>
        <v>0</v>
      </c>
      <c r="L123" s="167">
        <f t="shared" si="12"/>
        <v>12449</v>
      </c>
      <c r="M123" s="167">
        <f t="shared" si="13"/>
        <v>0</v>
      </c>
      <c r="N123" s="167">
        <f t="shared" si="14"/>
        <v>984576</v>
      </c>
      <c r="O123" s="168">
        <f t="shared" si="14"/>
        <v>0</v>
      </c>
      <c r="P123" s="169"/>
      <c r="Q123" s="170">
        <v>436060</v>
      </c>
      <c r="R123" s="171">
        <v>536067</v>
      </c>
      <c r="S123" s="171">
        <v>12449</v>
      </c>
      <c r="T123" s="171">
        <v>984576</v>
      </c>
      <c r="V123" s="161">
        <v>964674</v>
      </c>
      <c r="W123" s="172">
        <f t="shared" si="15"/>
        <v>19902</v>
      </c>
      <c r="X123" s="173"/>
    </row>
    <row r="124" spans="1:24" s="174" customFormat="1" ht="20.100000000000001" hidden="1" customHeight="1">
      <c r="A124" s="179">
        <v>119</v>
      </c>
      <c r="B124" s="176" t="str">
        <f>VLOOKUP($A124,[14]공종목록표!$A:$F,2,0)</f>
        <v>테르미트용접</v>
      </c>
      <c r="C124" s="177" t="str">
        <f>VLOOKUP($A124,[14]공종목록표!$A:$F,3,0)</f>
        <v>60kg, 야간(사용중지 4시간), 터널 또는 교량</v>
      </c>
      <c r="D124" s="176" t="str">
        <f>VLOOKUP($A124,[14]공종목록표!$A:$F,4,0)</f>
        <v>검사비용포함 (열차감시원 별도)</v>
      </c>
      <c r="E124" s="178" t="str">
        <f>VLOOKUP($A124,[14]공종목록표!$A:$F,5,0)</f>
        <v>개소</v>
      </c>
      <c r="F124" s="167"/>
      <c r="G124" s="167">
        <v>0</v>
      </c>
      <c r="H124" s="167">
        <f t="shared" si="8"/>
        <v>436060</v>
      </c>
      <c r="I124" s="167">
        <f t="shared" si="9"/>
        <v>0</v>
      </c>
      <c r="J124" s="167">
        <f t="shared" si="10"/>
        <v>516240</v>
      </c>
      <c r="K124" s="167">
        <f t="shared" si="11"/>
        <v>0</v>
      </c>
      <c r="L124" s="167">
        <f t="shared" si="12"/>
        <v>12441</v>
      </c>
      <c r="M124" s="167">
        <f t="shared" si="13"/>
        <v>0</v>
      </c>
      <c r="N124" s="167">
        <f t="shared" si="14"/>
        <v>964741</v>
      </c>
      <c r="O124" s="168">
        <f t="shared" si="14"/>
        <v>0</v>
      </c>
      <c r="P124" s="169"/>
      <c r="Q124" s="170">
        <v>436060</v>
      </c>
      <c r="R124" s="171">
        <v>516240</v>
      </c>
      <c r="S124" s="171">
        <v>12441</v>
      </c>
      <c r="T124" s="171">
        <v>964741</v>
      </c>
      <c r="V124" s="161">
        <v>945133</v>
      </c>
      <c r="W124" s="172">
        <f t="shared" si="15"/>
        <v>19608</v>
      </c>
      <c r="X124" s="173"/>
    </row>
    <row r="125" spans="1:24" s="174" customFormat="1" ht="20.100000000000001" hidden="1" customHeight="1">
      <c r="A125" s="179">
        <v>120</v>
      </c>
      <c r="B125" s="176" t="str">
        <f>VLOOKUP($A125,[14]공종목록표!$A:$F,2,0)</f>
        <v>테르미트용접</v>
      </c>
      <c r="C125" s="177" t="str">
        <f>VLOOKUP($A125,[14]공종목록표!$A:$F,3,0)</f>
        <v>60kg, 야간(2개소 이하), 터널 또는 교량</v>
      </c>
      <c r="D125" s="176" t="str">
        <f>VLOOKUP($A125,[14]공종목록표!$A:$F,4,0)</f>
        <v>검사비용포함 (열차감시원 별도)</v>
      </c>
      <c r="E125" s="178" t="str">
        <f>VLOOKUP($A125,[14]공종목록표!$A:$F,5,0)</f>
        <v>개소</v>
      </c>
      <c r="F125" s="167"/>
      <c r="G125" s="167">
        <v>0</v>
      </c>
      <c r="H125" s="167">
        <f t="shared" si="8"/>
        <v>436060</v>
      </c>
      <c r="I125" s="167">
        <f t="shared" si="9"/>
        <v>0</v>
      </c>
      <c r="J125" s="167">
        <f t="shared" si="10"/>
        <v>619821</v>
      </c>
      <c r="K125" s="167">
        <f t="shared" si="11"/>
        <v>0</v>
      </c>
      <c r="L125" s="167">
        <f t="shared" si="12"/>
        <v>12448</v>
      </c>
      <c r="M125" s="167">
        <f t="shared" si="13"/>
        <v>0</v>
      </c>
      <c r="N125" s="167">
        <f t="shared" si="14"/>
        <v>1068329</v>
      </c>
      <c r="O125" s="168">
        <f t="shared" si="14"/>
        <v>0</v>
      </c>
      <c r="P125" s="169"/>
      <c r="Q125" s="170">
        <v>436060</v>
      </c>
      <c r="R125" s="171">
        <v>619821</v>
      </c>
      <c r="S125" s="171">
        <v>12448</v>
      </c>
      <c r="T125" s="171">
        <v>1068329</v>
      </c>
      <c r="V125" s="161">
        <v>1047149</v>
      </c>
      <c r="W125" s="172">
        <f t="shared" si="15"/>
        <v>21180</v>
      </c>
      <c r="X125" s="173"/>
    </row>
    <row r="126" spans="1:24" s="174" customFormat="1" ht="20.100000000000001" hidden="1" customHeight="1">
      <c r="A126" s="179">
        <v>121</v>
      </c>
      <c r="B126" s="176" t="str">
        <f>VLOOKUP($A126,[14]공종목록표!$A:$F,2,0)</f>
        <v>테르미트용접(경두)</v>
      </c>
      <c r="C126" s="177" t="str">
        <f>VLOOKUP($A126,[14]공종목록표!$A:$F,3,0)</f>
        <v>60kg, 주간</v>
      </c>
      <c r="D126" s="176" t="str">
        <f>VLOOKUP($A126,[14]공종목록표!$A:$F,4,0)</f>
        <v>검사비용포함 (열차감시원 별도)</v>
      </c>
      <c r="E126" s="178" t="str">
        <f>VLOOKUP($A126,[14]공종목록표!$A:$F,5,0)</f>
        <v>개소</v>
      </c>
      <c r="F126" s="167"/>
      <c r="G126" s="167">
        <v>0</v>
      </c>
      <c r="H126" s="167">
        <f t="shared" si="8"/>
        <v>455560</v>
      </c>
      <c r="I126" s="167">
        <f t="shared" si="9"/>
        <v>0</v>
      </c>
      <c r="J126" s="167">
        <f t="shared" si="10"/>
        <v>208723</v>
      </c>
      <c r="K126" s="167">
        <f t="shared" si="11"/>
        <v>0</v>
      </c>
      <c r="L126" s="167">
        <f t="shared" si="12"/>
        <v>12445</v>
      </c>
      <c r="M126" s="167">
        <f t="shared" si="13"/>
        <v>0</v>
      </c>
      <c r="N126" s="167">
        <f t="shared" si="14"/>
        <v>676728</v>
      </c>
      <c r="O126" s="168">
        <f t="shared" si="14"/>
        <v>0</v>
      </c>
      <c r="P126" s="169"/>
      <c r="Q126" s="170">
        <v>455560</v>
      </c>
      <c r="R126" s="171">
        <v>208723</v>
      </c>
      <c r="S126" s="171">
        <v>12445</v>
      </c>
      <c r="T126" s="171">
        <v>676728</v>
      </c>
      <c r="V126" s="161">
        <v>655280</v>
      </c>
      <c r="W126" s="172">
        <f t="shared" si="15"/>
        <v>21448</v>
      </c>
      <c r="X126" s="173"/>
    </row>
    <row r="127" spans="1:24" s="174" customFormat="1" ht="20.100000000000001" hidden="1" customHeight="1">
      <c r="A127" s="179">
        <v>122</v>
      </c>
      <c r="B127" s="176" t="str">
        <f>VLOOKUP($A127,[14]공종목록표!$A:$F,2,0)</f>
        <v>테르미트용접(경두)</v>
      </c>
      <c r="C127" s="177" t="str">
        <f>VLOOKUP($A127,[14]공종목록표!$A:$F,3,0)</f>
        <v>60kg, 야간</v>
      </c>
      <c r="D127" s="176" t="str">
        <f>VLOOKUP($A127,[14]공종목록표!$A:$F,4,0)</f>
        <v>검사비용포함 (열차감시원 별도)</v>
      </c>
      <c r="E127" s="178" t="str">
        <f>VLOOKUP($A127,[14]공종목록표!$A:$F,5,0)</f>
        <v>개소</v>
      </c>
      <c r="F127" s="167"/>
      <c r="G127" s="167">
        <v>0</v>
      </c>
      <c r="H127" s="167">
        <f t="shared" si="8"/>
        <v>455560</v>
      </c>
      <c r="I127" s="167">
        <f t="shared" si="9"/>
        <v>0</v>
      </c>
      <c r="J127" s="167">
        <f t="shared" si="10"/>
        <v>388916</v>
      </c>
      <c r="K127" s="167">
        <f t="shared" si="11"/>
        <v>0</v>
      </c>
      <c r="L127" s="167">
        <f t="shared" si="12"/>
        <v>12491</v>
      </c>
      <c r="M127" s="167">
        <f t="shared" si="13"/>
        <v>0</v>
      </c>
      <c r="N127" s="167">
        <f t="shared" si="14"/>
        <v>856967</v>
      </c>
      <c r="O127" s="168">
        <f t="shared" si="14"/>
        <v>0</v>
      </c>
      <c r="P127" s="169"/>
      <c r="Q127" s="170">
        <v>455560</v>
      </c>
      <c r="R127" s="171">
        <v>388916</v>
      </c>
      <c r="S127" s="171">
        <v>12491</v>
      </c>
      <c r="T127" s="171">
        <v>856967</v>
      </c>
      <c r="V127" s="161">
        <v>832739</v>
      </c>
      <c r="W127" s="172">
        <f t="shared" si="15"/>
        <v>24228</v>
      </c>
      <c r="X127" s="173"/>
    </row>
    <row r="128" spans="1:24" ht="20.100000000000001" hidden="1" customHeight="1">
      <c r="A128" s="179">
        <v>123</v>
      </c>
      <c r="B128" s="176" t="str">
        <f>VLOOKUP($A128,[14]공종목록표!$A:$F,2,0)</f>
        <v>테르미트용접(경두)</v>
      </c>
      <c r="C128" s="177" t="str">
        <f>VLOOKUP($A128,[14]공종목록표!$A:$F,3,0)</f>
        <v>60kg, 야간(사용중지 3시간)</v>
      </c>
      <c r="D128" s="176" t="str">
        <f>VLOOKUP($A128,[14]공종목록표!$A:$F,4,0)</f>
        <v>검사비용포함 (열차감시원 별도)</v>
      </c>
      <c r="E128" s="178" t="str">
        <f>VLOOKUP($A128,[14]공종목록표!$A:$F,5,0)</f>
        <v>개소</v>
      </c>
      <c r="F128" s="167"/>
      <c r="G128" s="167">
        <v>0</v>
      </c>
      <c r="H128" s="167">
        <f t="shared" si="8"/>
        <v>455560</v>
      </c>
      <c r="I128" s="167">
        <f t="shared" si="9"/>
        <v>0</v>
      </c>
      <c r="J128" s="167">
        <f t="shared" si="10"/>
        <v>448555</v>
      </c>
      <c r="K128" s="167">
        <f t="shared" si="11"/>
        <v>0</v>
      </c>
      <c r="L128" s="167">
        <f t="shared" si="12"/>
        <v>12450</v>
      </c>
      <c r="M128" s="167">
        <f t="shared" si="13"/>
        <v>0</v>
      </c>
      <c r="N128" s="167">
        <f t="shared" si="14"/>
        <v>916565</v>
      </c>
      <c r="O128" s="168">
        <f t="shared" si="14"/>
        <v>0</v>
      </c>
      <c r="P128" s="169"/>
      <c r="Q128" s="170">
        <v>455560</v>
      </c>
      <c r="R128" s="171">
        <v>448555</v>
      </c>
      <c r="S128" s="171">
        <v>12450</v>
      </c>
      <c r="T128" s="171">
        <v>916565</v>
      </c>
      <c r="V128" s="161">
        <v>891484</v>
      </c>
      <c r="W128" s="172">
        <f t="shared" si="15"/>
        <v>25081</v>
      </c>
      <c r="X128" s="173"/>
    </row>
    <row r="129" spans="1:24" ht="20.100000000000001" customHeight="1">
      <c r="A129" s="179">
        <v>124</v>
      </c>
      <c r="B129" s="180" t="str">
        <f>VLOOKUP($A129,[14]공종목록표!$A:$F,2,0)</f>
        <v>테르미트용접(경두)</v>
      </c>
      <c r="C129" s="184" t="str">
        <f>VLOOKUP($A129,[14]공종목록표!$A:$F,3,0)</f>
        <v>60kg, 야간(사용중지 4시간)</v>
      </c>
      <c r="D129" s="180" t="str">
        <f>VLOOKUP($A129,[14]공종목록표!$A:$F,4,0)</f>
        <v>검사비용포함 (열차감시원 별도)</v>
      </c>
      <c r="E129" s="185" t="str">
        <f>VLOOKUP($A129,[14]공종목록표!$A:$F,5,0)</f>
        <v>개소</v>
      </c>
      <c r="F129" s="167">
        <f>ROUNDDOWN((VLOOKUP(A129,[14]수량산출서!$A$3:$AE$400,31,FALSE))*1,0)</f>
        <v>32</v>
      </c>
      <c r="G129" s="167">
        <v>0</v>
      </c>
      <c r="H129" s="167">
        <f t="shared" si="8"/>
        <v>455560</v>
      </c>
      <c r="I129" s="167">
        <f>INT(H129*($F129+$G129/1000))</f>
        <v>14577920</v>
      </c>
      <c r="J129" s="167">
        <f t="shared" si="10"/>
        <v>449316</v>
      </c>
      <c r="K129" s="167">
        <f>INT(J129*($F129+$G129/1000))</f>
        <v>14378112</v>
      </c>
      <c r="L129" s="167">
        <f t="shared" si="12"/>
        <v>12659</v>
      </c>
      <c r="M129" s="167">
        <f>INT(L129*($F129+$G129/1000))</f>
        <v>405088</v>
      </c>
      <c r="N129" s="167">
        <f t="shared" si="14"/>
        <v>917535</v>
      </c>
      <c r="O129" s="168">
        <f t="shared" si="14"/>
        <v>29361120</v>
      </c>
      <c r="P129" s="183"/>
      <c r="Q129" s="170">
        <v>455560</v>
      </c>
      <c r="R129" s="171">
        <f>'[14]일위대가 (2)'!L3079</f>
        <v>449316</v>
      </c>
      <c r="S129" s="171">
        <v>12659</v>
      </c>
      <c r="T129" s="171">
        <v>912310</v>
      </c>
      <c r="V129" s="161">
        <v>886891</v>
      </c>
      <c r="W129" s="172">
        <f t="shared" si="15"/>
        <v>30644</v>
      </c>
      <c r="X129" s="173"/>
    </row>
    <row r="130" spans="1:24" s="174" customFormat="1" ht="20.100000000000001" hidden="1" customHeight="1">
      <c r="A130" s="179">
        <v>125</v>
      </c>
      <c r="B130" s="180" t="str">
        <f>VLOOKUP($A130,[14]공종목록표!$A:$F,2,0)</f>
        <v>테르미트용접(경두)</v>
      </c>
      <c r="C130" s="184" t="str">
        <f>VLOOKUP($A130,[14]공종목록표!$A:$F,3,0)</f>
        <v>60kg, 야간(2개소 이하)</v>
      </c>
      <c r="D130" s="180" t="str">
        <f>VLOOKUP($A130,[14]공종목록표!$A:$F,4,0)</f>
        <v>검사비용포함 (열차감시원 별도)</v>
      </c>
      <c r="E130" s="185" t="str">
        <f>VLOOKUP($A130,[14]공종목록표!$A:$F,5,0)</f>
        <v>개소</v>
      </c>
      <c r="F130" s="167"/>
      <c r="G130" s="167">
        <v>0</v>
      </c>
      <c r="H130" s="167">
        <f t="shared" si="8"/>
        <v>455560</v>
      </c>
      <c r="I130" s="167">
        <f t="shared" si="9"/>
        <v>0</v>
      </c>
      <c r="J130" s="167">
        <f t="shared" si="10"/>
        <v>532306</v>
      </c>
      <c r="K130" s="167">
        <f t="shared" si="11"/>
        <v>0</v>
      </c>
      <c r="L130" s="167">
        <f t="shared" si="12"/>
        <v>12449</v>
      </c>
      <c r="M130" s="167">
        <f t="shared" si="13"/>
        <v>0</v>
      </c>
      <c r="N130" s="167">
        <f t="shared" si="14"/>
        <v>1000315</v>
      </c>
      <c r="O130" s="168">
        <f t="shared" si="14"/>
        <v>0</v>
      </c>
      <c r="P130" s="169"/>
      <c r="Q130" s="170">
        <v>455560</v>
      </c>
      <c r="R130" s="171">
        <v>532306</v>
      </c>
      <c r="S130" s="171">
        <v>12449</v>
      </c>
      <c r="T130" s="171">
        <v>1000315</v>
      </c>
      <c r="V130" s="161">
        <v>973959</v>
      </c>
      <c r="W130" s="172">
        <f t="shared" si="15"/>
        <v>26356</v>
      </c>
      <c r="X130" s="173"/>
    </row>
    <row r="131" spans="1:24" s="174" customFormat="1" ht="20.100000000000001" hidden="1" customHeight="1">
      <c r="A131" s="179">
        <v>126</v>
      </c>
      <c r="B131" s="180" t="str">
        <f>VLOOKUP($A131,[14]공종목록표!$A:$F,2,0)</f>
        <v>테르미트용접(경두)</v>
      </c>
      <c r="C131" s="184" t="str">
        <f>VLOOKUP($A131,[14]공종목록표!$A:$F,3,0)</f>
        <v>60kg, 주간, 터널 또는 교량</v>
      </c>
      <c r="D131" s="180" t="str">
        <f>VLOOKUP($A131,[14]공종목록표!$A:$F,4,0)</f>
        <v>검사비용포함 (열차감시원 별도)</v>
      </c>
      <c r="E131" s="185" t="str">
        <f>VLOOKUP($A131,[14]공종목록표!$A:$F,5,0)</f>
        <v>개소</v>
      </c>
      <c r="F131" s="167"/>
      <c r="G131" s="167">
        <v>0</v>
      </c>
      <c r="H131" s="167">
        <f t="shared" si="8"/>
        <v>455560</v>
      </c>
      <c r="I131" s="167">
        <f t="shared" si="9"/>
        <v>0</v>
      </c>
      <c r="J131" s="167">
        <f t="shared" si="10"/>
        <v>267064</v>
      </c>
      <c r="K131" s="167">
        <f t="shared" si="11"/>
        <v>0</v>
      </c>
      <c r="L131" s="167">
        <f t="shared" si="12"/>
        <v>12444</v>
      </c>
      <c r="M131" s="167">
        <f t="shared" si="13"/>
        <v>0</v>
      </c>
      <c r="N131" s="167">
        <f t="shared" si="14"/>
        <v>735068</v>
      </c>
      <c r="O131" s="168">
        <f t="shared" si="14"/>
        <v>0</v>
      </c>
      <c r="P131" s="169"/>
      <c r="Q131" s="170">
        <v>455560</v>
      </c>
      <c r="R131" s="171">
        <v>267064</v>
      </c>
      <c r="S131" s="171">
        <v>12444</v>
      </c>
      <c r="T131" s="171">
        <v>735068</v>
      </c>
      <c r="V131" s="161">
        <v>712742</v>
      </c>
      <c r="W131" s="172">
        <f t="shared" si="15"/>
        <v>22326</v>
      </c>
      <c r="X131" s="173"/>
    </row>
    <row r="132" spans="1:24" s="174" customFormat="1" ht="20.100000000000001" hidden="1" customHeight="1">
      <c r="A132" s="179">
        <v>127</v>
      </c>
      <c r="B132" s="180" t="str">
        <f>VLOOKUP($A132,[14]공종목록표!$A:$F,2,0)</f>
        <v>테르미트용접(경두)</v>
      </c>
      <c r="C132" s="184" t="str">
        <f>VLOOKUP($A132,[14]공종목록표!$A:$F,3,0)</f>
        <v>60kg, 야간, 터널 또는 교량</v>
      </c>
      <c r="D132" s="180" t="str">
        <f>VLOOKUP($A132,[14]공종목록표!$A:$F,4,0)</f>
        <v>검사비용포함 (열차감시원 별도)</v>
      </c>
      <c r="E132" s="185" t="str">
        <f>VLOOKUP($A132,[14]공종목록표!$A:$F,5,0)</f>
        <v>개소</v>
      </c>
      <c r="F132" s="167"/>
      <c r="G132" s="167">
        <v>0</v>
      </c>
      <c r="H132" s="167">
        <f t="shared" si="8"/>
        <v>455560</v>
      </c>
      <c r="I132" s="167">
        <f t="shared" si="9"/>
        <v>0</v>
      </c>
      <c r="J132" s="167">
        <f t="shared" si="10"/>
        <v>476968</v>
      </c>
      <c r="K132" s="167">
        <f t="shared" si="11"/>
        <v>0</v>
      </c>
      <c r="L132" s="167">
        <f t="shared" si="12"/>
        <v>12488</v>
      </c>
      <c r="M132" s="167">
        <f t="shared" si="13"/>
        <v>0</v>
      </c>
      <c r="N132" s="167">
        <f t="shared" si="14"/>
        <v>945016</v>
      </c>
      <c r="O132" s="168">
        <f t="shared" si="14"/>
        <v>0</v>
      </c>
      <c r="P132" s="169"/>
      <c r="Q132" s="170">
        <v>455560</v>
      </c>
      <c r="R132" s="171">
        <v>476968</v>
      </c>
      <c r="S132" s="171">
        <v>12488</v>
      </c>
      <c r="T132" s="171">
        <v>945016</v>
      </c>
      <c r="V132" s="161">
        <v>919450</v>
      </c>
      <c r="W132" s="172">
        <f t="shared" si="15"/>
        <v>25566</v>
      </c>
      <c r="X132" s="173"/>
    </row>
    <row r="133" spans="1:24" s="174" customFormat="1" ht="20.100000000000001" hidden="1" customHeight="1">
      <c r="A133" s="179">
        <v>128</v>
      </c>
      <c r="B133" s="180" t="str">
        <f>VLOOKUP($A133,[14]공종목록표!$A:$F,2,0)</f>
        <v>테르미트용접(경두)</v>
      </c>
      <c r="C133" s="184" t="str">
        <f>VLOOKUP($A133,[14]공종목록표!$A:$F,3,0)</f>
        <v>60kg, 야간(사용중지 3시간), 터널 또는 교량</v>
      </c>
      <c r="D133" s="180" t="str">
        <f>VLOOKUP($A133,[14]공종목록표!$A:$F,4,0)</f>
        <v>검사비용포함 (열차감시원 별도)</v>
      </c>
      <c r="E133" s="185" t="str">
        <f>VLOOKUP($A133,[14]공종목록표!$A:$F,5,0)</f>
        <v>개소</v>
      </c>
      <c r="F133" s="181"/>
      <c r="G133" s="167">
        <v>0</v>
      </c>
      <c r="H133" s="167">
        <f t="shared" si="8"/>
        <v>455560</v>
      </c>
      <c r="I133" s="181">
        <f t="shared" si="9"/>
        <v>0</v>
      </c>
      <c r="J133" s="167">
        <f t="shared" si="10"/>
        <v>536067</v>
      </c>
      <c r="K133" s="167">
        <f t="shared" si="11"/>
        <v>0</v>
      </c>
      <c r="L133" s="167">
        <f t="shared" si="12"/>
        <v>12449</v>
      </c>
      <c r="M133" s="167">
        <f t="shared" si="13"/>
        <v>0</v>
      </c>
      <c r="N133" s="181">
        <f t="shared" si="14"/>
        <v>1004076</v>
      </c>
      <c r="O133" s="182">
        <f t="shared" si="14"/>
        <v>0</v>
      </c>
      <c r="P133" s="183"/>
      <c r="Q133" s="170">
        <v>455560</v>
      </c>
      <c r="R133" s="171">
        <v>536067</v>
      </c>
      <c r="S133" s="171">
        <v>12449</v>
      </c>
      <c r="T133" s="171">
        <v>1004076</v>
      </c>
      <c r="V133" s="161">
        <v>977674</v>
      </c>
      <c r="W133" s="172">
        <f t="shared" si="15"/>
        <v>26402</v>
      </c>
      <c r="X133" s="173"/>
    </row>
    <row r="134" spans="1:24" s="174" customFormat="1" ht="20.100000000000001" hidden="1" customHeight="1">
      <c r="A134" s="179">
        <v>129</v>
      </c>
      <c r="B134" s="180" t="str">
        <f>VLOOKUP($A134,[14]공종목록표!$A:$F,2,0)</f>
        <v>테르미트용접(경두)</v>
      </c>
      <c r="C134" s="184" t="str">
        <f>VLOOKUP($A134,[14]공종목록표!$A:$F,3,0)</f>
        <v>60kg, 야간(사용중지 4시간), 터널 또는 교량</v>
      </c>
      <c r="D134" s="180" t="str">
        <f>VLOOKUP($A134,[14]공종목록표!$A:$F,4,0)</f>
        <v>검사비용포함 (열차감시원 별도)</v>
      </c>
      <c r="E134" s="185" t="str">
        <f>VLOOKUP($A134,[14]공종목록표!$A:$F,5,0)</f>
        <v>개소</v>
      </c>
      <c r="F134" s="181"/>
      <c r="G134" s="167">
        <v>0</v>
      </c>
      <c r="H134" s="167">
        <f t="shared" ref="H134:H197" si="16">INT($Q134*$T$3)</f>
        <v>455560</v>
      </c>
      <c r="I134" s="181">
        <f t="shared" ref="I134:I197" si="17">INT(H134*($F134+$G134/1000))</f>
        <v>0</v>
      </c>
      <c r="J134" s="167">
        <f t="shared" ref="J134:J197" si="18">INT($R134*$T$3)</f>
        <v>534878</v>
      </c>
      <c r="K134" s="167">
        <f t="shared" ref="K134:K197" si="19">INT(J134*($F134+$G134/1000))</f>
        <v>0</v>
      </c>
      <c r="L134" s="167">
        <f t="shared" ref="L134:L197" si="20">INT($S134*$T$3)</f>
        <v>12660</v>
      </c>
      <c r="M134" s="167">
        <f t="shared" ref="M134:M197" si="21">INT(L134*($F134+$G134/1000))</f>
        <v>0</v>
      </c>
      <c r="N134" s="181">
        <f t="shared" ref="N134:O197" si="22">H134+J134+L134</f>
        <v>1003098</v>
      </c>
      <c r="O134" s="182">
        <f t="shared" si="22"/>
        <v>0</v>
      </c>
      <c r="P134" s="183"/>
      <c r="Q134" s="170">
        <v>455560</v>
      </c>
      <c r="R134" s="171">
        <v>534878</v>
      </c>
      <c r="S134" s="171">
        <v>12660</v>
      </c>
      <c r="T134" s="171">
        <v>1003098</v>
      </c>
      <c r="V134" s="161">
        <v>976225</v>
      </c>
      <c r="W134" s="172">
        <f t="shared" ref="W134:W197" si="23">N134-V134</f>
        <v>26873</v>
      </c>
      <c r="X134" s="173"/>
    </row>
    <row r="135" spans="1:24" s="174" customFormat="1" ht="20.100000000000001" hidden="1" customHeight="1">
      <c r="A135" s="179">
        <v>130</v>
      </c>
      <c r="B135" s="180" t="str">
        <f>VLOOKUP($A135,[14]공종목록표!$A:$F,2,0)</f>
        <v>테르미트용접(경두)</v>
      </c>
      <c r="C135" s="184" t="str">
        <f>VLOOKUP($A135,[14]공종목록표!$A:$F,3,0)</f>
        <v>60kg, 야간(2개소 이하), 터널 또는 교량</v>
      </c>
      <c r="D135" s="180" t="str">
        <f>VLOOKUP($A135,[14]공종목록표!$A:$F,4,0)</f>
        <v>검사비용포함 (열차감시원 별도)</v>
      </c>
      <c r="E135" s="185" t="str">
        <f>VLOOKUP($A135,[14]공종목록표!$A:$F,5,0)</f>
        <v>개소</v>
      </c>
      <c r="F135" s="167"/>
      <c r="G135" s="167">
        <v>0</v>
      </c>
      <c r="H135" s="167">
        <f t="shared" si="16"/>
        <v>455560</v>
      </c>
      <c r="I135" s="167">
        <f t="shared" si="17"/>
        <v>0</v>
      </c>
      <c r="J135" s="167">
        <f t="shared" si="18"/>
        <v>619821</v>
      </c>
      <c r="K135" s="167">
        <f t="shared" si="19"/>
        <v>0</v>
      </c>
      <c r="L135" s="167">
        <f t="shared" si="20"/>
        <v>12448</v>
      </c>
      <c r="M135" s="167">
        <f t="shared" si="21"/>
        <v>0</v>
      </c>
      <c r="N135" s="167">
        <f t="shared" si="22"/>
        <v>1087829</v>
      </c>
      <c r="O135" s="168">
        <f t="shared" si="22"/>
        <v>0</v>
      </c>
      <c r="P135" s="169"/>
      <c r="Q135" s="170">
        <v>455560</v>
      </c>
      <c r="R135" s="171">
        <v>619821</v>
      </c>
      <c r="S135" s="171">
        <v>12448</v>
      </c>
      <c r="T135" s="171">
        <v>1087829</v>
      </c>
      <c r="V135" s="161">
        <v>1060149</v>
      </c>
      <c r="W135" s="172">
        <f t="shared" si="23"/>
        <v>27680</v>
      </c>
      <c r="X135" s="173"/>
    </row>
    <row r="136" spans="1:24" s="174" customFormat="1" ht="20.100000000000001" hidden="1" customHeight="1">
      <c r="A136" s="179">
        <v>131</v>
      </c>
      <c r="B136" s="180" t="str">
        <f>VLOOKUP($A136,[14]공종목록표!$A:$F,2,0)</f>
        <v>테르미트용접(UIC)</v>
      </c>
      <c r="C136" s="184" t="str">
        <f>VLOOKUP($A136,[14]공종목록표!$A:$F,3,0)</f>
        <v>60kg, 야간(사용중지 3시간)</v>
      </c>
      <c r="D136" s="180" t="str">
        <f>VLOOKUP($A136,[14]공종목록표!$A:$F,4,0)</f>
        <v>검사비용포함 (열차감시원 별도)</v>
      </c>
      <c r="E136" s="185" t="str">
        <f>VLOOKUP($A136,[14]공종목록표!$A:$F,5,0)</f>
        <v>개소</v>
      </c>
      <c r="F136" s="167"/>
      <c r="G136" s="167">
        <v>0</v>
      </c>
      <c r="H136" s="167">
        <f t="shared" si="16"/>
        <v>497160</v>
      </c>
      <c r="I136" s="167">
        <f t="shared" si="17"/>
        <v>0</v>
      </c>
      <c r="J136" s="167">
        <f t="shared" si="18"/>
        <v>448555</v>
      </c>
      <c r="K136" s="167">
        <f t="shared" si="19"/>
        <v>0</v>
      </c>
      <c r="L136" s="167">
        <f t="shared" si="20"/>
        <v>12450</v>
      </c>
      <c r="M136" s="167">
        <f t="shared" si="21"/>
        <v>0</v>
      </c>
      <c r="N136" s="167">
        <f t="shared" si="22"/>
        <v>958165</v>
      </c>
      <c r="O136" s="168">
        <f t="shared" si="22"/>
        <v>0</v>
      </c>
      <c r="P136" s="169"/>
      <c r="Q136" s="170">
        <v>497160</v>
      </c>
      <c r="R136" s="171">
        <v>448555</v>
      </c>
      <c r="S136" s="171">
        <v>12450</v>
      </c>
      <c r="T136" s="171">
        <v>958165</v>
      </c>
      <c r="V136" s="161">
        <v>911634</v>
      </c>
      <c r="W136" s="172">
        <f t="shared" si="23"/>
        <v>46531</v>
      </c>
      <c r="X136" s="173"/>
    </row>
    <row r="137" spans="1:24" s="174" customFormat="1" ht="20.100000000000001" customHeight="1">
      <c r="A137" s="179">
        <v>132</v>
      </c>
      <c r="B137" s="180" t="str">
        <f>VLOOKUP($A137,[14]공종목록표!$A:$F,2,0)</f>
        <v>테르미트용접(UIC)</v>
      </c>
      <c r="C137" s="184" t="str">
        <f>VLOOKUP($A137,[14]공종목록표!$A:$F,3,0)</f>
        <v>60kg, 야간(사용중지 4시간)</v>
      </c>
      <c r="D137" s="180" t="str">
        <f>VLOOKUP($A137,[14]공종목록표!$A:$F,4,0)</f>
        <v>검사비용포함 (열차감시원 별도)</v>
      </c>
      <c r="E137" s="185" t="str">
        <f>VLOOKUP($A137,[14]공종목록표!$A:$F,5,0)</f>
        <v>개소</v>
      </c>
      <c r="F137" s="167">
        <f>ROUNDDOWN((VLOOKUP(A137,[14]수량산출서!$A$3:$AE$400,31,FALSE))*1,0)</f>
        <v>132</v>
      </c>
      <c r="G137" s="167">
        <v>0</v>
      </c>
      <c r="H137" s="167">
        <f t="shared" si="16"/>
        <v>497160</v>
      </c>
      <c r="I137" s="167">
        <f t="shared" si="17"/>
        <v>65625120</v>
      </c>
      <c r="J137" s="167">
        <f t="shared" si="18"/>
        <v>433290</v>
      </c>
      <c r="K137" s="167">
        <f t="shared" si="19"/>
        <v>57194280</v>
      </c>
      <c r="L137" s="167">
        <f t="shared" si="20"/>
        <v>12441</v>
      </c>
      <c r="M137" s="167">
        <f t="shared" si="21"/>
        <v>1642212</v>
      </c>
      <c r="N137" s="167">
        <f t="shared" si="22"/>
        <v>942891</v>
      </c>
      <c r="O137" s="168">
        <f t="shared" si="22"/>
        <v>124461612</v>
      </c>
      <c r="P137" s="169"/>
      <c r="Q137" s="170">
        <v>497160</v>
      </c>
      <c r="R137" s="171">
        <f>'[14]일위대가 (2)'!L3279</f>
        <v>433290</v>
      </c>
      <c r="S137" s="171">
        <v>12441</v>
      </c>
      <c r="T137" s="171">
        <v>938328</v>
      </c>
      <c r="V137" s="161">
        <v>892092</v>
      </c>
      <c r="W137" s="172">
        <f t="shared" si="23"/>
        <v>50799</v>
      </c>
      <c r="X137" s="173"/>
    </row>
    <row r="138" spans="1:24" s="174" customFormat="1" ht="20.100000000000001" hidden="1" customHeight="1">
      <c r="A138" s="179">
        <v>133</v>
      </c>
      <c r="B138" s="180" t="str">
        <f>VLOOKUP($A138,[14]공종목록표!$A:$F,2,0)</f>
        <v>테르미트용접(UIC)</v>
      </c>
      <c r="C138" s="184" t="str">
        <f>VLOOKUP($A138,[14]공종목록표!$A:$F,3,0)</f>
        <v>60kg, 야간(사용중지 3시간), 터널 또는 교량</v>
      </c>
      <c r="D138" s="180" t="str">
        <f>VLOOKUP($A138,[14]공종목록표!$A:$F,4,0)</f>
        <v>검사비용포함 (열차감시원 별도)</v>
      </c>
      <c r="E138" s="185" t="str">
        <f>VLOOKUP($A138,[14]공종목록표!$A:$F,5,0)</f>
        <v>개소</v>
      </c>
      <c r="F138" s="167"/>
      <c r="G138" s="167">
        <v>0</v>
      </c>
      <c r="H138" s="167">
        <f t="shared" si="16"/>
        <v>497160</v>
      </c>
      <c r="I138" s="167">
        <f t="shared" si="17"/>
        <v>0</v>
      </c>
      <c r="J138" s="167">
        <f t="shared" si="18"/>
        <v>536067</v>
      </c>
      <c r="K138" s="167">
        <f t="shared" si="19"/>
        <v>0</v>
      </c>
      <c r="L138" s="167">
        <f t="shared" si="20"/>
        <v>12449</v>
      </c>
      <c r="M138" s="167">
        <f t="shared" si="21"/>
        <v>0</v>
      </c>
      <c r="N138" s="167">
        <f t="shared" si="22"/>
        <v>1045676</v>
      </c>
      <c r="O138" s="168">
        <f t="shared" si="22"/>
        <v>0</v>
      </c>
      <c r="P138" s="169"/>
      <c r="Q138" s="170">
        <v>497160</v>
      </c>
      <c r="R138" s="171">
        <v>536067</v>
      </c>
      <c r="S138" s="171">
        <v>12449</v>
      </c>
      <c r="T138" s="171">
        <v>1045676</v>
      </c>
      <c r="V138" s="161">
        <v>997824</v>
      </c>
      <c r="W138" s="172">
        <f t="shared" si="23"/>
        <v>47852</v>
      </c>
      <c r="X138" s="173"/>
    </row>
    <row r="139" spans="1:24" s="174" customFormat="1" ht="20.100000000000001" hidden="1" customHeight="1">
      <c r="A139" s="179">
        <v>134</v>
      </c>
      <c r="B139" s="180" t="str">
        <f>VLOOKUP($A139,[14]공종목록표!$A:$F,2,0)</f>
        <v>테르미트용접(UIC)</v>
      </c>
      <c r="C139" s="184" t="str">
        <f>VLOOKUP($A139,[14]공종목록표!$A:$F,3,0)</f>
        <v>60kg, 야간(사용중지 4시간), 터널 또는 교량</v>
      </c>
      <c r="D139" s="180" t="str">
        <f>VLOOKUP($A139,[14]공종목록표!$A:$F,4,0)</f>
        <v>검사비용포함 (열차감시원 별도)</v>
      </c>
      <c r="E139" s="185" t="str">
        <f>VLOOKUP($A139,[14]공종목록표!$A:$F,5,0)</f>
        <v>개소</v>
      </c>
      <c r="F139" s="167"/>
      <c r="G139" s="167">
        <v>0</v>
      </c>
      <c r="H139" s="167">
        <f t="shared" si="16"/>
        <v>497160</v>
      </c>
      <c r="I139" s="167">
        <f t="shared" si="17"/>
        <v>0</v>
      </c>
      <c r="J139" s="167">
        <f t="shared" si="18"/>
        <v>516240</v>
      </c>
      <c r="K139" s="167">
        <f t="shared" si="19"/>
        <v>0</v>
      </c>
      <c r="L139" s="167">
        <f t="shared" si="20"/>
        <v>12441</v>
      </c>
      <c r="M139" s="167">
        <f t="shared" si="21"/>
        <v>0</v>
      </c>
      <c r="N139" s="167">
        <f t="shared" si="22"/>
        <v>1025841</v>
      </c>
      <c r="O139" s="168">
        <f t="shared" si="22"/>
        <v>0</v>
      </c>
      <c r="P139" s="169"/>
      <c r="Q139" s="170">
        <v>497160</v>
      </c>
      <c r="R139" s="171">
        <v>516240</v>
      </c>
      <c r="S139" s="171">
        <v>12441</v>
      </c>
      <c r="T139" s="171">
        <v>1025841</v>
      </c>
      <c r="V139" s="161">
        <v>978283</v>
      </c>
      <c r="W139" s="172">
        <f t="shared" si="23"/>
        <v>47558</v>
      </c>
      <c r="X139" s="173"/>
    </row>
    <row r="140" spans="1:24" s="174" customFormat="1" ht="20.100000000000001" hidden="1" customHeight="1">
      <c r="A140" s="179">
        <v>135</v>
      </c>
      <c r="B140" s="180" t="str">
        <f>VLOOKUP($A140,[14]공종목록표!$A:$F,2,0)</f>
        <v>테르미트용접(UIC 경두)</v>
      </c>
      <c r="C140" s="184" t="str">
        <f>VLOOKUP($A140,[14]공종목록표!$A:$F,3,0)</f>
        <v>60kg, 야간(사용중지 3시간)</v>
      </c>
      <c r="D140" s="180" t="str">
        <f>VLOOKUP($A140,[14]공종목록표!$A:$F,4,0)</f>
        <v>검사비용포함 (열차감시원 별도)</v>
      </c>
      <c r="E140" s="185" t="str">
        <f>VLOOKUP($A140,[14]공종목록표!$A:$F,5,0)</f>
        <v>개소</v>
      </c>
      <c r="F140" s="167"/>
      <c r="G140" s="167">
        <v>0</v>
      </c>
      <c r="H140" s="167">
        <f t="shared" si="16"/>
        <v>510160</v>
      </c>
      <c r="I140" s="167">
        <f t="shared" si="17"/>
        <v>0</v>
      </c>
      <c r="J140" s="167">
        <f t="shared" si="18"/>
        <v>448555</v>
      </c>
      <c r="K140" s="167">
        <f t="shared" si="19"/>
        <v>0</v>
      </c>
      <c r="L140" s="167">
        <f t="shared" si="20"/>
        <v>12450</v>
      </c>
      <c r="M140" s="167">
        <f t="shared" si="21"/>
        <v>0</v>
      </c>
      <c r="N140" s="167">
        <f t="shared" si="22"/>
        <v>971165</v>
      </c>
      <c r="O140" s="168">
        <f t="shared" si="22"/>
        <v>0</v>
      </c>
      <c r="P140" s="169"/>
      <c r="Q140" s="170">
        <v>510160</v>
      </c>
      <c r="R140" s="171">
        <v>448555</v>
      </c>
      <c r="S140" s="171">
        <v>12450</v>
      </c>
      <c r="T140" s="171">
        <v>971165</v>
      </c>
      <c r="V140" s="161">
        <v>924634</v>
      </c>
      <c r="W140" s="172">
        <f t="shared" si="23"/>
        <v>46531</v>
      </c>
      <c r="X140" s="173"/>
    </row>
    <row r="141" spans="1:24" ht="20.100000000000001" customHeight="1">
      <c r="A141" s="179">
        <v>136</v>
      </c>
      <c r="B141" s="180" t="str">
        <f>VLOOKUP($A141,[14]공종목록표!$A:$F,2,0)</f>
        <v>테르미트용접(UIC 경두)</v>
      </c>
      <c r="C141" s="184" t="str">
        <f>VLOOKUP($A141,[14]공종목록표!$A:$F,3,0)</f>
        <v>60kg, 야간(사용중지 4시간)</v>
      </c>
      <c r="D141" s="180" t="str">
        <f>VLOOKUP($A141,[14]공종목록표!$A:$F,4,0)</f>
        <v>검사비용포함 (열차감시원 별도)</v>
      </c>
      <c r="E141" s="185" t="str">
        <f>VLOOKUP($A141,[14]공종목록표!$A:$F,5,0)</f>
        <v>개소</v>
      </c>
      <c r="F141" s="167">
        <f>ROUNDDOWN((VLOOKUP(A141,[14]수량산출서!$A$3:$AE$400,31,FALSE))*1,0)</f>
        <v>24</v>
      </c>
      <c r="G141" s="167">
        <f>((VLOOKUP(A141,[14]수량산출서!$A$3:$AE$400,31,FALSE))-F141)*1000</f>
        <v>0</v>
      </c>
      <c r="H141" s="167">
        <f t="shared" si="16"/>
        <v>510160</v>
      </c>
      <c r="I141" s="167">
        <f t="shared" si="17"/>
        <v>12243840</v>
      </c>
      <c r="J141" s="167">
        <f t="shared" si="18"/>
        <v>433290</v>
      </c>
      <c r="K141" s="167">
        <f t="shared" si="19"/>
        <v>10398960</v>
      </c>
      <c r="L141" s="167">
        <f t="shared" si="20"/>
        <v>12441</v>
      </c>
      <c r="M141" s="167">
        <f t="shared" si="21"/>
        <v>298584</v>
      </c>
      <c r="N141" s="167">
        <f t="shared" si="22"/>
        <v>955891</v>
      </c>
      <c r="O141" s="168">
        <f t="shared" si="22"/>
        <v>22941384</v>
      </c>
      <c r="P141" s="183"/>
      <c r="Q141" s="170">
        <v>510160</v>
      </c>
      <c r="R141" s="171">
        <f>'[14]일위대가 (2)'!L3379</f>
        <v>433290</v>
      </c>
      <c r="S141" s="171">
        <v>12441</v>
      </c>
      <c r="T141" s="171">
        <v>951328</v>
      </c>
      <c r="V141" s="161">
        <v>905092</v>
      </c>
      <c r="W141" s="172">
        <f t="shared" si="23"/>
        <v>50799</v>
      </c>
      <c r="X141" s="173"/>
    </row>
    <row r="142" spans="1:24" ht="20.100000000000001" hidden="1" customHeight="1">
      <c r="A142" s="179">
        <v>137</v>
      </c>
      <c r="B142" s="180" t="str">
        <f>VLOOKUP($A142,[14]공종목록표!$A:$F,2,0)</f>
        <v>테르미트용접(UIC 경두)</v>
      </c>
      <c r="C142" s="184" t="str">
        <f>VLOOKUP($A142,[14]공종목록표!$A:$F,3,0)</f>
        <v>60kg, 야간(사용중지 3시간), 터널 또는 교량</v>
      </c>
      <c r="D142" s="180" t="str">
        <f>VLOOKUP($A142,[14]공종목록표!$A:$F,4,0)</f>
        <v>검사비용포함 (열차감시원 별도)</v>
      </c>
      <c r="E142" s="185" t="str">
        <f>VLOOKUP($A142,[14]공종목록표!$A:$F,5,0)</f>
        <v>개소</v>
      </c>
      <c r="F142" s="167"/>
      <c r="G142" s="167">
        <v>0</v>
      </c>
      <c r="H142" s="167">
        <f t="shared" si="16"/>
        <v>510160</v>
      </c>
      <c r="I142" s="167">
        <f t="shared" si="17"/>
        <v>0</v>
      </c>
      <c r="J142" s="167">
        <f t="shared" si="18"/>
        <v>536067</v>
      </c>
      <c r="K142" s="167">
        <f t="shared" si="19"/>
        <v>0</v>
      </c>
      <c r="L142" s="167">
        <f t="shared" si="20"/>
        <v>12449</v>
      </c>
      <c r="M142" s="167">
        <f t="shared" si="21"/>
        <v>0</v>
      </c>
      <c r="N142" s="167">
        <f t="shared" si="22"/>
        <v>1058676</v>
      </c>
      <c r="O142" s="168">
        <f t="shared" si="22"/>
        <v>0</v>
      </c>
      <c r="P142" s="169"/>
      <c r="Q142" s="170">
        <v>510160</v>
      </c>
      <c r="R142" s="171">
        <v>536067</v>
      </c>
      <c r="S142" s="171">
        <v>12449</v>
      </c>
      <c r="T142" s="171">
        <v>1058676</v>
      </c>
      <c r="V142" s="161">
        <v>1010824</v>
      </c>
      <c r="W142" s="172">
        <f t="shared" si="23"/>
        <v>47852</v>
      </c>
      <c r="X142" s="173"/>
    </row>
    <row r="143" spans="1:24" ht="20.100000000000001" hidden="1" customHeight="1">
      <c r="A143" s="179">
        <v>138</v>
      </c>
      <c r="B143" s="180" t="str">
        <f>VLOOKUP($A143,[14]공종목록표!$A:$F,2,0)</f>
        <v>테르미트용접(UIC 경두)</v>
      </c>
      <c r="C143" s="184" t="str">
        <f>VLOOKUP($A143,[14]공종목록표!$A:$F,3,0)</f>
        <v>60kg, 야간(사용중지 4시간), 터널 또는 교량</v>
      </c>
      <c r="D143" s="180" t="str">
        <f>VLOOKUP($A143,[14]공종목록표!$A:$F,4,0)</f>
        <v>검사비용포함 (열차감시원 별도)</v>
      </c>
      <c r="E143" s="185" t="str">
        <f>VLOOKUP($A143,[14]공종목록표!$A:$F,5,0)</f>
        <v>개소</v>
      </c>
      <c r="F143" s="167"/>
      <c r="G143" s="167">
        <v>0</v>
      </c>
      <c r="H143" s="167">
        <f t="shared" si="16"/>
        <v>510160</v>
      </c>
      <c r="I143" s="167">
        <f t="shared" si="17"/>
        <v>0</v>
      </c>
      <c r="J143" s="167">
        <f t="shared" si="18"/>
        <v>516240</v>
      </c>
      <c r="K143" s="167">
        <f t="shared" si="19"/>
        <v>0</v>
      </c>
      <c r="L143" s="167">
        <f t="shared" si="20"/>
        <v>12441</v>
      </c>
      <c r="M143" s="167">
        <f t="shared" si="21"/>
        <v>0</v>
      </c>
      <c r="N143" s="167">
        <f t="shared" si="22"/>
        <v>1038841</v>
      </c>
      <c r="O143" s="168">
        <f t="shared" si="22"/>
        <v>0</v>
      </c>
      <c r="P143" s="169"/>
      <c r="Q143" s="170">
        <v>510160</v>
      </c>
      <c r="R143" s="171">
        <v>516240</v>
      </c>
      <c r="S143" s="171">
        <v>12441</v>
      </c>
      <c r="T143" s="171">
        <v>1038841</v>
      </c>
      <c r="V143" s="161">
        <v>991283</v>
      </c>
      <c r="W143" s="172">
        <f t="shared" si="23"/>
        <v>47558</v>
      </c>
      <c r="X143" s="173"/>
    </row>
    <row r="144" spans="1:24" ht="20.100000000000001" hidden="1" customHeight="1">
      <c r="A144" s="179">
        <v>139</v>
      </c>
      <c r="B144" s="180" t="str">
        <f>VLOOKUP($A144,[14]공종목록표!$A:$F,2,0)</f>
        <v>플래쉬버트용접(기지)</v>
      </c>
      <c r="C144" s="184" t="str">
        <f>VLOOKUP($A144,[14]공종목록표!$A:$F,3,0)</f>
        <v>주간</v>
      </c>
      <c r="D144" s="180" t="str">
        <f>VLOOKUP($A144,[14]공종목록표!$A:$F,4,0)</f>
        <v>검사비용포함 (열차감시원 별도)</v>
      </c>
      <c r="E144" s="185" t="str">
        <f>VLOOKUP($A144,[14]공종목록표!$A:$F,5,0)</f>
        <v>개소</v>
      </c>
      <c r="F144" s="167"/>
      <c r="G144" s="167">
        <v>0</v>
      </c>
      <c r="H144" s="167">
        <f t="shared" si="16"/>
        <v>54306</v>
      </c>
      <c r="I144" s="167">
        <f t="shared" si="17"/>
        <v>0</v>
      </c>
      <c r="J144" s="167">
        <f t="shared" si="18"/>
        <v>86451</v>
      </c>
      <c r="K144" s="167">
        <f t="shared" si="19"/>
        <v>0</v>
      </c>
      <c r="L144" s="167">
        <f t="shared" si="20"/>
        <v>124017</v>
      </c>
      <c r="M144" s="167">
        <f t="shared" si="21"/>
        <v>0</v>
      </c>
      <c r="N144" s="167">
        <f t="shared" si="22"/>
        <v>264774</v>
      </c>
      <c r="O144" s="168">
        <f t="shared" si="22"/>
        <v>0</v>
      </c>
      <c r="P144" s="183"/>
      <c r="Q144" s="170">
        <v>54306</v>
      </c>
      <c r="R144" s="171">
        <v>86451</v>
      </c>
      <c r="S144" s="171">
        <v>124017</v>
      </c>
      <c r="T144" s="171">
        <v>264774</v>
      </c>
      <c r="V144" s="161">
        <v>248007</v>
      </c>
      <c r="W144" s="172">
        <f t="shared" si="23"/>
        <v>16767</v>
      </c>
      <c r="X144" s="173"/>
    </row>
    <row r="145" spans="1:24" ht="20.100000000000001" hidden="1" customHeight="1">
      <c r="A145" s="186">
        <v>140</v>
      </c>
      <c r="B145" s="187" t="str">
        <f>VLOOKUP($A145,[14]공종목록표!$A:$F,2,0)</f>
        <v>플래쉬버트용접(현장)</v>
      </c>
      <c r="C145" s="188" t="str">
        <f>VLOOKUP($A145,[14]공종목록표!$A:$F,3,0)</f>
        <v>야간(사용중지 3시간)</v>
      </c>
      <c r="D145" s="187" t="str">
        <f>VLOOKUP($A145,[14]공종목록표!$A:$F,4,0)</f>
        <v>현장용접, 검사비용포함 (열차감시원 별도)</v>
      </c>
      <c r="E145" s="189" t="str">
        <f>VLOOKUP($A145,[14]공종목록표!$A:$F,5,0)</f>
        <v>개소</v>
      </c>
      <c r="F145" s="190"/>
      <c r="G145" s="167">
        <v>0</v>
      </c>
      <c r="H145" s="190">
        <f t="shared" si="16"/>
        <v>174644</v>
      </c>
      <c r="I145" s="190">
        <f t="shared" si="17"/>
        <v>0</v>
      </c>
      <c r="J145" s="190">
        <f t="shared" si="18"/>
        <v>211639</v>
      </c>
      <c r="K145" s="190">
        <f t="shared" si="19"/>
        <v>0</v>
      </c>
      <c r="L145" s="190">
        <f t="shared" si="20"/>
        <v>895238</v>
      </c>
      <c r="M145" s="190">
        <f t="shared" si="21"/>
        <v>0</v>
      </c>
      <c r="N145" s="190">
        <f t="shared" si="22"/>
        <v>1281521</v>
      </c>
      <c r="O145" s="191">
        <f t="shared" si="22"/>
        <v>0</v>
      </c>
      <c r="P145" s="192" t="s">
        <v>116</v>
      </c>
      <c r="Q145" s="193">
        <v>174644</v>
      </c>
      <c r="R145" s="194">
        <v>211639</v>
      </c>
      <c r="S145" s="194">
        <v>895238</v>
      </c>
      <c r="T145" s="194">
        <v>1281521</v>
      </c>
      <c r="U145" s="195"/>
      <c r="V145" s="161">
        <v>0</v>
      </c>
      <c r="W145" s="172">
        <f t="shared" si="23"/>
        <v>1281521</v>
      </c>
      <c r="X145" s="196"/>
    </row>
    <row r="146" spans="1:24" ht="20.100000000000001" hidden="1" customHeight="1">
      <c r="A146" s="186">
        <v>141</v>
      </c>
      <c r="B146" s="187" t="str">
        <f>VLOOKUP($A146,[14]공종목록표!$A:$F,2,0)</f>
        <v>플래쉬버트용접(현장)</v>
      </c>
      <c r="C146" s="188" t="str">
        <f>VLOOKUP($A146,[14]공종목록표!$A:$F,3,0)</f>
        <v>야간(사용중지 4시간)</v>
      </c>
      <c r="D146" s="187" t="str">
        <f>VLOOKUP($A146,[14]공종목록표!$A:$F,4,0)</f>
        <v>현장용접, 검사비용포함 (열차감시원 별도)</v>
      </c>
      <c r="E146" s="189" t="str">
        <f>VLOOKUP($A146,[14]공종목록표!$A:$F,5,0)</f>
        <v>개소</v>
      </c>
      <c r="F146" s="190"/>
      <c r="G146" s="167">
        <v>0</v>
      </c>
      <c r="H146" s="190">
        <f t="shared" si="16"/>
        <v>163943</v>
      </c>
      <c r="I146" s="190">
        <f t="shared" si="17"/>
        <v>0</v>
      </c>
      <c r="J146" s="190">
        <f t="shared" si="18"/>
        <v>198811</v>
      </c>
      <c r="K146" s="190">
        <f t="shared" si="19"/>
        <v>0</v>
      </c>
      <c r="L146" s="190">
        <f t="shared" si="20"/>
        <v>840030</v>
      </c>
      <c r="M146" s="190">
        <f t="shared" si="21"/>
        <v>0</v>
      </c>
      <c r="N146" s="190">
        <f t="shared" si="22"/>
        <v>1202784</v>
      </c>
      <c r="O146" s="191">
        <f t="shared" si="22"/>
        <v>0</v>
      </c>
      <c r="P146" s="192" t="s">
        <v>116</v>
      </c>
      <c r="Q146" s="193">
        <v>163943</v>
      </c>
      <c r="R146" s="194">
        <v>198811</v>
      </c>
      <c r="S146" s="194">
        <v>840030</v>
      </c>
      <c r="T146" s="194">
        <v>1202784</v>
      </c>
      <c r="U146" s="195"/>
      <c r="V146" s="161">
        <v>0</v>
      </c>
      <c r="W146" s="172">
        <f t="shared" si="23"/>
        <v>1202784</v>
      </c>
      <c r="X146" s="196"/>
    </row>
    <row r="147" spans="1:24" ht="20.100000000000001" hidden="1" customHeight="1">
      <c r="A147" s="179">
        <v>142</v>
      </c>
      <c r="B147" s="180" t="str">
        <f>VLOOKUP($A147,[14]공종목록표!$A:$F,2,0)</f>
        <v>레일용접 2차연마</v>
      </c>
      <c r="C147" s="184" t="str">
        <f>VLOOKUP($A147,[14]공종목록표!$A:$F,3,0)</f>
        <v>야간</v>
      </c>
      <c r="D147" s="180" t="str">
        <f>VLOOKUP($A147,[14]공종목록표!$A:$F,4,0)</f>
        <v>직진도 검사 포함</v>
      </c>
      <c r="E147" s="185" t="str">
        <f>VLOOKUP($A147,[14]공종목록표!$A:$F,5,0)</f>
        <v>개소</v>
      </c>
      <c r="F147" s="167"/>
      <c r="G147" s="167">
        <v>0</v>
      </c>
      <c r="H147" s="167">
        <f t="shared" si="16"/>
        <v>2163</v>
      </c>
      <c r="I147" s="167">
        <f t="shared" si="17"/>
        <v>0</v>
      </c>
      <c r="J147" s="167">
        <f t="shared" si="18"/>
        <v>85857</v>
      </c>
      <c r="K147" s="167">
        <f t="shared" si="19"/>
        <v>0</v>
      </c>
      <c r="L147" s="167">
        <f t="shared" si="20"/>
        <v>4328</v>
      </c>
      <c r="M147" s="167">
        <f t="shared" si="21"/>
        <v>0</v>
      </c>
      <c r="N147" s="167">
        <f t="shared" si="22"/>
        <v>92348</v>
      </c>
      <c r="O147" s="168">
        <f t="shared" si="22"/>
        <v>0</v>
      </c>
      <c r="P147" s="183"/>
      <c r="Q147" s="170">
        <v>2163</v>
      </c>
      <c r="R147" s="171">
        <v>85857</v>
      </c>
      <c r="S147" s="171">
        <v>4328</v>
      </c>
      <c r="T147" s="171">
        <v>92348</v>
      </c>
      <c r="V147" s="161">
        <v>90763</v>
      </c>
      <c r="W147" s="172">
        <f t="shared" si="23"/>
        <v>1585</v>
      </c>
      <c r="X147" s="173"/>
    </row>
    <row r="148" spans="1:24" ht="20.100000000000001" hidden="1" customHeight="1">
      <c r="A148" s="179">
        <v>143</v>
      </c>
      <c r="B148" s="180" t="str">
        <f>VLOOKUP($A148,[14]공종목록표!$A:$F,2,0)</f>
        <v>레일용접 2차연마</v>
      </c>
      <c r="C148" s="184" t="str">
        <f>VLOOKUP($A148,[14]공종목록표!$A:$F,3,0)</f>
        <v>야간(사용중지 3시간)</v>
      </c>
      <c r="D148" s="180" t="str">
        <f>VLOOKUP($A148,[14]공종목록표!$A:$F,4,0)</f>
        <v>직진도 검사 포함</v>
      </c>
      <c r="E148" s="185" t="str">
        <f>VLOOKUP($A148,[14]공종목록표!$A:$F,5,0)</f>
        <v>개소</v>
      </c>
      <c r="F148" s="167"/>
      <c r="G148" s="167">
        <v>0</v>
      </c>
      <c r="H148" s="167">
        <f t="shared" si="16"/>
        <v>2163</v>
      </c>
      <c r="I148" s="167">
        <f t="shared" si="17"/>
        <v>0</v>
      </c>
      <c r="J148" s="167">
        <f t="shared" si="18"/>
        <v>97874</v>
      </c>
      <c r="K148" s="167">
        <f t="shared" si="19"/>
        <v>0</v>
      </c>
      <c r="L148" s="167">
        <f t="shared" si="20"/>
        <v>4330</v>
      </c>
      <c r="M148" s="167">
        <f t="shared" si="21"/>
        <v>0</v>
      </c>
      <c r="N148" s="167">
        <f t="shared" si="22"/>
        <v>104367</v>
      </c>
      <c r="O148" s="168">
        <f t="shared" si="22"/>
        <v>0</v>
      </c>
      <c r="P148" s="183"/>
      <c r="Q148" s="170">
        <v>2163</v>
      </c>
      <c r="R148" s="171">
        <v>97874</v>
      </c>
      <c r="S148" s="171">
        <v>4330</v>
      </c>
      <c r="T148" s="171">
        <v>104367</v>
      </c>
      <c r="V148" s="161">
        <v>102574</v>
      </c>
      <c r="W148" s="172">
        <f t="shared" si="23"/>
        <v>1793</v>
      </c>
      <c r="X148" s="173"/>
    </row>
    <row r="149" spans="1:24" ht="20.100000000000001" customHeight="1">
      <c r="A149" s="179">
        <v>144</v>
      </c>
      <c r="B149" s="180" t="str">
        <f>VLOOKUP($A149,[14]공종목록표!$A:$F,2,0)</f>
        <v>레일용접 2차연마</v>
      </c>
      <c r="C149" s="184" t="str">
        <f>VLOOKUP($A149,[14]공종목록표!$A:$F,3,0)</f>
        <v>야간(사용중지 4시간)</v>
      </c>
      <c r="D149" s="180" t="str">
        <f>VLOOKUP($A149,[14]공종목록표!$A:$F,4,0)</f>
        <v>직진도 검사 포함</v>
      </c>
      <c r="E149" s="185" t="str">
        <f>VLOOKUP($A149,[14]공종목록표!$A:$F,5,0)</f>
        <v>개소</v>
      </c>
      <c r="F149" s="167">
        <f>ROUNDDOWN((VLOOKUP(A149,[14]수량산출서!$A$3:$AE$400,31,FALSE))*1,0)</f>
        <v>158</v>
      </c>
      <c r="G149" s="167">
        <v>0</v>
      </c>
      <c r="H149" s="167">
        <f t="shared" si="16"/>
        <v>2163</v>
      </c>
      <c r="I149" s="167">
        <f t="shared" si="17"/>
        <v>341754</v>
      </c>
      <c r="J149" s="167">
        <f t="shared" si="18"/>
        <v>95294</v>
      </c>
      <c r="K149" s="167">
        <f t="shared" si="19"/>
        <v>15056452</v>
      </c>
      <c r="L149" s="167">
        <f t="shared" si="20"/>
        <v>4332</v>
      </c>
      <c r="M149" s="167">
        <f t="shared" si="21"/>
        <v>684456</v>
      </c>
      <c r="N149" s="167">
        <f t="shared" si="22"/>
        <v>101789</v>
      </c>
      <c r="O149" s="168">
        <f t="shared" si="22"/>
        <v>16082662</v>
      </c>
      <c r="P149" s="183"/>
      <c r="Q149" s="170">
        <v>2163</v>
      </c>
      <c r="R149" s="171">
        <f>'[14]일위대가 (2)'!L3577</f>
        <v>95294</v>
      </c>
      <c r="S149" s="171">
        <v>4332</v>
      </c>
      <c r="T149" s="171">
        <v>100988</v>
      </c>
      <c r="V149" s="161">
        <v>99254</v>
      </c>
      <c r="W149" s="172">
        <f t="shared" si="23"/>
        <v>2535</v>
      </c>
      <c r="X149" s="173"/>
    </row>
    <row r="150" spans="1:24" ht="20.100000000000001" hidden="1" customHeight="1">
      <c r="A150" s="186">
        <v>145</v>
      </c>
      <c r="B150" s="197" t="str">
        <f>VLOOKUP($A150,[14]공종목록표!$A:$F,2,0)</f>
        <v>레일용접 2차연마</v>
      </c>
      <c r="C150" s="198" t="str">
        <f>VLOOKUP($A150,[14]공종목록표!$A:$F,3,0)</f>
        <v>야간(사용중지 3시간), 터널 또는 교량</v>
      </c>
      <c r="D150" s="197" t="str">
        <f>VLOOKUP($A150,[14]공종목록표!$A:$F,4,0)</f>
        <v>직진도 검사 포함</v>
      </c>
      <c r="E150" s="199" t="str">
        <f>VLOOKUP($A150,[14]공종목록표!$A:$F,5,0)</f>
        <v>개소</v>
      </c>
      <c r="F150" s="190"/>
      <c r="G150" s="167">
        <v>0</v>
      </c>
      <c r="H150" s="190">
        <f t="shared" si="16"/>
        <v>2163</v>
      </c>
      <c r="I150" s="190">
        <f t="shared" si="17"/>
        <v>0</v>
      </c>
      <c r="J150" s="190">
        <f t="shared" si="18"/>
        <v>112166</v>
      </c>
      <c r="K150" s="190">
        <f t="shared" si="19"/>
        <v>0</v>
      </c>
      <c r="L150" s="190">
        <f t="shared" si="20"/>
        <v>4332</v>
      </c>
      <c r="M150" s="190">
        <f t="shared" si="21"/>
        <v>0</v>
      </c>
      <c r="N150" s="190">
        <f t="shared" si="22"/>
        <v>118661</v>
      </c>
      <c r="O150" s="191">
        <f t="shared" si="22"/>
        <v>0</v>
      </c>
      <c r="P150" s="192" t="s">
        <v>116</v>
      </c>
      <c r="Q150" s="193">
        <v>2163</v>
      </c>
      <c r="R150" s="194">
        <v>112166</v>
      </c>
      <c r="S150" s="194">
        <v>4332</v>
      </c>
      <c r="T150" s="194">
        <v>118661</v>
      </c>
      <c r="U150" s="195"/>
      <c r="V150" s="161">
        <v>0</v>
      </c>
      <c r="W150" s="172">
        <f t="shared" si="23"/>
        <v>118661</v>
      </c>
      <c r="X150" s="196"/>
    </row>
    <row r="151" spans="1:24" ht="20.100000000000001" hidden="1" customHeight="1">
      <c r="A151" s="186">
        <v>146</v>
      </c>
      <c r="B151" s="197" t="str">
        <f>VLOOKUP($A151,[14]공종목록표!$A:$F,2,0)</f>
        <v>레일용접 2차연마</v>
      </c>
      <c r="C151" s="198" t="str">
        <f>VLOOKUP($A151,[14]공종목록표!$A:$F,3,0)</f>
        <v>야간(사용중지 4시간), 터널 또는 교량</v>
      </c>
      <c r="D151" s="197" t="str">
        <f>VLOOKUP($A151,[14]공종목록표!$A:$F,4,0)</f>
        <v>직진도 검사 포함</v>
      </c>
      <c r="E151" s="199" t="str">
        <f>VLOOKUP($A151,[14]공종목록표!$A:$F,5,0)</f>
        <v>개소</v>
      </c>
      <c r="F151" s="190"/>
      <c r="G151" s="167">
        <v>0</v>
      </c>
      <c r="H151" s="190">
        <f t="shared" si="16"/>
        <v>2163</v>
      </c>
      <c r="I151" s="190">
        <f t="shared" si="17"/>
        <v>0</v>
      </c>
      <c r="J151" s="190">
        <f t="shared" si="18"/>
        <v>108785</v>
      </c>
      <c r="K151" s="190">
        <f t="shared" si="19"/>
        <v>0</v>
      </c>
      <c r="L151" s="190">
        <f t="shared" si="20"/>
        <v>4334</v>
      </c>
      <c r="M151" s="190">
        <f t="shared" si="21"/>
        <v>0</v>
      </c>
      <c r="N151" s="190">
        <f t="shared" si="22"/>
        <v>115282</v>
      </c>
      <c r="O151" s="191">
        <f t="shared" si="22"/>
        <v>0</v>
      </c>
      <c r="P151" s="192" t="s">
        <v>116</v>
      </c>
      <c r="Q151" s="193">
        <v>2163</v>
      </c>
      <c r="R151" s="194">
        <v>108785</v>
      </c>
      <c r="S151" s="194">
        <v>4334</v>
      </c>
      <c r="T151" s="194">
        <v>115282</v>
      </c>
      <c r="U151" s="195"/>
      <c r="V151" s="161">
        <v>0</v>
      </c>
      <c r="W151" s="172">
        <f t="shared" si="23"/>
        <v>115282</v>
      </c>
      <c r="X151" s="196"/>
    </row>
    <row r="152" spans="1:24" ht="20.100000000000001" hidden="1" customHeight="1">
      <c r="A152" s="179">
        <v>147</v>
      </c>
      <c r="B152" s="176" t="str">
        <f>VLOOKUP($A152,[14]공종목록표!$A:$F,2,0)</f>
        <v>레일용접 2차연마</v>
      </c>
      <c r="C152" s="177" t="str">
        <f>VLOOKUP($A152,[14]공종목록표!$A:$F,3,0)</f>
        <v>야간(2개소 이하)</v>
      </c>
      <c r="D152" s="176" t="str">
        <f>VLOOKUP($A152,[14]공종목록표!$A:$F,4,0)</f>
        <v>직진도 검사 포함</v>
      </c>
      <c r="E152" s="178" t="str">
        <f>VLOOKUP($A152,[14]공종목록표!$A:$F,5,0)</f>
        <v>개소</v>
      </c>
      <c r="F152" s="167"/>
      <c r="G152" s="167">
        <v>0</v>
      </c>
      <c r="H152" s="167">
        <f t="shared" si="16"/>
        <v>2163</v>
      </c>
      <c r="I152" s="167">
        <f t="shared" si="17"/>
        <v>0</v>
      </c>
      <c r="J152" s="167">
        <f t="shared" si="18"/>
        <v>109175</v>
      </c>
      <c r="K152" s="167">
        <f t="shared" si="19"/>
        <v>0</v>
      </c>
      <c r="L152" s="167">
        <f t="shared" si="20"/>
        <v>4326</v>
      </c>
      <c r="M152" s="167">
        <f t="shared" si="21"/>
        <v>0</v>
      </c>
      <c r="N152" s="167">
        <f t="shared" si="22"/>
        <v>115664</v>
      </c>
      <c r="O152" s="168">
        <f t="shared" si="22"/>
        <v>0</v>
      </c>
      <c r="P152" s="183"/>
      <c r="Q152" s="170">
        <v>2163</v>
      </c>
      <c r="R152" s="171">
        <v>109175</v>
      </c>
      <c r="S152" s="171">
        <v>4326</v>
      </c>
      <c r="T152" s="171">
        <v>115664</v>
      </c>
      <c r="V152" s="161">
        <v>113675</v>
      </c>
      <c r="W152" s="172">
        <f t="shared" si="23"/>
        <v>1989</v>
      </c>
      <c r="X152" s="173"/>
    </row>
    <row r="153" spans="1:24" ht="20.100000000000001" hidden="1" customHeight="1">
      <c r="A153" s="179">
        <v>148</v>
      </c>
      <c r="B153" s="176" t="str">
        <f>VLOOKUP($A153,[14]공종목록표!$A:$F,2,0)</f>
        <v>장대레일재설정</v>
      </c>
      <c r="C153" s="177" t="str">
        <f>VLOOKUP($A153,[14]공종목록표!$A:$F,3,0)</f>
        <v>인장기, 주간</v>
      </c>
      <c r="D153" s="176" t="str">
        <f>VLOOKUP($A153,[14]공종목록표!$A:$F,4,0)</f>
        <v>(용접 별도)</v>
      </c>
      <c r="E153" s="178" t="str">
        <f>VLOOKUP($A153,[14]공종목록표!$A:$F,5,0)</f>
        <v>km</v>
      </c>
      <c r="F153" s="167"/>
      <c r="G153" s="167">
        <v>0</v>
      </c>
      <c r="H153" s="167">
        <f t="shared" si="16"/>
        <v>0</v>
      </c>
      <c r="I153" s="167">
        <f t="shared" si="17"/>
        <v>0</v>
      </c>
      <c r="J153" s="167">
        <f t="shared" si="18"/>
        <v>5574594</v>
      </c>
      <c r="K153" s="167">
        <f t="shared" si="19"/>
        <v>0</v>
      </c>
      <c r="L153" s="167">
        <f t="shared" si="20"/>
        <v>231754</v>
      </c>
      <c r="M153" s="167">
        <f t="shared" si="21"/>
        <v>0</v>
      </c>
      <c r="N153" s="167">
        <f t="shared" si="22"/>
        <v>5806348</v>
      </c>
      <c r="O153" s="168">
        <f t="shared" si="22"/>
        <v>0</v>
      </c>
      <c r="P153" s="183"/>
      <c r="Q153" s="170">
        <v>0</v>
      </c>
      <c r="R153" s="171">
        <v>5574594</v>
      </c>
      <c r="S153" s="171">
        <v>231754</v>
      </c>
      <c r="T153" s="171">
        <v>5806348</v>
      </c>
      <c r="V153" s="161">
        <v>5693662</v>
      </c>
      <c r="W153" s="172">
        <f t="shared" si="23"/>
        <v>112686</v>
      </c>
      <c r="X153" s="173"/>
    </row>
    <row r="154" spans="1:24" ht="20.100000000000001" hidden="1" customHeight="1">
      <c r="A154" s="179">
        <v>149</v>
      </c>
      <c r="B154" s="176" t="str">
        <f>VLOOKUP($A154,[14]공종목록표!$A:$F,2,0)</f>
        <v>장대레일재설정</v>
      </c>
      <c r="C154" s="177" t="str">
        <f>VLOOKUP($A154,[14]공종목록표!$A:$F,3,0)</f>
        <v>인장기, 야간</v>
      </c>
      <c r="D154" s="176" t="str">
        <f>VLOOKUP($A154,[14]공종목록표!$A:$F,4,0)</f>
        <v>(용접 별도)</v>
      </c>
      <c r="E154" s="178" t="str">
        <f>VLOOKUP($A154,[14]공종목록표!$A:$F,5,0)</f>
        <v>km</v>
      </c>
      <c r="F154" s="167"/>
      <c r="G154" s="167">
        <v>0</v>
      </c>
      <c r="H154" s="167">
        <f t="shared" si="16"/>
        <v>0</v>
      </c>
      <c r="I154" s="167">
        <f t="shared" si="17"/>
        <v>0</v>
      </c>
      <c r="J154" s="167">
        <f t="shared" si="18"/>
        <v>10343612</v>
      </c>
      <c r="K154" s="167">
        <f t="shared" si="19"/>
        <v>0</v>
      </c>
      <c r="L154" s="167">
        <f t="shared" si="20"/>
        <v>231754</v>
      </c>
      <c r="M154" s="167">
        <f t="shared" si="21"/>
        <v>0</v>
      </c>
      <c r="N154" s="167">
        <f t="shared" si="22"/>
        <v>10575366</v>
      </c>
      <c r="O154" s="168">
        <f t="shared" si="22"/>
        <v>0</v>
      </c>
      <c r="P154" s="169"/>
      <c r="Q154" s="170">
        <v>0</v>
      </c>
      <c r="R154" s="171">
        <v>10343612</v>
      </c>
      <c r="S154" s="171">
        <v>231754</v>
      </c>
      <c r="T154" s="171">
        <v>10575366</v>
      </c>
      <c r="V154" s="161">
        <v>10372627</v>
      </c>
      <c r="W154" s="172">
        <f t="shared" si="23"/>
        <v>202739</v>
      </c>
      <c r="X154" s="173"/>
    </row>
    <row r="155" spans="1:24" ht="20.100000000000001" hidden="1" customHeight="1">
      <c r="A155" s="179">
        <v>150</v>
      </c>
      <c r="B155" s="176" t="str">
        <f>VLOOKUP($A155,[14]공종목록표!$A:$F,2,0)</f>
        <v>장대레일재설정</v>
      </c>
      <c r="C155" s="177" t="str">
        <f>VLOOKUP($A155,[14]공종목록표!$A:$F,3,0)</f>
        <v>인장기, 야간(사용중지 3시간)</v>
      </c>
      <c r="D155" s="176" t="str">
        <f>VLOOKUP($A155,[14]공종목록표!$A:$F,4,0)</f>
        <v>(용접 별도)</v>
      </c>
      <c r="E155" s="178" t="str">
        <f>VLOOKUP($A155,[14]공종목록표!$A:$F,5,0)</f>
        <v>km</v>
      </c>
      <c r="F155" s="167"/>
      <c r="G155" s="167">
        <v>0</v>
      </c>
      <c r="H155" s="167">
        <f t="shared" si="16"/>
        <v>0</v>
      </c>
      <c r="I155" s="167">
        <f t="shared" si="17"/>
        <v>0</v>
      </c>
      <c r="J155" s="167">
        <f t="shared" si="18"/>
        <v>12054799</v>
      </c>
      <c r="K155" s="167">
        <f t="shared" si="19"/>
        <v>0</v>
      </c>
      <c r="L155" s="167">
        <f t="shared" si="20"/>
        <v>231756</v>
      </c>
      <c r="M155" s="167">
        <f t="shared" si="21"/>
        <v>0</v>
      </c>
      <c r="N155" s="167">
        <f t="shared" si="22"/>
        <v>12286555</v>
      </c>
      <c r="O155" s="168">
        <f t="shared" si="22"/>
        <v>0</v>
      </c>
      <c r="P155" s="169"/>
      <c r="Q155" s="170">
        <v>0</v>
      </c>
      <c r="R155" s="171">
        <v>12054799</v>
      </c>
      <c r="S155" s="171">
        <v>231756</v>
      </c>
      <c r="T155" s="171">
        <v>12286555</v>
      </c>
      <c r="V155" s="161">
        <v>12051348</v>
      </c>
      <c r="W155" s="172">
        <f t="shared" si="23"/>
        <v>235207</v>
      </c>
      <c r="X155" s="173"/>
    </row>
    <row r="156" spans="1:24" ht="20.100000000000001" hidden="1" customHeight="1">
      <c r="A156" s="179">
        <v>151</v>
      </c>
      <c r="B156" s="176" t="str">
        <f>VLOOKUP($A156,[14]공종목록표!$A:$F,2,0)</f>
        <v>장대레일재설정</v>
      </c>
      <c r="C156" s="177" t="str">
        <f>VLOOKUP($A156,[14]공종목록표!$A:$F,3,0)</f>
        <v>인장기, 야간(사용중지 4시간)</v>
      </c>
      <c r="D156" s="176" t="str">
        <f>VLOOKUP($A156,[14]공종목록표!$A:$F,4,0)</f>
        <v>(용접 별도)</v>
      </c>
      <c r="E156" s="178" t="str">
        <f>VLOOKUP($A156,[14]공종목록표!$A:$F,5,0)</f>
        <v>km</v>
      </c>
      <c r="F156" s="167"/>
      <c r="G156" s="167">
        <v>0</v>
      </c>
      <c r="H156" s="167">
        <f t="shared" si="16"/>
        <v>0</v>
      </c>
      <c r="I156" s="167">
        <f t="shared" si="17"/>
        <v>0</v>
      </c>
      <c r="J156" s="167">
        <f t="shared" si="18"/>
        <v>11528019</v>
      </c>
      <c r="K156" s="167">
        <f t="shared" si="19"/>
        <v>0</v>
      </c>
      <c r="L156" s="167">
        <f t="shared" si="20"/>
        <v>231757</v>
      </c>
      <c r="M156" s="167">
        <f t="shared" si="21"/>
        <v>0</v>
      </c>
      <c r="N156" s="167">
        <f t="shared" si="22"/>
        <v>11759776</v>
      </c>
      <c r="O156" s="168">
        <f t="shared" si="22"/>
        <v>0</v>
      </c>
      <c r="P156" s="183"/>
      <c r="Q156" s="170">
        <v>0</v>
      </c>
      <c r="R156" s="171">
        <v>11528019</v>
      </c>
      <c r="S156" s="171">
        <v>231757</v>
      </c>
      <c r="T156" s="171">
        <v>11759776</v>
      </c>
      <c r="V156" s="161">
        <v>11534557</v>
      </c>
      <c r="W156" s="172">
        <f t="shared" si="23"/>
        <v>225219</v>
      </c>
      <c r="X156" s="173"/>
    </row>
    <row r="157" spans="1:24" ht="20.100000000000001" hidden="1" customHeight="1">
      <c r="A157" s="179">
        <v>152</v>
      </c>
      <c r="B157" s="176" t="str">
        <f>VLOOKUP($A157,[14]공종목록표!$A:$F,2,0)</f>
        <v>장대레일재설정</v>
      </c>
      <c r="C157" s="177" t="str">
        <f>VLOOKUP($A157,[14]공종목록표!$A:$F,3,0)</f>
        <v>자연대기온도법, 주간</v>
      </c>
      <c r="D157" s="176" t="str">
        <f>VLOOKUP($A157,[14]공종목록표!$A:$F,4,0)</f>
        <v>(용접 별도)</v>
      </c>
      <c r="E157" s="178" t="str">
        <f>VLOOKUP($A157,[14]공종목록표!$A:$F,5,0)</f>
        <v>km</v>
      </c>
      <c r="F157" s="167"/>
      <c r="G157" s="167">
        <v>0</v>
      </c>
      <c r="H157" s="167">
        <f t="shared" si="16"/>
        <v>0</v>
      </c>
      <c r="I157" s="167">
        <f t="shared" si="17"/>
        <v>0</v>
      </c>
      <c r="J157" s="167">
        <f t="shared" si="18"/>
        <v>4787142</v>
      </c>
      <c r="K157" s="167">
        <f t="shared" si="19"/>
        <v>0</v>
      </c>
      <c r="L157" s="167">
        <f t="shared" si="20"/>
        <v>143614</v>
      </c>
      <c r="M157" s="167">
        <f t="shared" si="21"/>
        <v>0</v>
      </c>
      <c r="N157" s="167">
        <f t="shared" si="22"/>
        <v>4930756</v>
      </c>
      <c r="O157" s="168">
        <f t="shared" si="22"/>
        <v>0</v>
      </c>
      <c r="P157" s="183"/>
      <c r="Q157" s="170">
        <v>0</v>
      </c>
      <c r="R157" s="171">
        <v>4787142</v>
      </c>
      <c r="S157" s="171">
        <v>143614</v>
      </c>
      <c r="T157" s="171">
        <v>4930756</v>
      </c>
      <c r="V157" s="161">
        <v>4838226</v>
      </c>
      <c r="W157" s="172">
        <f t="shared" si="23"/>
        <v>92530</v>
      </c>
      <c r="X157" s="173"/>
    </row>
    <row r="158" spans="1:24" ht="20.100000000000001" hidden="1" customHeight="1">
      <c r="A158" s="179">
        <v>153</v>
      </c>
      <c r="B158" s="176" t="str">
        <f>VLOOKUP($A158,[14]공종목록표!$A:$F,2,0)</f>
        <v>장대레일재설정</v>
      </c>
      <c r="C158" s="177" t="str">
        <f>VLOOKUP($A158,[14]공종목록표!$A:$F,3,0)</f>
        <v>자연대기온도법, 야간</v>
      </c>
      <c r="D158" s="176" t="str">
        <f>VLOOKUP($A158,[14]공종목록표!$A:$F,4,0)</f>
        <v>(용접 별도)</v>
      </c>
      <c r="E158" s="178" t="str">
        <f>VLOOKUP($A158,[14]공종목록표!$A:$F,5,0)</f>
        <v>km</v>
      </c>
      <c r="F158" s="167"/>
      <c r="G158" s="167">
        <v>0</v>
      </c>
      <c r="H158" s="167">
        <f t="shared" si="16"/>
        <v>0</v>
      </c>
      <c r="I158" s="167">
        <f t="shared" si="17"/>
        <v>0</v>
      </c>
      <c r="J158" s="167">
        <f t="shared" si="18"/>
        <v>8975883</v>
      </c>
      <c r="K158" s="167">
        <f t="shared" si="19"/>
        <v>0</v>
      </c>
      <c r="L158" s="167">
        <f t="shared" si="20"/>
        <v>143614</v>
      </c>
      <c r="M158" s="167">
        <f t="shared" si="21"/>
        <v>0</v>
      </c>
      <c r="N158" s="167">
        <f t="shared" si="22"/>
        <v>9119497</v>
      </c>
      <c r="O158" s="168">
        <f t="shared" si="22"/>
        <v>0</v>
      </c>
      <c r="P158" s="169"/>
      <c r="Q158" s="170">
        <v>0</v>
      </c>
      <c r="R158" s="171">
        <v>8975883</v>
      </c>
      <c r="S158" s="171">
        <v>143614</v>
      </c>
      <c r="T158" s="171">
        <v>9119497</v>
      </c>
      <c r="V158" s="161">
        <v>8948360</v>
      </c>
      <c r="W158" s="172">
        <f t="shared" si="23"/>
        <v>171137</v>
      </c>
      <c r="X158" s="173"/>
    </row>
    <row r="159" spans="1:24" ht="20.100000000000001" hidden="1" customHeight="1">
      <c r="A159" s="179">
        <v>154</v>
      </c>
      <c r="B159" s="176" t="str">
        <f>VLOOKUP($A159,[14]공종목록표!$A:$F,2,0)</f>
        <v>장대레일재설정</v>
      </c>
      <c r="C159" s="177" t="str">
        <f>VLOOKUP($A159,[14]공종목록표!$A:$F,3,0)</f>
        <v>자연대기온도법, 야간(사용중지 3시간)</v>
      </c>
      <c r="D159" s="176" t="str">
        <f>VLOOKUP($A159,[14]공종목록표!$A:$F,4,0)</f>
        <v>(용접 별도)</v>
      </c>
      <c r="E159" s="178" t="str">
        <f>VLOOKUP($A159,[14]공종목록표!$A:$F,5,0)</f>
        <v>km</v>
      </c>
      <c r="F159" s="167"/>
      <c r="G159" s="167">
        <v>0</v>
      </c>
      <c r="H159" s="167">
        <f t="shared" si="16"/>
        <v>0</v>
      </c>
      <c r="I159" s="167">
        <f t="shared" si="17"/>
        <v>0</v>
      </c>
      <c r="J159" s="167">
        <f t="shared" si="18"/>
        <v>10591671</v>
      </c>
      <c r="K159" s="167">
        <f t="shared" si="19"/>
        <v>0</v>
      </c>
      <c r="L159" s="167">
        <f t="shared" si="20"/>
        <v>143616</v>
      </c>
      <c r="M159" s="167">
        <f t="shared" si="21"/>
        <v>0</v>
      </c>
      <c r="N159" s="167">
        <f t="shared" si="22"/>
        <v>10735287</v>
      </c>
      <c r="O159" s="168">
        <f t="shared" si="22"/>
        <v>0</v>
      </c>
      <c r="P159" s="169"/>
      <c r="Q159" s="170">
        <v>0</v>
      </c>
      <c r="R159" s="171">
        <v>10591671</v>
      </c>
      <c r="S159" s="171">
        <v>143616</v>
      </c>
      <c r="T159" s="171">
        <v>10735287</v>
      </c>
      <c r="V159" s="172">
        <v>10533828</v>
      </c>
      <c r="W159" s="172">
        <f t="shared" si="23"/>
        <v>201459</v>
      </c>
      <c r="X159" s="173"/>
    </row>
    <row r="160" spans="1:24" ht="20.100000000000001" hidden="1" customHeight="1">
      <c r="A160" s="179">
        <v>155</v>
      </c>
      <c r="B160" s="176" t="str">
        <f>VLOOKUP($A160,[14]공종목록표!$A:$F,2,0)</f>
        <v>장대레일재설정</v>
      </c>
      <c r="C160" s="177" t="str">
        <f>VLOOKUP($A160,[14]공종목록표!$A:$F,3,0)</f>
        <v>자연대기온도법, 야간(사용중지 4시간)</v>
      </c>
      <c r="D160" s="176" t="str">
        <f>VLOOKUP($A160,[14]공종목록표!$A:$F,4,0)</f>
        <v>(용접 별도)</v>
      </c>
      <c r="E160" s="178" t="str">
        <f>VLOOKUP($A160,[14]공종목록표!$A:$F,5,0)</f>
        <v>km</v>
      </c>
      <c r="F160" s="167"/>
      <c r="G160" s="167">
        <v>0</v>
      </c>
      <c r="H160" s="167">
        <f t="shared" si="16"/>
        <v>0</v>
      </c>
      <c r="I160" s="167">
        <f t="shared" si="17"/>
        <v>0</v>
      </c>
      <c r="J160" s="167">
        <f t="shared" si="18"/>
        <v>10097983</v>
      </c>
      <c r="K160" s="167">
        <f t="shared" si="19"/>
        <v>0</v>
      </c>
      <c r="L160" s="167">
        <f t="shared" si="20"/>
        <v>143615</v>
      </c>
      <c r="M160" s="167">
        <f t="shared" si="21"/>
        <v>0</v>
      </c>
      <c r="N160" s="167">
        <f t="shared" si="22"/>
        <v>10241598</v>
      </c>
      <c r="O160" s="168">
        <f t="shared" si="22"/>
        <v>0</v>
      </c>
      <c r="P160" s="183"/>
      <c r="Q160" s="170">
        <v>0</v>
      </c>
      <c r="R160" s="171">
        <v>10097983</v>
      </c>
      <c r="S160" s="171">
        <v>143615</v>
      </c>
      <c r="T160" s="171">
        <v>10241598</v>
      </c>
      <c r="V160" s="172">
        <v>10049403</v>
      </c>
      <c r="W160" s="172">
        <f t="shared" si="23"/>
        <v>192195</v>
      </c>
      <c r="X160" s="173"/>
    </row>
    <row r="161" spans="1:24" ht="20.100000000000001" hidden="1" customHeight="1">
      <c r="A161" s="179">
        <v>156</v>
      </c>
      <c r="B161" s="176" t="str">
        <f>VLOOKUP($A161,[14]공종목록표!$A:$F,2,0)</f>
        <v>궤광철거</v>
      </c>
      <c r="C161" s="177" t="str">
        <f>VLOOKUP($A161,[14]공종목록표!$A:$F,3,0)</f>
        <v>37kg, 기계화, WT, 주간, 자갈도상</v>
      </c>
      <c r="D161" s="176" t="str">
        <f>VLOOKUP($A161,[14]공종목록표!$A:$F,4,0)</f>
        <v>자재 상하차 및 정리 포함 (운반 및 절단 별도)</v>
      </c>
      <c r="E161" s="178" t="str">
        <f>VLOOKUP($A161,[14]공종목록표!$A:$F,5,0)</f>
        <v>km</v>
      </c>
      <c r="F161" s="167"/>
      <c r="G161" s="167">
        <v>0</v>
      </c>
      <c r="H161" s="167">
        <f t="shared" si="16"/>
        <v>455685</v>
      </c>
      <c r="I161" s="167">
        <f t="shared" si="17"/>
        <v>0</v>
      </c>
      <c r="J161" s="167">
        <f t="shared" si="18"/>
        <v>13534885</v>
      </c>
      <c r="K161" s="167">
        <f t="shared" si="19"/>
        <v>0</v>
      </c>
      <c r="L161" s="167">
        <f t="shared" si="20"/>
        <v>1238182</v>
      </c>
      <c r="M161" s="167">
        <f t="shared" si="21"/>
        <v>0</v>
      </c>
      <c r="N161" s="167">
        <f t="shared" si="22"/>
        <v>15228752</v>
      </c>
      <c r="O161" s="168">
        <f t="shared" si="22"/>
        <v>0</v>
      </c>
      <c r="P161" s="183"/>
      <c r="Q161" s="170">
        <v>455685</v>
      </c>
      <c r="R161" s="171">
        <v>13534885</v>
      </c>
      <c r="S161" s="171">
        <v>1238182</v>
      </c>
      <c r="T161" s="171">
        <v>15228752</v>
      </c>
      <c r="V161" s="172">
        <v>14859868</v>
      </c>
      <c r="W161" s="172">
        <f t="shared" si="23"/>
        <v>368884</v>
      </c>
      <c r="X161" s="173"/>
    </row>
    <row r="162" spans="1:24" ht="20.100000000000001" hidden="1" customHeight="1">
      <c r="A162" s="179">
        <v>157</v>
      </c>
      <c r="B162" s="176" t="str">
        <f>VLOOKUP($A162,[14]공종목록표!$A:$F,2,0)</f>
        <v>궤광철거</v>
      </c>
      <c r="C162" s="177" t="str">
        <f>VLOOKUP($A162,[14]공종목록표!$A:$F,3,0)</f>
        <v>37kg, 기계화, WT, 야간, 자갈도상</v>
      </c>
      <c r="D162" s="176" t="str">
        <f>VLOOKUP($A162,[14]공종목록표!$A:$F,4,0)</f>
        <v>자재 상하차 및 정리 포함 (운반 및 절단 별도)</v>
      </c>
      <c r="E162" s="178" t="str">
        <f>VLOOKUP($A162,[14]공종목록표!$A:$F,5,0)</f>
        <v>km</v>
      </c>
      <c r="F162" s="167"/>
      <c r="G162" s="167">
        <v>0</v>
      </c>
      <c r="H162" s="167">
        <f t="shared" si="16"/>
        <v>455685</v>
      </c>
      <c r="I162" s="167">
        <f t="shared" si="17"/>
        <v>0</v>
      </c>
      <c r="J162" s="167">
        <f t="shared" si="18"/>
        <v>24249125</v>
      </c>
      <c r="K162" s="167">
        <f t="shared" si="19"/>
        <v>0</v>
      </c>
      <c r="L162" s="167">
        <f t="shared" si="20"/>
        <v>1238182</v>
      </c>
      <c r="M162" s="167">
        <f t="shared" si="21"/>
        <v>0</v>
      </c>
      <c r="N162" s="167">
        <f t="shared" si="22"/>
        <v>25942992</v>
      </c>
      <c r="O162" s="168">
        <f t="shared" si="22"/>
        <v>0</v>
      </c>
      <c r="P162" s="169"/>
      <c r="Q162" s="170">
        <v>455685</v>
      </c>
      <c r="R162" s="171">
        <v>24249125</v>
      </c>
      <c r="S162" s="171">
        <v>1238182</v>
      </c>
      <c r="T162" s="171">
        <v>25942992</v>
      </c>
      <c r="V162" s="172">
        <v>25345367</v>
      </c>
      <c r="W162" s="172">
        <f t="shared" si="23"/>
        <v>597625</v>
      </c>
      <c r="X162" s="173"/>
    </row>
    <row r="163" spans="1:24" ht="20.100000000000001" hidden="1" customHeight="1">
      <c r="A163" s="179">
        <v>158</v>
      </c>
      <c r="B163" s="176" t="str">
        <f>VLOOKUP($A163,[14]공종목록표!$A:$F,2,0)</f>
        <v>궤광철거</v>
      </c>
      <c r="C163" s="177" t="str">
        <f>VLOOKUP($A163,[14]공종목록표!$A:$F,3,0)</f>
        <v>37kg, 기계화, WT, 야간(사용중지 3시간), 자갈도상</v>
      </c>
      <c r="D163" s="176" t="str">
        <f>VLOOKUP($A163,[14]공종목록표!$A:$F,4,0)</f>
        <v>자재 상하차 및 정리 포함 (운반 및 절단 별도)</v>
      </c>
      <c r="E163" s="178" t="str">
        <f>VLOOKUP($A163,[14]공종목록표!$A:$F,5,0)</f>
        <v>km</v>
      </c>
      <c r="F163" s="167"/>
      <c r="G163" s="167">
        <v>0</v>
      </c>
      <c r="H163" s="167">
        <f t="shared" si="16"/>
        <v>455685</v>
      </c>
      <c r="I163" s="167">
        <f t="shared" si="17"/>
        <v>0</v>
      </c>
      <c r="J163" s="167">
        <f t="shared" si="18"/>
        <v>27048758</v>
      </c>
      <c r="K163" s="167">
        <f t="shared" si="19"/>
        <v>0</v>
      </c>
      <c r="L163" s="167">
        <f t="shared" si="20"/>
        <v>1238182</v>
      </c>
      <c r="M163" s="167">
        <f t="shared" si="21"/>
        <v>0</v>
      </c>
      <c r="N163" s="167">
        <f t="shared" si="22"/>
        <v>28742625</v>
      </c>
      <c r="O163" s="168">
        <f t="shared" si="22"/>
        <v>0</v>
      </c>
      <c r="P163" s="169"/>
      <c r="Q163" s="170">
        <v>455685</v>
      </c>
      <c r="R163" s="171">
        <v>27048758</v>
      </c>
      <c r="S163" s="171">
        <v>1238182</v>
      </c>
      <c r="T163" s="171">
        <v>28742625</v>
      </c>
      <c r="V163" s="172">
        <v>28100654</v>
      </c>
      <c r="W163" s="172">
        <f t="shared" si="23"/>
        <v>641971</v>
      </c>
      <c r="X163" s="173"/>
    </row>
    <row r="164" spans="1:24" ht="20.100000000000001" hidden="1" customHeight="1">
      <c r="A164" s="179">
        <v>159</v>
      </c>
      <c r="B164" s="176" t="str">
        <f>VLOOKUP($A164,[14]공종목록표!$A:$F,2,0)</f>
        <v>궤광철거</v>
      </c>
      <c r="C164" s="177" t="str">
        <f>VLOOKUP($A164,[14]공종목록표!$A:$F,3,0)</f>
        <v>37kg, 기계화, WT, 야간(사용중지 4시간), 자갈도상</v>
      </c>
      <c r="D164" s="176" t="str">
        <f>VLOOKUP($A164,[14]공종목록표!$A:$F,4,0)</f>
        <v>자재 상하차 및 정리 포함 (운반 및 절단 별도)</v>
      </c>
      <c r="E164" s="178" t="str">
        <f>VLOOKUP($A164,[14]공종목록표!$A:$F,5,0)</f>
        <v>km</v>
      </c>
      <c r="F164" s="167"/>
      <c r="G164" s="167">
        <v>0</v>
      </c>
      <c r="H164" s="167">
        <f t="shared" si="16"/>
        <v>455685</v>
      </c>
      <c r="I164" s="167">
        <f t="shared" si="17"/>
        <v>0</v>
      </c>
      <c r="J164" s="167">
        <f t="shared" si="18"/>
        <v>26151361</v>
      </c>
      <c r="K164" s="167">
        <f t="shared" si="19"/>
        <v>0</v>
      </c>
      <c r="L164" s="167">
        <f t="shared" si="20"/>
        <v>1238180</v>
      </c>
      <c r="M164" s="167">
        <f t="shared" si="21"/>
        <v>0</v>
      </c>
      <c r="N164" s="167">
        <f t="shared" si="22"/>
        <v>27845226</v>
      </c>
      <c r="O164" s="168">
        <f t="shared" si="22"/>
        <v>0</v>
      </c>
      <c r="P164" s="183"/>
      <c r="Q164" s="170">
        <v>455685</v>
      </c>
      <c r="R164" s="171">
        <v>26151361</v>
      </c>
      <c r="S164" s="171">
        <v>1238180</v>
      </c>
      <c r="T164" s="171">
        <v>27845226</v>
      </c>
      <c r="V164" s="172">
        <v>27218185</v>
      </c>
      <c r="W164" s="172">
        <f t="shared" si="23"/>
        <v>627041</v>
      </c>
      <c r="X164" s="173"/>
    </row>
    <row r="165" spans="1:24" ht="20.100000000000001" hidden="1" customHeight="1">
      <c r="A165" s="179">
        <v>160</v>
      </c>
      <c r="B165" s="176" t="str">
        <f>VLOOKUP($A165,[14]공종목록표!$A:$F,2,0)</f>
        <v>궤광철거</v>
      </c>
      <c r="C165" s="177" t="str">
        <f>VLOOKUP($A165,[14]공종목록표!$A:$F,3,0)</f>
        <v>37kg, 기계화, PCT, 주간, 자갈도상</v>
      </c>
      <c r="D165" s="176" t="str">
        <f>VLOOKUP($A165,[14]공종목록표!$A:$F,4,0)</f>
        <v>자재 상하차 및 정리 포함 (운반 및 절단 별도)</v>
      </c>
      <c r="E165" s="178" t="str">
        <f>VLOOKUP($A165,[14]공종목록표!$A:$F,5,0)</f>
        <v>km</v>
      </c>
      <c r="F165" s="167"/>
      <c r="G165" s="167">
        <v>0</v>
      </c>
      <c r="H165" s="167">
        <f t="shared" si="16"/>
        <v>482490</v>
      </c>
      <c r="I165" s="167">
        <f t="shared" si="17"/>
        <v>0</v>
      </c>
      <c r="J165" s="167">
        <f t="shared" si="18"/>
        <v>14102946</v>
      </c>
      <c r="K165" s="167">
        <f t="shared" si="19"/>
        <v>0</v>
      </c>
      <c r="L165" s="167">
        <f t="shared" si="20"/>
        <v>1304173</v>
      </c>
      <c r="M165" s="167">
        <f t="shared" si="21"/>
        <v>0</v>
      </c>
      <c r="N165" s="167">
        <f t="shared" si="22"/>
        <v>15889609</v>
      </c>
      <c r="O165" s="168">
        <f t="shared" si="22"/>
        <v>0</v>
      </c>
      <c r="P165" s="183"/>
      <c r="Q165" s="170">
        <v>482490</v>
      </c>
      <c r="R165" s="171">
        <v>14102946</v>
      </c>
      <c r="S165" s="171">
        <v>1304173</v>
      </c>
      <c r="T165" s="171">
        <v>15889609</v>
      </c>
      <c r="V165" s="172">
        <v>15504469</v>
      </c>
      <c r="W165" s="172">
        <f t="shared" si="23"/>
        <v>385140</v>
      </c>
      <c r="X165" s="173"/>
    </row>
    <row r="166" spans="1:24" ht="20.100000000000001" hidden="1" customHeight="1">
      <c r="A166" s="179">
        <v>161</v>
      </c>
      <c r="B166" s="176" t="str">
        <f>VLOOKUP($A166,[14]공종목록표!$A:$F,2,0)</f>
        <v>궤광철거</v>
      </c>
      <c r="C166" s="177" t="str">
        <f>VLOOKUP($A166,[14]공종목록표!$A:$F,3,0)</f>
        <v>37kg, 기계화, PCT, 야간, 자갈도상</v>
      </c>
      <c r="D166" s="176" t="str">
        <f>VLOOKUP($A166,[14]공종목록표!$A:$F,4,0)</f>
        <v>자재 상하차 및 정리 포함 (운반 및 절단 별도)</v>
      </c>
      <c r="E166" s="178" t="str">
        <f>VLOOKUP($A166,[14]공종목록표!$A:$F,5,0)</f>
        <v>km</v>
      </c>
      <c r="F166" s="167"/>
      <c r="G166" s="167">
        <v>0</v>
      </c>
      <c r="H166" s="167">
        <f t="shared" si="16"/>
        <v>482490</v>
      </c>
      <c r="I166" s="167">
        <f t="shared" si="17"/>
        <v>0</v>
      </c>
      <c r="J166" s="167">
        <f t="shared" si="18"/>
        <v>25247842</v>
      </c>
      <c r="K166" s="167">
        <f t="shared" si="19"/>
        <v>0</v>
      </c>
      <c r="L166" s="167">
        <f t="shared" si="20"/>
        <v>1304173</v>
      </c>
      <c r="M166" s="167">
        <f t="shared" si="21"/>
        <v>0</v>
      </c>
      <c r="N166" s="167">
        <f t="shared" si="22"/>
        <v>27034505</v>
      </c>
      <c r="O166" s="168">
        <f t="shared" si="22"/>
        <v>0</v>
      </c>
      <c r="P166" s="169"/>
      <c r="Q166" s="170">
        <v>482490</v>
      </c>
      <c r="R166" s="171">
        <v>25247842</v>
      </c>
      <c r="S166" s="171">
        <v>1304173</v>
      </c>
      <c r="T166" s="171">
        <v>27034505</v>
      </c>
      <c r="V166" s="172">
        <v>26411793</v>
      </c>
      <c r="W166" s="172">
        <f t="shared" si="23"/>
        <v>622712</v>
      </c>
      <c r="X166" s="173"/>
    </row>
    <row r="167" spans="1:24" ht="20.100000000000001" hidden="1" customHeight="1">
      <c r="A167" s="179">
        <v>162</v>
      </c>
      <c r="B167" s="176" t="str">
        <f>VLOOKUP($A167,[14]공종목록표!$A:$F,2,0)</f>
        <v>궤광철거</v>
      </c>
      <c r="C167" s="177" t="str">
        <f>VLOOKUP($A167,[14]공종목록표!$A:$F,3,0)</f>
        <v>37kg, 기계화, PCT, 야간(사용중지 3시간), 자갈도상</v>
      </c>
      <c r="D167" s="176" t="str">
        <f>VLOOKUP($A167,[14]공종목록표!$A:$F,4,0)</f>
        <v>자재 상하차 및 정리 포함 (운반 및 절단 별도)</v>
      </c>
      <c r="E167" s="178" t="str">
        <f>VLOOKUP($A167,[14]공종목록표!$A:$F,5,0)</f>
        <v>km</v>
      </c>
      <c r="F167" s="167"/>
      <c r="G167" s="167">
        <v>0</v>
      </c>
      <c r="H167" s="167">
        <f t="shared" si="16"/>
        <v>482490</v>
      </c>
      <c r="I167" s="167">
        <f t="shared" si="17"/>
        <v>0</v>
      </c>
      <c r="J167" s="167">
        <f t="shared" si="18"/>
        <v>28135172</v>
      </c>
      <c r="K167" s="167">
        <f t="shared" si="19"/>
        <v>0</v>
      </c>
      <c r="L167" s="167">
        <f t="shared" si="20"/>
        <v>1304173</v>
      </c>
      <c r="M167" s="167">
        <f t="shared" si="21"/>
        <v>0</v>
      </c>
      <c r="N167" s="167">
        <f t="shared" si="22"/>
        <v>29921835</v>
      </c>
      <c r="O167" s="168">
        <f t="shared" si="22"/>
        <v>0</v>
      </c>
      <c r="P167" s="169"/>
      <c r="Q167" s="170">
        <v>482490</v>
      </c>
      <c r="R167" s="171">
        <v>28135172</v>
      </c>
      <c r="S167" s="171">
        <v>1304173</v>
      </c>
      <c r="T167" s="171">
        <v>29921835</v>
      </c>
      <c r="V167" s="172">
        <v>29253952</v>
      </c>
      <c r="W167" s="172">
        <f t="shared" si="23"/>
        <v>667883</v>
      </c>
      <c r="X167" s="173"/>
    </row>
    <row r="168" spans="1:24" ht="20.100000000000001" hidden="1" customHeight="1">
      <c r="A168" s="179">
        <v>163</v>
      </c>
      <c r="B168" s="176" t="str">
        <f>VLOOKUP($A168,[14]공종목록표!$A:$F,2,0)</f>
        <v>궤광철거</v>
      </c>
      <c r="C168" s="177" t="str">
        <f>VLOOKUP($A168,[14]공종목록표!$A:$F,3,0)</f>
        <v>37kg, 기계화, PCT, 야간(사용중지 4시간), 자갈도상</v>
      </c>
      <c r="D168" s="176" t="str">
        <f>VLOOKUP($A168,[14]공종목록표!$A:$F,4,0)</f>
        <v>자재 상하차 및 정리 포함 (운반 및 절단 별도)</v>
      </c>
      <c r="E168" s="178" t="str">
        <f>VLOOKUP($A168,[14]공종목록표!$A:$F,5,0)</f>
        <v>km</v>
      </c>
      <c r="F168" s="167"/>
      <c r="G168" s="167">
        <v>0</v>
      </c>
      <c r="H168" s="167">
        <f t="shared" si="16"/>
        <v>482490</v>
      </c>
      <c r="I168" s="167">
        <f t="shared" si="17"/>
        <v>0</v>
      </c>
      <c r="J168" s="167">
        <f t="shared" si="18"/>
        <v>27208960</v>
      </c>
      <c r="K168" s="167">
        <f t="shared" si="19"/>
        <v>0</v>
      </c>
      <c r="L168" s="167">
        <f t="shared" si="20"/>
        <v>1304178</v>
      </c>
      <c r="M168" s="167">
        <f t="shared" si="21"/>
        <v>0</v>
      </c>
      <c r="N168" s="167">
        <f t="shared" si="22"/>
        <v>28995628</v>
      </c>
      <c r="O168" s="168">
        <f t="shared" si="22"/>
        <v>0</v>
      </c>
      <c r="P168" s="183"/>
      <c r="Q168" s="170">
        <v>482490</v>
      </c>
      <c r="R168" s="171">
        <v>27208960</v>
      </c>
      <c r="S168" s="171">
        <v>1304178</v>
      </c>
      <c r="T168" s="171">
        <v>28995628</v>
      </c>
      <c r="V168" s="172">
        <v>28342999</v>
      </c>
      <c r="W168" s="172">
        <f t="shared" si="23"/>
        <v>652629</v>
      </c>
      <c r="X168" s="173"/>
    </row>
    <row r="169" spans="1:24" ht="20.100000000000001" hidden="1" customHeight="1">
      <c r="A169" s="179">
        <v>164</v>
      </c>
      <c r="B169" s="176" t="str">
        <f>VLOOKUP($A169,[14]공종목록표!$A:$F,2,0)</f>
        <v>궤광철거</v>
      </c>
      <c r="C169" s="177" t="str">
        <f>VLOOKUP($A169,[14]공종목록표!$A:$F,3,0)</f>
        <v>37kg, 기계화, 교량(터널), 주간, 자갈도상</v>
      </c>
      <c r="D169" s="176" t="str">
        <f>VLOOKUP($A169,[14]공종목록표!$A:$F,4,0)</f>
        <v>자재 상하차 및 정리 포함 (운반 및 절단 별도)</v>
      </c>
      <c r="E169" s="178" t="str">
        <f>VLOOKUP($A169,[14]공종목록표!$A:$F,5,0)</f>
        <v>km</v>
      </c>
      <c r="F169" s="167"/>
      <c r="G169" s="167">
        <v>0</v>
      </c>
      <c r="H169" s="167">
        <f t="shared" si="16"/>
        <v>580775</v>
      </c>
      <c r="I169" s="167">
        <f t="shared" si="17"/>
        <v>0</v>
      </c>
      <c r="J169" s="167">
        <f t="shared" si="18"/>
        <v>16847766</v>
      </c>
      <c r="K169" s="167">
        <f t="shared" si="19"/>
        <v>0</v>
      </c>
      <c r="L169" s="167">
        <f t="shared" si="20"/>
        <v>1565998</v>
      </c>
      <c r="M169" s="167">
        <f t="shared" si="21"/>
        <v>0</v>
      </c>
      <c r="N169" s="167">
        <f t="shared" si="22"/>
        <v>18994539</v>
      </c>
      <c r="O169" s="168">
        <f t="shared" si="22"/>
        <v>0</v>
      </c>
      <c r="P169" s="183"/>
      <c r="Q169" s="170">
        <v>580775</v>
      </c>
      <c r="R169" s="171">
        <v>16847766</v>
      </c>
      <c r="S169" s="171">
        <v>1565998</v>
      </c>
      <c r="T169" s="171">
        <v>18994539</v>
      </c>
      <c r="V169" s="172">
        <v>18533604</v>
      </c>
      <c r="W169" s="172">
        <f t="shared" si="23"/>
        <v>460935</v>
      </c>
      <c r="X169" s="173"/>
    </row>
    <row r="170" spans="1:24" ht="20.100000000000001" hidden="1" customHeight="1">
      <c r="A170" s="179">
        <v>165</v>
      </c>
      <c r="B170" s="176" t="str">
        <f>VLOOKUP($A170,[14]공종목록표!$A:$F,2,0)</f>
        <v>궤광철거</v>
      </c>
      <c r="C170" s="177" t="str">
        <f>VLOOKUP($A170,[14]공종목록표!$A:$F,3,0)</f>
        <v>37kg, 기계화, 교량(터널), 야간, 자갈도상</v>
      </c>
      <c r="D170" s="176" t="str">
        <f>VLOOKUP($A170,[14]공종목록표!$A:$F,4,0)</f>
        <v>자재 상하차 및 정리 포함 (운반 및 절단 별도)</v>
      </c>
      <c r="E170" s="178" t="str">
        <f>VLOOKUP($A170,[14]공종목록표!$A:$F,5,0)</f>
        <v>km</v>
      </c>
      <c r="F170" s="167"/>
      <c r="G170" s="167">
        <v>0</v>
      </c>
      <c r="H170" s="167">
        <f t="shared" si="16"/>
        <v>580775</v>
      </c>
      <c r="I170" s="167">
        <f t="shared" si="17"/>
        <v>0</v>
      </c>
      <c r="J170" s="167">
        <f t="shared" si="18"/>
        <v>30150917</v>
      </c>
      <c r="K170" s="167">
        <f t="shared" si="19"/>
        <v>0</v>
      </c>
      <c r="L170" s="167">
        <f t="shared" si="20"/>
        <v>1565998</v>
      </c>
      <c r="M170" s="167">
        <f t="shared" si="21"/>
        <v>0</v>
      </c>
      <c r="N170" s="167">
        <f t="shared" si="22"/>
        <v>32297690</v>
      </c>
      <c r="O170" s="168">
        <f t="shared" si="22"/>
        <v>0</v>
      </c>
      <c r="P170" s="169"/>
      <c r="Q170" s="170">
        <v>580775</v>
      </c>
      <c r="R170" s="171">
        <v>30150917</v>
      </c>
      <c r="S170" s="171">
        <v>1565998</v>
      </c>
      <c r="T170" s="171">
        <v>32297690</v>
      </c>
      <c r="V170" s="172">
        <v>31553048</v>
      </c>
      <c r="W170" s="172">
        <f t="shared" si="23"/>
        <v>744642</v>
      </c>
      <c r="X170" s="173"/>
    </row>
    <row r="171" spans="1:24" ht="20.100000000000001" hidden="1" customHeight="1">
      <c r="A171" s="179">
        <v>166</v>
      </c>
      <c r="B171" s="176" t="str">
        <f>VLOOKUP($A171,[14]공종목록표!$A:$F,2,0)</f>
        <v>궤광철거</v>
      </c>
      <c r="C171" s="177" t="str">
        <f>VLOOKUP($A171,[14]공종목록표!$A:$F,3,0)</f>
        <v>37kg, 기계화, 교량(터널), 야간(사용중지 3시간), 자갈도상</v>
      </c>
      <c r="D171" s="176" t="str">
        <f>VLOOKUP($A171,[14]공종목록표!$A:$F,4,0)</f>
        <v>자재 상하차 및 정리 포함 (운반 및 절단 별도)</v>
      </c>
      <c r="E171" s="178" t="str">
        <f>VLOOKUP($A171,[14]공종목록표!$A:$F,5,0)</f>
        <v>km</v>
      </c>
      <c r="F171" s="167"/>
      <c r="G171" s="167">
        <v>0</v>
      </c>
      <c r="H171" s="167">
        <f t="shared" si="16"/>
        <v>580775</v>
      </c>
      <c r="I171" s="167">
        <f t="shared" si="17"/>
        <v>0</v>
      </c>
      <c r="J171" s="167">
        <f t="shared" si="18"/>
        <v>33583206</v>
      </c>
      <c r="K171" s="167">
        <f t="shared" si="19"/>
        <v>0</v>
      </c>
      <c r="L171" s="167">
        <f t="shared" si="20"/>
        <v>1565998</v>
      </c>
      <c r="M171" s="167">
        <f t="shared" si="21"/>
        <v>0</v>
      </c>
      <c r="N171" s="167">
        <f t="shared" si="22"/>
        <v>35729979</v>
      </c>
      <c r="O171" s="168">
        <f t="shared" si="22"/>
        <v>0</v>
      </c>
      <c r="P171" s="169"/>
      <c r="Q171" s="170">
        <v>580775</v>
      </c>
      <c r="R171" s="171">
        <v>33583206</v>
      </c>
      <c r="S171" s="171">
        <v>1565998</v>
      </c>
      <c r="T171" s="171">
        <v>35729979</v>
      </c>
      <c r="V171" s="172">
        <v>34931838</v>
      </c>
      <c r="W171" s="172">
        <f t="shared" si="23"/>
        <v>798141</v>
      </c>
      <c r="X171" s="173"/>
    </row>
    <row r="172" spans="1:24" ht="20.100000000000001" hidden="1" customHeight="1">
      <c r="A172" s="179">
        <v>167</v>
      </c>
      <c r="B172" s="176" t="str">
        <f>VLOOKUP($A172,[14]공종목록표!$A:$F,2,0)</f>
        <v>궤광철거</v>
      </c>
      <c r="C172" s="177" t="str">
        <f>VLOOKUP($A172,[14]공종목록표!$A:$F,3,0)</f>
        <v>37kg, 기계화, 교량(터널), 야간(사용중지 4시간), 자갈도상</v>
      </c>
      <c r="D172" s="176" t="str">
        <f>VLOOKUP($A172,[14]공종목록표!$A:$F,4,0)</f>
        <v>자재 상하차 및 정리 포함 (운반 및 절단 별도)</v>
      </c>
      <c r="E172" s="178" t="str">
        <f>VLOOKUP($A172,[14]공종목록표!$A:$F,5,0)</f>
        <v>km</v>
      </c>
      <c r="F172" s="167"/>
      <c r="G172" s="167">
        <v>0</v>
      </c>
      <c r="H172" s="167">
        <f t="shared" si="16"/>
        <v>580775</v>
      </c>
      <c r="I172" s="167">
        <f t="shared" si="17"/>
        <v>0</v>
      </c>
      <c r="J172" s="167">
        <f t="shared" si="18"/>
        <v>32481332</v>
      </c>
      <c r="K172" s="167">
        <f t="shared" si="19"/>
        <v>0</v>
      </c>
      <c r="L172" s="167">
        <f t="shared" si="20"/>
        <v>1566001</v>
      </c>
      <c r="M172" s="167">
        <f t="shared" si="21"/>
        <v>0</v>
      </c>
      <c r="N172" s="167">
        <f t="shared" si="22"/>
        <v>34628108</v>
      </c>
      <c r="O172" s="168">
        <f t="shared" si="22"/>
        <v>0</v>
      </c>
      <c r="P172" s="183"/>
      <c r="Q172" s="170">
        <v>580775</v>
      </c>
      <c r="R172" s="171">
        <v>32481332</v>
      </c>
      <c r="S172" s="171">
        <v>1566001</v>
      </c>
      <c r="T172" s="171">
        <v>34628108</v>
      </c>
      <c r="V172" s="172">
        <v>33848065</v>
      </c>
      <c r="W172" s="172">
        <f t="shared" si="23"/>
        <v>780043</v>
      </c>
      <c r="X172" s="173"/>
    </row>
    <row r="173" spans="1:24" ht="20.100000000000001" hidden="1" customHeight="1">
      <c r="A173" s="179">
        <v>168</v>
      </c>
      <c r="B173" s="176" t="str">
        <f>VLOOKUP($A173,[14]공종목록표!$A:$F,2,0)</f>
        <v>궤광철거</v>
      </c>
      <c r="C173" s="177" t="str">
        <f>VLOOKUP($A173,[14]공종목록표!$A:$F,3,0)</f>
        <v>50kg, 기계화, WT, 주간, 자갈도상</v>
      </c>
      <c r="D173" s="176" t="str">
        <f>VLOOKUP($A173,[14]공종목록표!$A:$F,4,0)</f>
        <v>자재 상하차 및 정리 포함 (운반 및 절단 별도)</v>
      </c>
      <c r="E173" s="178" t="str">
        <f>VLOOKUP($A173,[14]공종목록표!$A:$F,5,0)</f>
        <v>km</v>
      </c>
      <c r="F173" s="167"/>
      <c r="G173" s="167">
        <v>0</v>
      </c>
      <c r="H173" s="167">
        <f t="shared" si="16"/>
        <v>545035</v>
      </c>
      <c r="I173" s="167">
        <f t="shared" si="17"/>
        <v>0</v>
      </c>
      <c r="J173" s="167">
        <f t="shared" si="18"/>
        <v>16220685</v>
      </c>
      <c r="K173" s="167">
        <f t="shared" si="19"/>
        <v>0</v>
      </c>
      <c r="L173" s="167">
        <f t="shared" si="20"/>
        <v>1481920</v>
      </c>
      <c r="M173" s="167">
        <f t="shared" si="21"/>
        <v>0</v>
      </c>
      <c r="N173" s="167">
        <f t="shared" si="22"/>
        <v>18247640</v>
      </c>
      <c r="O173" s="168">
        <f t="shared" si="22"/>
        <v>0</v>
      </c>
      <c r="P173" s="183"/>
      <c r="Q173" s="170">
        <v>545035</v>
      </c>
      <c r="R173" s="171">
        <v>16220685</v>
      </c>
      <c r="S173" s="171">
        <v>1481920</v>
      </c>
      <c r="T173" s="171">
        <v>18247640</v>
      </c>
      <c r="V173" s="172">
        <v>17806058</v>
      </c>
      <c r="W173" s="172">
        <f t="shared" si="23"/>
        <v>441582</v>
      </c>
      <c r="X173" s="173"/>
    </row>
    <row r="174" spans="1:24" ht="20.100000000000001" hidden="1" customHeight="1">
      <c r="A174" s="179">
        <v>169</v>
      </c>
      <c r="B174" s="176" t="str">
        <f>VLOOKUP($A174,[14]공종목록표!$A:$F,2,0)</f>
        <v>궤광철거</v>
      </c>
      <c r="C174" s="177" t="str">
        <f>VLOOKUP($A174,[14]공종목록표!$A:$F,3,0)</f>
        <v>50kg, 기계화, WT, 야간, 자갈도상</v>
      </c>
      <c r="D174" s="176" t="str">
        <f>VLOOKUP($A174,[14]공종목록표!$A:$F,4,0)</f>
        <v>자재 상하차 및 정리 포함 (운반 및 절단 별도)</v>
      </c>
      <c r="E174" s="178" t="str">
        <f>VLOOKUP($A174,[14]공종목록표!$A:$F,5,0)</f>
        <v>km</v>
      </c>
      <c r="F174" s="167"/>
      <c r="G174" s="167">
        <v>0</v>
      </c>
      <c r="H174" s="167">
        <f t="shared" si="16"/>
        <v>545035</v>
      </c>
      <c r="I174" s="167">
        <f t="shared" si="17"/>
        <v>0</v>
      </c>
      <c r="J174" s="167">
        <f t="shared" si="18"/>
        <v>29063670</v>
      </c>
      <c r="K174" s="167">
        <f t="shared" si="19"/>
        <v>0</v>
      </c>
      <c r="L174" s="167">
        <f t="shared" si="20"/>
        <v>1481920</v>
      </c>
      <c r="M174" s="167">
        <f t="shared" si="21"/>
        <v>0</v>
      </c>
      <c r="N174" s="167">
        <f t="shared" si="22"/>
        <v>31090625</v>
      </c>
      <c r="O174" s="168">
        <f t="shared" si="22"/>
        <v>0</v>
      </c>
      <c r="P174" s="169"/>
      <c r="Q174" s="170">
        <v>545035</v>
      </c>
      <c r="R174" s="171">
        <v>29063670</v>
      </c>
      <c r="S174" s="171">
        <v>1481920</v>
      </c>
      <c r="T174" s="171">
        <v>31090625</v>
      </c>
      <c r="V174" s="172">
        <v>30375139</v>
      </c>
      <c r="W174" s="172">
        <f t="shared" si="23"/>
        <v>715486</v>
      </c>
      <c r="X174" s="173"/>
    </row>
    <row r="175" spans="1:24" ht="20.100000000000001" hidden="1" customHeight="1">
      <c r="A175" s="179">
        <v>170</v>
      </c>
      <c r="B175" s="176" t="str">
        <f>VLOOKUP($A175,[14]공종목록표!$A:$F,2,0)</f>
        <v>궤광철거</v>
      </c>
      <c r="C175" s="177" t="str">
        <f>VLOOKUP($A175,[14]공종목록표!$A:$F,3,0)</f>
        <v>50kg, 기계화, WT, 야간(사용중지 3시간), 자갈도상</v>
      </c>
      <c r="D175" s="176" t="str">
        <f>VLOOKUP($A175,[14]공종목록표!$A:$F,4,0)</f>
        <v>자재 상하차 및 정리 포함 (운반 및 절단 별도)</v>
      </c>
      <c r="E175" s="178" t="str">
        <f>VLOOKUP($A175,[14]공종목록표!$A:$F,5,0)</f>
        <v>km</v>
      </c>
      <c r="F175" s="167"/>
      <c r="G175" s="167">
        <v>0</v>
      </c>
      <c r="H175" s="167">
        <f t="shared" si="16"/>
        <v>545035</v>
      </c>
      <c r="I175" s="167">
        <f t="shared" si="17"/>
        <v>0</v>
      </c>
      <c r="J175" s="167">
        <f t="shared" si="18"/>
        <v>32423016</v>
      </c>
      <c r="K175" s="167">
        <f t="shared" si="19"/>
        <v>0</v>
      </c>
      <c r="L175" s="167">
        <f t="shared" si="20"/>
        <v>1481920</v>
      </c>
      <c r="M175" s="167">
        <f t="shared" si="21"/>
        <v>0</v>
      </c>
      <c r="N175" s="167">
        <f t="shared" si="22"/>
        <v>34449971</v>
      </c>
      <c r="O175" s="168">
        <f t="shared" si="22"/>
        <v>0</v>
      </c>
      <c r="P175" s="169"/>
      <c r="Q175" s="170">
        <v>545035</v>
      </c>
      <c r="R175" s="171">
        <v>32423016</v>
      </c>
      <c r="S175" s="171">
        <v>1481920</v>
      </c>
      <c r="T175" s="171">
        <v>34449971</v>
      </c>
      <c r="V175" s="172">
        <v>33681325</v>
      </c>
      <c r="W175" s="172">
        <f t="shared" si="23"/>
        <v>768646</v>
      </c>
      <c r="X175" s="173"/>
    </row>
    <row r="176" spans="1:24" ht="20.100000000000001" hidden="1" customHeight="1">
      <c r="A176" s="179">
        <v>171</v>
      </c>
      <c r="B176" s="176" t="str">
        <f>VLOOKUP($A176,[14]공종목록표!$A:$F,2,0)</f>
        <v>궤광철거</v>
      </c>
      <c r="C176" s="177" t="str">
        <f>VLOOKUP($A176,[14]공종목록표!$A:$F,3,0)</f>
        <v>50kg, 기계화, WT, 야간(사용중지 4시간), 자갈도상</v>
      </c>
      <c r="D176" s="176" t="str">
        <f>VLOOKUP($A176,[14]공종목록표!$A:$F,4,0)</f>
        <v>자재 상하차 및 정리 포함 (운반 및 절단 별도)</v>
      </c>
      <c r="E176" s="178" t="str">
        <f>VLOOKUP($A176,[14]공종목록표!$A:$F,5,0)</f>
        <v>km</v>
      </c>
      <c r="F176" s="167"/>
      <c r="G176" s="167">
        <v>0</v>
      </c>
      <c r="H176" s="167">
        <f t="shared" si="16"/>
        <v>545035</v>
      </c>
      <c r="I176" s="167">
        <f t="shared" si="17"/>
        <v>0</v>
      </c>
      <c r="J176" s="167">
        <f t="shared" si="18"/>
        <v>31346528</v>
      </c>
      <c r="K176" s="167">
        <f t="shared" si="19"/>
        <v>0</v>
      </c>
      <c r="L176" s="167">
        <f t="shared" si="20"/>
        <v>1481920</v>
      </c>
      <c r="M176" s="167">
        <f t="shared" si="21"/>
        <v>0</v>
      </c>
      <c r="N176" s="167">
        <f t="shared" si="22"/>
        <v>33373483</v>
      </c>
      <c r="O176" s="168">
        <f t="shared" si="22"/>
        <v>0</v>
      </c>
      <c r="P176" s="183"/>
      <c r="Q176" s="170">
        <v>545035</v>
      </c>
      <c r="R176" s="171">
        <v>31346528</v>
      </c>
      <c r="S176" s="171">
        <v>1481920</v>
      </c>
      <c r="T176" s="171">
        <v>33373483</v>
      </c>
      <c r="V176" s="172">
        <v>32622728</v>
      </c>
      <c r="W176" s="172">
        <f t="shared" si="23"/>
        <v>750755</v>
      </c>
      <c r="X176" s="173"/>
    </row>
    <row r="177" spans="1:24" ht="20.100000000000001" hidden="1" customHeight="1">
      <c r="A177" s="179">
        <v>172</v>
      </c>
      <c r="B177" s="176" t="str">
        <f>VLOOKUP($A177,[14]공종목록표!$A:$F,2,0)</f>
        <v>궤광철거</v>
      </c>
      <c r="C177" s="177" t="str">
        <f>VLOOKUP($A177,[14]공종목록표!$A:$F,3,0)</f>
        <v>50kg, 기계화, PCT, 주간, 자갈도상</v>
      </c>
      <c r="D177" s="176" t="str">
        <f>VLOOKUP($A177,[14]공종목록표!$A:$F,4,0)</f>
        <v>자재 상하차 및 정리 포함 (운반 및 절단 별도)</v>
      </c>
      <c r="E177" s="178" t="str">
        <f>VLOOKUP($A177,[14]공종목록표!$A:$F,5,0)</f>
        <v>km</v>
      </c>
      <c r="F177" s="167"/>
      <c r="G177" s="167">
        <v>0</v>
      </c>
      <c r="H177" s="167">
        <f t="shared" si="16"/>
        <v>589710</v>
      </c>
      <c r="I177" s="167">
        <f t="shared" si="17"/>
        <v>0</v>
      </c>
      <c r="J177" s="167">
        <f t="shared" si="18"/>
        <v>17125719</v>
      </c>
      <c r="K177" s="167">
        <f t="shared" si="19"/>
        <v>0</v>
      </c>
      <c r="L177" s="167">
        <f t="shared" si="20"/>
        <v>1590653</v>
      </c>
      <c r="M177" s="167">
        <f t="shared" si="21"/>
        <v>0</v>
      </c>
      <c r="N177" s="167">
        <f t="shared" si="22"/>
        <v>19306082</v>
      </c>
      <c r="O177" s="168">
        <f t="shared" si="22"/>
        <v>0</v>
      </c>
      <c r="P177" s="183"/>
      <c r="Q177" s="170">
        <v>589710</v>
      </c>
      <c r="R177" s="171">
        <v>17125719</v>
      </c>
      <c r="S177" s="171">
        <v>1590653</v>
      </c>
      <c r="T177" s="171">
        <v>19306082</v>
      </c>
      <c r="V177" s="172">
        <v>18837417</v>
      </c>
      <c r="W177" s="172">
        <f t="shared" si="23"/>
        <v>468665</v>
      </c>
      <c r="X177" s="173"/>
    </row>
    <row r="178" spans="1:24" ht="20.100000000000001" hidden="1" customHeight="1">
      <c r="A178" s="179">
        <v>173</v>
      </c>
      <c r="B178" s="176" t="str">
        <f>VLOOKUP($A178,[14]공종목록표!$A:$F,2,0)</f>
        <v>궤광철거</v>
      </c>
      <c r="C178" s="177" t="str">
        <f>VLOOKUP($A178,[14]공종목록표!$A:$F,3,0)</f>
        <v>50kg, 기계화, PCT, 야간, 자갈도상</v>
      </c>
      <c r="D178" s="176" t="str">
        <f>VLOOKUP($A178,[14]공종목록표!$A:$F,4,0)</f>
        <v>자재 상하차 및 정리 포함 (운반 및 절단 별도)</v>
      </c>
      <c r="E178" s="178" t="str">
        <f>VLOOKUP($A178,[14]공종목록표!$A:$F,5,0)</f>
        <v>km</v>
      </c>
      <c r="F178" s="167"/>
      <c r="G178" s="167">
        <v>0</v>
      </c>
      <c r="H178" s="167">
        <f t="shared" si="16"/>
        <v>589710</v>
      </c>
      <c r="I178" s="167">
        <f t="shared" si="17"/>
        <v>0</v>
      </c>
      <c r="J178" s="167">
        <f t="shared" si="18"/>
        <v>30649946</v>
      </c>
      <c r="K178" s="167">
        <f t="shared" si="19"/>
        <v>0</v>
      </c>
      <c r="L178" s="167">
        <f t="shared" si="20"/>
        <v>1590653</v>
      </c>
      <c r="M178" s="167">
        <f t="shared" si="21"/>
        <v>0</v>
      </c>
      <c r="N178" s="167">
        <f t="shared" si="22"/>
        <v>32830309</v>
      </c>
      <c r="O178" s="168">
        <f t="shared" si="22"/>
        <v>0</v>
      </c>
      <c r="P178" s="169"/>
      <c r="Q178" s="170">
        <v>589710</v>
      </c>
      <c r="R178" s="171">
        <v>30649946</v>
      </c>
      <c r="S178" s="171">
        <v>1590653</v>
      </c>
      <c r="T178" s="171">
        <v>32830309</v>
      </c>
      <c r="V178" s="172">
        <v>32073030</v>
      </c>
      <c r="W178" s="172">
        <f t="shared" si="23"/>
        <v>757279</v>
      </c>
      <c r="X178" s="173"/>
    </row>
    <row r="179" spans="1:24" ht="20.100000000000001" hidden="1" customHeight="1">
      <c r="A179" s="179">
        <v>174</v>
      </c>
      <c r="B179" s="176" t="str">
        <f>VLOOKUP($A179,[14]공종목록표!$A:$F,2,0)</f>
        <v>궤광철거</v>
      </c>
      <c r="C179" s="177" t="str">
        <f>VLOOKUP($A179,[14]공종목록표!$A:$F,3,0)</f>
        <v>50kg, 기계화, PCT, 야간(사용중지 3시간), 자갈도상</v>
      </c>
      <c r="D179" s="176" t="str">
        <f>VLOOKUP($A179,[14]공종목록표!$A:$F,4,0)</f>
        <v>자재 상하차 및 정리 포함 (운반 및 절단 별도)</v>
      </c>
      <c r="E179" s="178" t="str">
        <f>VLOOKUP($A179,[14]공종목록표!$A:$F,5,0)</f>
        <v>km</v>
      </c>
      <c r="F179" s="167"/>
      <c r="G179" s="167">
        <v>0</v>
      </c>
      <c r="H179" s="167">
        <f t="shared" si="16"/>
        <v>589710</v>
      </c>
      <c r="I179" s="167">
        <f t="shared" si="17"/>
        <v>0</v>
      </c>
      <c r="J179" s="167">
        <f t="shared" si="18"/>
        <v>34141369</v>
      </c>
      <c r="K179" s="167">
        <f t="shared" si="19"/>
        <v>0</v>
      </c>
      <c r="L179" s="167">
        <f t="shared" si="20"/>
        <v>1590653</v>
      </c>
      <c r="M179" s="167">
        <f t="shared" si="21"/>
        <v>0</v>
      </c>
      <c r="N179" s="167">
        <f t="shared" si="22"/>
        <v>36321732</v>
      </c>
      <c r="O179" s="168">
        <f t="shared" si="22"/>
        <v>0</v>
      </c>
      <c r="P179" s="169"/>
      <c r="Q179" s="170">
        <v>589710</v>
      </c>
      <c r="R179" s="171">
        <v>34141369</v>
      </c>
      <c r="S179" s="171">
        <v>1590653</v>
      </c>
      <c r="T179" s="171">
        <v>36321732</v>
      </c>
      <c r="V179" s="172">
        <v>35509921</v>
      </c>
      <c r="W179" s="172">
        <f t="shared" si="23"/>
        <v>811811</v>
      </c>
      <c r="X179" s="173"/>
    </row>
    <row r="180" spans="1:24" ht="20.100000000000001" hidden="1" customHeight="1">
      <c r="A180" s="179">
        <v>175</v>
      </c>
      <c r="B180" s="176" t="str">
        <f>VLOOKUP($A180,[14]공종목록표!$A:$F,2,0)</f>
        <v>궤광철거</v>
      </c>
      <c r="C180" s="177" t="str">
        <f>VLOOKUP($A180,[14]공종목록표!$A:$F,3,0)</f>
        <v>50kg, 기계화, PCT, 야간(사용중지 4시간), 자갈도상</v>
      </c>
      <c r="D180" s="176" t="str">
        <f>VLOOKUP($A180,[14]공종목록표!$A:$F,4,0)</f>
        <v>자재 상하차 및 정리 포함 (운반 및 절단 별도)</v>
      </c>
      <c r="E180" s="178" t="str">
        <f>VLOOKUP($A180,[14]공종목록표!$A:$F,5,0)</f>
        <v>km</v>
      </c>
      <c r="F180" s="167"/>
      <c r="G180" s="167">
        <v>0</v>
      </c>
      <c r="H180" s="167">
        <f t="shared" si="16"/>
        <v>589710</v>
      </c>
      <c r="I180" s="167">
        <f t="shared" si="17"/>
        <v>0</v>
      </c>
      <c r="J180" s="167">
        <f t="shared" si="18"/>
        <v>33020525</v>
      </c>
      <c r="K180" s="167">
        <f t="shared" si="19"/>
        <v>0</v>
      </c>
      <c r="L180" s="167">
        <f t="shared" si="20"/>
        <v>1590655</v>
      </c>
      <c r="M180" s="167">
        <f t="shared" si="21"/>
        <v>0</v>
      </c>
      <c r="N180" s="167">
        <f t="shared" si="22"/>
        <v>35200890</v>
      </c>
      <c r="O180" s="168">
        <f t="shared" si="22"/>
        <v>0</v>
      </c>
      <c r="P180" s="183"/>
      <c r="Q180" s="170">
        <v>589710</v>
      </c>
      <c r="R180" s="171">
        <v>33020525</v>
      </c>
      <c r="S180" s="171">
        <v>1590655</v>
      </c>
      <c r="T180" s="171">
        <v>35200890</v>
      </c>
      <c r="V180" s="172">
        <v>34407521</v>
      </c>
      <c r="W180" s="172">
        <f t="shared" si="23"/>
        <v>793369</v>
      </c>
      <c r="X180" s="173"/>
    </row>
    <row r="181" spans="1:24" ht="20.100000000000001" hidden="1" customHeight="1" thickBot="1">
      <c r="A181" s="179">
        <v>176</v>
      </c>
      <c r="B181" s="176" t="str">
        <f>VLOOKUP($A181,[14]공종목록표!$A:$F,2,0)</f>
        <v>궤광철거</v>
      </c>
      <c r="C181" s="177" t="str">
        <f>VLOOKUP($A181,[14]공종목록표!$A:$F,3,0)</f>
        <v>50kg, 기계화, 교량(터널), 주간, 자갈도상</v>
      </c>
      <c r="D181" s="200" t="str">
        <f>VLOOKUP($A181,[14]공종목록표!$A:$F,4,0)</f>
        <v>자재 상하차 및 정리 포함 (운반 및 절단 별도)</v>
      </c>
      <c r="E181" s="178" t="str">
        <f>VLOOKUP($A181,[14]공종목록표!$A:$F,5,0)</f>
        <v>km</v>
      </c>
      <c r="F181" s="181"/>
      <c r="G181" s="167">
        <v>0</v>
      </c>
      <c r="H181" s="167">
        <f t="shared" si="16"/>
        <v>696930</v>
      </c>
      <c r="I181" s="181">
        <f t="shared" si="17"/>
        <v>0</v>
      </c>
      <c r="J181" s="167">
        <f t="shared" si="18"/>
        <v>20367425</v>
      </c>
      <c r="K181" s="167">
        <f t="shared" si="19"/>
        <v>0</v>
      </c>
      <c r="L181" s="167">
        <f t="shared" si="20"/>
        <v>1883701</v>
      </c>
      <c r="M181" s="167">
        <f t="shared" si="21"/>
        <v>0</v>
      </c>
      <c r="N181" s="181">
        <f t="shared" si="22"/>
        <v>22948056</v>
      </c>
      <c r="O181" s="182">
        <f t="shared" si="22"/>
        <v>0</v>
      </c>
      <c r="P181" s="183"/>
      <c r="Q181" s="170">
        <v>696930</v>
      </c>
      <c r="R181" s="171">
        <v>20367425</v>
      </c>
      <c r="S181" s="171">
        <v>1883701</v>
      </c>
      <c r="T181" s="171">
        <v>22948056</v>
      </c>
      <c r="V181" s="172">
        <v>22391234</v>
      </c>
      <c r="W181" s="172">
        <f t="shared" si="23"/>
        <v>556822</v>
      </c>
      <c r="X181" s="173"/>
    </row>
    <row r="182" spans="1:24" ht="20.100000000000001" hidden="1" customHeight="1">
      <c r="A182" s="179">
        <v>177</v>
      </c>
      <c r="B182" s="176" t="str">
        <f>VLOOKUP($A182,[14]공종목록표!$A:$F,2,0)</f>
        <v>궤광철거</v>
      </c>
      <c r="C182" s="177" t="str">
        <f>VLOOKUP($A182,[14]공종목록표!$A:$F,3,0)</f>
        <v>50kg, 기계화, 교량(터널), 야간, 자갈도상</v>
      </c>
      <c r="D182" s="201" t="str">
        <f>VLOOKUP($A182,[14]공종목록표!$A:$F,4,0)</f>
        <v>자재 상하차 및 정리 포함 (운반 및 절단 별도)</v>
      </c>
      <c r="E182" s="178" t="str">
        <f>VLOOKUP($A182,[14]공종목록표!$A:$F,5,0)</f>
        <v>km</v>
      </c>
      <c r="F182" s="181"/>
      <c r="G182" s="167">
        <v>0</v>
      </c>
      <c r="H182" s="167">
        <f t="shared" si="16"/>
        <v>696930</v>
      </c>
      <c r="I182" s="181">
        <f t="shared" si="17"/>
        <v>0</v>
      </c>
      <c r="J182" s="167">
        <f t="shared" si="18"/>
        <v>36462548</v>
      </c>
      <c r="K182" s="167">
        <f t="shared" si="19"/>
        <v>0</v>
      </c>
      <c r="L182" s="167">
        <f t="shared" si="20"/>
        <v>1883701</v>
      </c>
      <c r="M182" s="167">
        <f t="shared" si="21"/>
        <v>0</v>
      </c>
      <c r="N182" s="181">
        <f t="shared" si="22"/>
        <v>39043179</v>
      </c>
      <c r="O182" s="182">
        <f t="shared" si="22"/>
        <v>0</v>
      </c>
      <c r="P182" s="183"/>
      <c r="Q182" s="170">
        <v>696930</v>
      </c>
      <c r="R182" s="171">
        <v>36462548</v>
      </c>
      <c r="S182" s="171">
        <v>1883701</v>
      </c>
      <c r="T182" s="171">
        <v>39043179</v>
      </c>
      <c r="V182" s="172">
        <v>38142766</v>
      </c>
      <c r="W182" s="172">
        <f t="shared" si="23"/>
        <v>900413</v>
      </c>
      <c r="X182" s="173"/>
    </row>
    <row r="183" spans="1:24" ht="20.100000000000001" hidden="1" customHeight="1">
      <c r="A183" s="179">
        <v>178</v>
      </c>
      <c r="B183" s="176" t="str">
        <f>VLOOKUP($A183,[14]공종목록표!$A:$F,2,0)</f>
        <v>궤광철거</v>
      </c>
      <c r="C183" s="177" t="str">
        <f>VLOOKUP($A183,[14]공종목록표!$A:$F,3,0)</f>
        <v>50kg, 기계화, 교량(터널), 야간(사용중지 3시간), 자갈도상</v>
      </c>
      <c r="D183" s="176" t="str">
        <f>VLOOKUP($A183,[14]공종목록표!$A:$F,4,0)</f>
        <v>자재 상하차 및 정리 포함 (운반 및 절단 별도)</v>
      </c>
      <c r="E183" s="178" t="str">
        <f>VLOOKUP($A183,[14]공종목록표!$A:$F,5,0)</f>
        <v>km</v>
      </c>
      <c r="F183" s="167"/>
      <c r="G183" s="167">
        <v>0</v>
      </c>
      <c r="H183" s="167">
        <f t="shared" si="16"/>
        <v>696930</v>
      </c>
      <c r="I183" s="167">
        <f t="shared" si="17"/>
        <v>0</v>
      </c>
      <c r="J183" s="167">
        <f t="shared" si="18"/>
        <v>40631956</v>
      </c>
      <c r="K183" s="167">
        <f t="shared" si="19"/>
        <v>0</v>
      </c>
      <c r="L183" s="167">
        <f t="shared" si="20"/>
        <v>1883701</v>
      </c>
      <c r="M183" s="167">
        <f t="shared" si="21"/>
        <v>0</v>
      </c>
      <c r="N183" s="167">
        <f t="shared" si="22"/>
        <v>43212587</v>
      </c>
      <c r="O183" s="168">
        <f t="shared" si="22"/>
        <v>0</v>
      </c>
      <c r="P183" s="169"/>
      <c r="Q183" s="170">
        <v>696930</v>
      </c>
      <c r="R183" s="171">
        <v>40631956</v>
      </c>
      <c r="S183" s="171">
        <v>1883701</v>
      </c>
      <c r="T183" s="171">
        <v>43212587</v>
      </c>
      <c r="V183" s="172">
        <v>42246760</v>
      </c>
      <c r="W183" s="172">
        <f t="shared" si="23"/>
        <v>965827</v>
      </c>
      <c r="X183" s="173"/>
    </row>
    <row r="184" spans="1:24" ht="20.100000000000001" hidden="1" customHeight="1">
      <c r="A184" s="179">
        <v>179</v>
      </c>
      <c r="B184" s="176" t="str">
        <f>VLOOKUP($A184,[14]공종목록표!$A:$F,2,0)</f>
        <v>궤광철거</v>
      </c>
      <c r="C184" s="177" t="str">
        <f>VLOOKUP($A184,[14]공종목록표!$A:$F,3,0)</f>
        <v>50kg, 기계화, 교량(터널), 야간(사용중지 4시간), 자갈도상</v>
      </c>
      <c r="D184" s="176" t="str">
        <f>VLOOKUP($A184,[14]공종목록표!$A:$F,4,0)</f>
        <v>자재 상하차 및 정리 포함 (운반 및 절단 별도)</v>
      </c>
      <c r="E184" s="178" t="str">
        <f>VLOOKUP($A184,[14]공종목록표!$A:$F,5,0)</f>
        <v>km</v>
      </c>
      <c r="F184" s="167"/>
      <c r="G184" s="167">
        <v>0</v>
      </c>
      <c r="H184" s="167">
        <f t="shared" si="16"/>
        <v>696930</v>
      </c>
      <c r="I184" s="167">
        <f t="shared" si="17"/>
        <v>0</v>
      </c>
      <c r="J184" s="167">
        <f t="shared" si="18"/>
        <v>39294078</v>
      </c>
      <c r="K184" s="167">
        <f t="shared" si="19"/>
        <v>0</v>
      </c>
      <c r="L184" s="167">
        <f t="shared" si="20"/>
        <v>1883702</v>
      </c>
      <c r="M184" s="167">
        <f t="shared" si="21"/>
        <v>0</v>
      </c>
      <c r="N184" s="167">
        <f t="shared" si="22"/>
        <v>41874710</v>
      </c>
      <c r="O184" s="168">
        <f t="shared" si="22"/>
        <v>0</v>
      </c>
      <c r="P184" s="183"/>
      <c r="Q184" s="170">
        <v>696930</v>
      </c>
      <c r="R184" s="171">
        <v>39294078</v>
      </c>
      <c r="S184" s="171">
        <v>1883702</v>
      </c>
      <c r="T184" s="171">
        <v>41874710</v>
      </c>
      <c r="V184" s="172">
        <v>40930976</v>
      </c>
      <c r="W184" s="172">
        <f t="shared" si="23"/>
        <v>943734</v>
      </c>
      <c r="X184" s="173"/>
    </row>
    <row r="185" spans="1:24" ht="20.100000000000001" hidden="1" customHeight="1">
      <c r="A185" s="179">
        <v>180</v>
      </c>
      <c r="B185" s="176" t="str">
        <f>VLOOKUP($A185,[14]공종목록표!$A:$F,2,0)</f>
        <v>궤광철거</v>
      </c>
      <c r="C185" s="177" t="str">
        <f>VLOOKUP($A185,[14]공종목록표!$A:$F,3,0)</f>
        <v>60kg, 기계화, PCT, 주간, 자갈도상</v>
      </c>
      <c r="D185" s="176" t="str">
        <f>VLOOKUP($A185,[14]공종목록표!$A:$F,4,0)</f>
        <v>자재 상하차 및 정리 포함 (운반 및 절단 별도)</v>
      </c>
      <c r="E185" s="178" t="str">
        <f>VLOOKUP($A185,[14]공종목록표!$A:$F,5,0)</f>
        <v>km</v>
      </c>
      <c r="F185" s="167"/>
      <c r="G185" s="167">
        <v>0</v>
      </c>
      <c r="H185" s="167">
        <f t="shared" si="16"/>
        <v>661190</v>
      </c>
      <c r="I185" s="167">
        <f t="shared" si="17"/>
        <v>0</v>
      </c>
      <c r="J185" s="167">
        <f t="shared" si="18"/>
        <v>19083545</v>
      </c>
      <c r="K185" s="167">
        <f t="shared" si="19"/>
        <v>0</v>
      </c>
      <c r="L185" s="167">
        <f t="shared" si="20"/>
        <v>1779919</v>
      </c>
      <c r="M185" s="167">
        <f t="shared" si="21"/>
        <v>0</v>
      </c>
      <c r="N185" s="167">
        <f t="shared" si="22"/>
        <v>21524654</v>
      </c>
      <c r="O185" s="168">
        <f t="shared" si="22"/>
        <v>0</v>
      </c>
      <c r="P185" s="183"/>
      <c r="Q185" s="170">
        <v>661190</v>
      </c>
      <c r="R185" s="171">
        <v>19083545</v>
      </c>
      <c r="S185" s="171">
        <v>1779919</v>
      </c>
      <c r="T185" s="171">
        <v>21524654</v>
      </c>
      <c r="V185" s="172">
        <v>21001084</v>
      </c>
      <c r="W185" s="172">
        <f t="shared" si="23"/>
        <v>523570</v>
      </c>
      <c r="X185" s="173"/>
    </row>
    <row r="186" spans="1:24" ht="20.100000000000001" hidden="1" customHeight="1">
      <c r="A186" s="179">
        <v>181</v>
      </c>
      <c r="B186" s="176" t="str">
        <f>VLOOKUP($A186,[14]공종목록표!$A:$F,2,0)</f>
        <v>궤광철거</v>
      </c>
      <c r="C186" s="177" t="str">
        <f>VLOOKUP($A186,[14]공종목록표!$A:$F,3,0)</f>
        <v>60kg, 기계화, PCT, 야간, 자갈도상</v>
      </c>
      <c r="D186" s="176" t="str">
        <f>VLOOKUP($A186,[14]공종목록표!$A:$F,4,0)</f>
        <v>자재 상하차 및 정리 포함 (운반 및 절단 별도)</v>
      </c>
      <c r="E186" s="178" t="str">
        <f>VLOOKUP($A186,[14]공종목록표!$A:$F,5,0)</f>
        <v>km</v>
      </c>
      <c r="F186" s="167"/>
      <c r="G186" s="167">
        <v>0</v>
      </c>
      <c r="H186" s="167">
        <f t="shared" si="16"/>
        <v>661190</v>
      </c>
      <c r="I186" s="167">
        <f t="shared" si="17"/>
        <v>0</v>
      </c>
      <c r="J186" s="167">
        <f t="shared" si="18"/>
        <v>34143805</v>
      </c>
      <c r="K186" s="167">
        <f t="shared" si="19"/>
        <v>0</v>
      </c>
      <c r="L186" s="167">
        <f t="shared" si="20"/>
        <v>1779919</v>
      </c>
      <c r="M186" s="167">
        <f t="shared" si="21"/>
        <v>0</v>
      </c>
      <c r="N186" s="167">
        <f t="shared" si="22"/>
        <v>36584914</v>
      </c>
      <c r="O186" s="168">
        <f t="shared" si="22"/>
        <v>0</v>
      </c>
      <c r="P186" s="169"/>
      <c r="Q186" s="170">
        <v>661190</v>
      </c>
      <c r="R186" s="171">
        <v>34143805</v>
      </c>
      <c r="S186" s="171">
        <v>1779919</v>
      </c>
      <c r="T186" s="171">
        <v>36584914</v>
      </c>
      <c r="V186" s="172">
        <v>35739363</v>
      </c>
      <c r="W186" s="172">
        <f t="shared" si="23"/>
        <v>845551</v>
      </c>
      <c r="X186" s="173"/>
    </row>
    <row r="187" spans="1:24" ht="20.100000000000001" hidden="1" customHeight="1">
      <c r="A187" s="179">
        <v>182</v>
      </c>
      <c r="B187" s="176" t="str">
        <f>VLOOKUP($A187,[14]공종목록표!$A:$F,2,0)</f>
        <v>궤광철거</v>
      </c>
      <c r="C187" s="177" t="str">
        <f>VLOOKUP($A187,[14]공종목록표!$A:$F,3,0)</f>
        <v>60kg, 기계화, PCT, 야간(사용중지 3시간), 자갈도상</v>
      </c>
      <c r="D187" s="176" t="str">
        <f>VLOOKUP($A187,[14]공종목록표!$A:$F,4,0)</f>
        <v>자재 상하차 및 정리 포함 (운반 및 절단 별도)</v>
      </c>
      <c r="E187" s="178" t="str">
        <f>VLOOKUP($A187,[14]공종목록표!$A:$F,5,0)</f>
        <v>km</v>
      </c>
      <c r="F187" s="167"/>
      <c r="G187" s="167">
        <v>0</v>
      </c>
      <c r="H187" s="167">
        <f t="shared" si="16"/>
        <v>661190</v>
      </c>
      <c r="I187" s="167">
        <f t="shared" si="17"/>
        <v>0</v>
      </c>
      <c r="J187" s="167">
        <f t="shared" si="18"/>
        <v>38018600</v>
      </c>
      <c r="K187" s="167">
        <f t="shared" si="19"/>
        <v>0</v>
      </c>
      <c r="L187" s="167">
        <f t="shared" si="20"/>
        <v>1779919</v>
      </c>
      <c r="M187" s="167">
        <f t="shared" si="21"/>
        <v>0</v>
      </c>
      <c r="N187" s="167">
        <f t="shared" si="22"/>
        <v>40459709</v>
      </c>
      <c r="O187" s="168">
        <f t="shared" si="22"/>
        <v>0</v>
      </c>
      <c r="P187" s="169"/>
      <c r="Q187" s="170">
        <v>661190</v>
      </c>
      <c r="R187" s="171">
        <v>38018600</v>
      </c>
      <c r="S187" s="171">
        <v>1779919</v>
      </c>
      <c r="T187" s="171">
        <v>40459709</v>
      </c>
      <c r="V187" s="172">
        <v>39553639</v>
      </c>
      <c r="W187" s="172">
        <f t="shared" si="23"/>
        <v>906070</v>
      </c>
      <c r="X187" s="173"/>
    </row>
    <row r="188" spans="1:24" ht="20.100000000000001" customHeight="1">
      <c r="A188" s="179">
        <v>183</v>
      </c>
      <c r="B188" s="176" t="str">
        <f>VLOOKUP($A188,[14]공종목록표!$A:$F,2,0)</f>
        <v>궤광철거</v>
      </c>
      <c r="C188" s="177" t="str">
        <f>VLOOKUP($A188,[14]공종목록표!$A:$F,3,0)</f>
        <v>60kg, 기계화, PCT, 야간(사용중지 4시간), 자갈도상</v>
      </c>
      <c r="D188" s="176" t="str">
        <f>VLOOKUP($A188,[14]공종목록표!$A:$F,4,0)</f>
        <v>자재 상하차 및 정리 포함 (운반 및 절단 별도)</v>
      </c>
      <c r="E188" s="178" t="str">
        <f>VLOOKUP($A188,[14]공종목록표!$A:$F,5,0)</f>
        <v>km</v>
      </c>
      <c r="F188" s="167">
        <f>ROUNDDOWN((VLOOKUP(A188,[14]수량산출서!$A$3:$AE$400,31,FALSE))*1,0)</f>
        <v>0</v>
      </c>
      <c r="G188" s="167">
        <f>((VLOOKUP(A188,[14]수량산출서!$A$3:$AE$400,31,FALSE))-F188)*1000</f>
        <v>325</v>
      </c>
      <c r="H188" s="167">
        <f t="shared" si="16"/>
        <v>661190</v>
      </c>
      <c r="I188" s="167">
        <f t="shared" si="17"/>
        <v>214886</v>
      </c>
      <c r="J188" s="167">
        <f t="shared" si="18"/>
        <v>37018593</v>
      </c>
      <c r="K188" s="167">
        <f t="shared" si="19"/>
        <v>12031042</v>
      </c>
      <c r="L188" s="167">
        <f t="shared" si="20"/>
        <v>1779917</v>
      </c>
      <c r="M188" s="167">
        <f t="shared" si="21"/>
        <v>578473</v>
      </c>
      <c r="N188" s="167">
        <f t="shared" si="22"/>
        <v>39459700</v>
      </c>
      <c r="O188" s="168">
        <f t="shared" si="22"/>
        <v>12824401</v>
      </c>
      <c r="P188" s="183"/>
      <c r="Q188" s="170">
        <v>661190</v>
      </c>
      <c r="R188" s="171">
        <f>'[14]일위대가 (2)'!L4552</f>
        <v>37018593</v>
      </c>
      <c r="S188" s="171">
        <v>1779917</v>
      </c>
      <c r="T188" s="171">
        <v>39214936</v>
      </c>
      <c r="V188" s="172">
        <v>38329357</v>
      </c>
      <c r="W188" s="172">
        <f t="shared" si="23"/>
        <v>1130343</v>
      </c>
      <c r="X188" s="173"/>
    </row>
    <row r="189" spans="1:24" ht="20.100000000000001" hidden="1" customHeight="1">
      <c r="A189" s="179">
        <v>184</v>
      </c>
      <c r="B189" s="176" t="str">
        <f>VLOOKUP($A189,[14]공종목록표!$A:$F,2,0)</f>
        <v>분기기철거</v>
      </c>
      <c r="C189" s="177" t="str">
        <f>VLOOKUP($A189,[14]공종목록표!$A:$F,3,0)</f>
        <v>#8, 기계화, 주간</v>
      </c>
      <c r="D189" s="176" t="str">
        <f>VLOOKUP($A189,[14]공종목록표!$A:$F,4,0)</f>
        <v>자재 상하차 및 정리 포함 (운반 및 절단 별도)</v>
      </c>
      <c r="E189" s="178" t="str">
        <f>VLOOKUP($A189,[14]공종목록표!$A:$F,5,0)</f>
        <v>틀</v>
      </c>
      <c r="F189" s="167"/>
      <c r="G189" s="167">
        <v>0</v>
      </c>
      <c r="H189" s="167">
        <f t="shared" si="16"/>
        <v>53610</v>
      </c>
      <c r="I189" s="167">
        <f t="shared" si="17"/>
        <v>0</v>
      </c>
      <c r="J189" s="167">
        <f t="shared" si="18"/>
        <v>2449720</v>
      </c>
      <c r="K189" s="167">
        <f t="shared" si="19"/>
        <v>0</v>
      </c>
      <c r="L189" s="167">
        <f t="shared" si="20"/>
        <v>171390</v>
      </c>
      <c r="M189" s="167">
        <f t="shared" si="21"/>
        <v>0</v>
      </c>
      <c r="N189" s="167">
        <f t="shared" si="22"/>
        <v>2674720</v>
      </c>
      <c r="O189" s="168">
        <f t="shared" si="22"/>
        <v>0</v>
      </c>
      <c r="P189" s="183"/>
      <c r="Q189" s="170">
        <v>53610</v>
      </c>
      <c r="R189" s="171">
        <v>2449720</v>
      </c>
      <c r="S189" s="171">
        <v>171390</v>
      </c>
      <c r="T189" s="171">
        <v>2674720</v>
      </c>
      <c r="V189" s="172">
        <v>2614410</v>
      </c>
      <c r="W189" s="172">
        <f t="shared" si="23"/>
        <v>60310</v>
      </c>
      <c r="X189" s="173"/>
    </row>
    <row r="190" spans="1:24" ht="20.100000000000001" hidden="1" customHeight="1">
      <c r="A190" s="179">
        <v>185</v>
      </c>
      <c r="B190" s="176" t="str">
        <f>VLOOKUP($A190,[14]공종목록표!$A:$F,2,0)</f>
        <v>분기기철거</v>
      </c>
      <c r="C190" s="177" t="str">
        <f>VLOOKUP($A190,[14]공종목록표!$A:$F,3,0)</f>
        <v>#8, 기계화, 야간</v>
      </c>
      <c r="D190" s="176" t="str">
        <f>VLOOKUP($A190,[14]공종목록표!$A:$F,4,0)</f>
        <v>자재 상하차 및 정리 포함 (운반 및 절단 별도)</v>
      </c>
      <c r="E190" s="178" t="str">
        <f>VLOOKUP($A190,[14]공종목록표!$A:$F,5,0)</f>
        <v>틀</v>
      </c>
      <c r="F190" s="167"/>
      <c r="G190" s="167">
        <v>0</v>
      </c>
      <c r="H190" s="167">
        <f t="shared" si="16"/>
        <v>53610</v>
      </c>
      <c r="I190" s="167">
        <f t="shared" si="17"/>
        <v>0</v>
      </c>
      <c r="J190" s="167">
        <f t="shared" si="18"/>
        <v>4460425</v>
      </c>
      <c r="K190" s="167">
        <f t="shared" si="19"/>
        <v>0</v>
      </c>
      <c r="L190" s="167">
        <f t="shared" si="20"/>
        <v>171390</v>
      </c>
      <c r="M190" s="167">
        <f t="shared" si="21"/>
        <v>0</v>
      </c>
      <c r="N190" s="167">
        <f t="shared" si="22"/>
        <v>4685425</v>
      </c>
      <c r="O190" s="168">
        <f t="shared" si="22"/>
        <v>0</v>
      </c>
      <c r="P190" s="169"/>
      <c r="Q190" s="170">
        <v>53610</v>
      </c>
      <c r="R190" s="171">
        <v>4460425</v>
      </c>
      <c r="S190" s="171">
        <v>171390</v>
      </c>
      <c r="T190" s="171">
        <v>4685425</v>
      </c>
      <c r="V190" s="172">
        <v>4583838</v>
      </c>
      <c r="W190" s="172">
        <f t="shared" si="23"/>
        <v>101587</v>
      </c>
      <c r="X190" s="173"/>
    </row>
    <row r="191" spans="1:24" ht="20.100000000000001" hidden="1" customHeight="1">
      <c r="A191" s="179">
        <v>186</v>
      </c>
      <c r="B191" s="176" t="str">
        <f>VLOOKUP($A191,[14]공종목록표!$A:$F,2,0)</f>
        <v>분기기철거</v>
      </c>
      <c r="C191" s="177" t="str">
        <f>VLOOKUP($A191,[14]공종목록표!$A:$F,3,0)</f>
        <v>#8, 기계화, 야간(사용중지 3시간)</v>
      </c>
      <c r="D191" s="176" t="str">
        <f>VLOOKUP($A191,[14]공종목록표!$A:$F,4,0)</f>
        <v>자재 상하차 및 정리 포함 (운반 및 절단 별도)</v>
      </c>
      <c r="E191" s="178" t="str">
        <f>VLOOKUP($A191,[14]공종목록표!$A:$F,5,0)</f>
        <v>틀</v>
      </c>
      <c r="F191" s="167"/>
      <c r="G191" s="167">
        <v>0</v>
      </c>
      <c r="H191" s="167">
        <f t="shared" si="16"/>
        <v>53610</v>
      </c>
      <c r="I191" s="167">
        <f t="shared" si="17"/>
        <v>0</v>
      </c>
      <c r="J191" s="167">
        <f t="shared" si="18"/>
        <v>5079158</v>
      </c>
      <c r="K191" s="167">
        <f t="shared" si="19"/>
        <v>0</v>
      </c>
      <c r="L191" s="167">
        <f t="shared" si="20"/>
        <v>171390</v>
      </c>
      <c r="M191" s="167">
        <f t="shared" si="21"/>
        <v>0</v>
      </c>
      <c r="N191" s="167">
        <f t="shared" si="22"/>
        <v>5304158</v>
      </c>
      <c r="O191" s="168">
        <f t="shared" si="22"/>
        <v>0</v>
      </c>
      <c r="P191" s="169"/>
      <c r="Q191" s="170">
        <v>53610</v>
      </c>
      <c r="R191" s="171">
        <v>5079158</v>
      </c>
      <c r="S191" s="171">
        <v>171390</v>
      </c>
      <c r="T191" s="171">
        <v>5304158</v>
      </c>
      <c r="V191" s="172">
        <v>5191812</v>
      </c>
      <c r="W191" s="172">
        <f t="shared" si="23"/>
        <v>112346</v>
      </c>
      <c r="X191" s="173"/>
    </row>
    <row r="192" spans="1:24" ht="20.100000000000001" hidden="1" customHeight="1">
      <c r="A192" s="179">
        <v>187</v>
      </c>
      <c r="B192" s="176" t="str">
        <f>VLOOKUP($A192,[14]공종목록표!$A:$F,2,0)</f>
        <v>분기기철거</v>
      </c>
      <c r="C192" s="177" t="str">
        <f>VLOOKUP($A192,[14]공종목록표!$A:$F,3,0)</f>
        <v>#8, 기계화, 야간(사용중지 4시간)</v>
      </c>
      <c r="D192" s="176" t="str">
        <f>VLOOKUP($A192,[14]공종목록표!$A:$F,4,0)</f>
        <v>자재 상하차 및 정리 포함 (운반 및 절단 별도)</v>
      </c>
      <c r="E192" s="178" t="str">
        <f>VLOOKUP($A192,[14]공종목록표!$A:$F,5,0)</f>
        <v>틀</v>
      </c>
      <c r="F192" s="167"/>
      <c r="G192" s="167">
        <v>0</v>
      </c>
      <c r="H192" s="167">
        <f t="shared" si="16"/>
        <v>53610</v>
      </c>
      <c r="I192" s="167">
        <f t="shared" si="17"/>
        <v>0</v>
      </c>
      <c r="J192" s="167">
        <f t="shared" si="18"/>
        <v>4885310</v>
      </c>
      <c r="K192" s="167">
        <f t="shared" si="19"/>
        <v>0</v>
      </c>
      <c r="L192" s="167">
        <f t="shared" si="20"/>
        <v>171391</v>
      </c>
      <c r="M192" s="167">
        <f t="shared" si="21"/>
        <v>0</v>
      </c>
      <c r="N192" s="167">
        <f t="shared" si="22"/>
        <v>5110311</v>
      </c>
      <c r="O192" s="168">
        <f t="shared" si="22"/>
        <v>0</v>
      </c>
      <c r="P192" s="183"/>
      <c r="Q192" s="170">
        <v>53610</v>
      </c>
      <c r="R192" s="171">
        <v>4885310</v>
      </c>
      <c r="S192" s="171">
        <v>171391</v>
      </c>
      <c r="T192" s="171">
        <v>5110311</v>
      </c>
      <c r="V192" s="172">
        <v>5001415</v>
      </c>
      <c r="W192" s="172">
        <f t="shared" si="23"/>
        <v>108896</v>
      </c>
      <c r="X192" s="173"/>
    </row>
    <row r="193" spans="1:24" ht="20.100000000000001" hidden="1" customHeight="1">
      <c r="A193" s="179">
        <v>188</v>
      </c>
      <c r="B193" s="176" t="str">
        <f>VLOOKUP($A193,[14]공종목록표!$A:$F,2,0)</f>
        <v>분기기철거</v>
      </c>
      <c r="C193" s="177" t="str">
        <f>VLOOKUP($A193,[14]공종목록표!$A:$F,3,0)</f>
        <v>#10, 기계화, 주간</v>
      </c>
      <c r="D193" s="176" t="str">
        <f>VLOOKUP($A193,[14]공종목록표!$A:$F,4,0)</f>
        <v>자재 상하차 및 정리 포함 (운반 및 절단 별도)</v>
      </c>
      <c r="E193" s="178" t="str">
        <f>VLOOKUP($A193,[14]공종목록표!$A:$F,5,0)</f>
        <v>틀</v>
      </c>
      <c r="F193" s="167"/>
      <c r="G193" s="167">
        <v>0</v>
      </c>
      <c r="H193" s="167">
        <f t="shared" si="16"/>
        <v>71480</v>
      </c>
      <c r="I193" s="167">
        <f t="shared" si="17"/>
        <v>0</v>
      </c>
      <c r="J193" s="167">
        <f t="shared" si="18"/>
        <v>2786693</v>
      </c>
      <c r="K193" s="167">
        <f t="shared" si="19"/>
        <v>0</v>
      </c>
      <c r="L193" s="167">
        <f t="shared" si="20"/>
        <v>214131</v>
      </c>
      <c r="M193" s="167">
        <f t="shared" si="21"/>
        <v>0</v>
      </c>
      <c r="N193" s="167">
        <f t="shared" si="22"/>
        <v>3072304</v>
      </c>
      <c r="O193" s="168">
        <f t="shared" si="22"/>
        <v>0</v>
      </c>
      <c r="P193" s="183"/>
      <c r="Q193" s="170">
        <v>71480</v>
      </c>
      <c r="R193" s="171">
        <v>2786693</v>
      </c>
      <c r="S193" s="171">
        <v>214131</v>
      </c>
      <c r="T193" s="171">
        <v>3072304</v>
      </c>
      <c r="V193" s="172">
        <v>3001168</v>
      </c>
      <c r="W193" s="172">
        <f t="shared" si="23"/>
        <v>71136</v>
      </c>
      <c r="X193" s="173"/>
    </row>
    <row r="194" spans="1:24" ht="20.100000000000001" hidden="1" customHeight="1">
      <c r="A194" s="179">
        <v>189</v>
      </c>
      <c r="B194" s="176" t="str">
        <f>VLOOKUP($A194,[14]공종목록표!$A:$F,2,0)</f>
        <v>분기기철거</v>
      </c>
      <c r="C194" s="177" t="str">
        <f>VLOOKUP($A194,[14]공종목록표!$A:$F,3,0)</f>
        <v>#10, 기계화, 야간</v>
      </c>
      <c r="D194" s="176" t="str">
        <f>VLOOKUP($A194,[14]공종목록표!$A:$F,4,0)</f>
        <v>자재 상하차 및 정리 포함 (운반 및 절단 별도)</v>
      </c>
      <c r="E194" s="178" t="str">
        <f>VLOOKUP($A194,[14]공종목록표!$A:$F,5,0)</f>
        <v>틀</v>
      </c>
      <c r="F194" s="167"/>
      <c r="G194" s="167">
        <v>0</v>
      </c>
      <c r="H194" s="167">
        <f t="shared" si="16"/>
        <v>71480</v>
      </c>
      <c r="I194" s="167">
        <f t="shared" si="17"/>
        <v>0</v>
      </c>
      <c r="J194" s="167">
        <f t="shared" si="18"/>
        <v>5047983</v>
      </c>
      <c r="K194" s="167">
        <f t="shared" si="19"/>
        <v>0</v>
      </c>
      <c r="L194" s="167">
        <f t="shared" si="20"/>
        <v>214131</v>
      </c>
      <c r="M194" s="167">
        <f t="shared" si="21"/>
        <v>0</v>
      </c>
      <c r="N194" s="167">
        <f t="shared" si="22"/>
        <v>5333594</v>
      </c>
      <c r="O194" s="168">
        <f t="shared" si="22"/>
        <v>0</v>
      </c>
      <c r="P194" s="169"/>
      <c r="Q194" s="170">
        <v>71480</v>
      </c>
      <c r="R194" s="171">
        <v>5047983</v>
      </c>
      <c r="S194" s="171">
        <v>214131</v>
      </c>
      <c r="T194" s="171">
        <v>5333594</v>
      </c>
      <c r="V194" s="172">
        <v>5215303</v>
      </c>
      <c r="W194" s="172">
        <f t="shared" si="23"/>
        <v>118291</v>
      </c>
      <c r="X194" s="173"/>
    </row>
    <row r="195" spans="1:24" ht="20.100000000000001" hidden="1" customHeight="1">
      <c r="A195" s="179">
        <v>190</v>
      </c>
      <c r="B195" s="176" t="str">
        <f>VLOOKUP($A195,[14]공종목록표!$A:$F,2,0)</f>
        <v>분기기철거</v>
      </c>
      <c r="C195" s="177" t="str">
        <f>VLOOKUP($A195,[14]공종목록표!$A:$F,3,0)</f>
        <v>#10, 기계화, 야간(사용중지 3시간)</v>
      </c>
      <c r="D195" s="176" t="str">
        <f>VLOOKUP($A195,[14]공종목록표!$A:$F,4,0)</f>
        <v>자재 상하차 및 정리 포함 (운반 및 절단 별도)</v>
      </c>
      <c r="E195" s="178" t="str">
        <f>VLOOKUP($A195,[14]공종목록표!$A:$F,5,0)</f>
        <v>틀</v>
      </c>
      <c r="F195" s="167"/>
      <c r="G195" s="167">
        <v>0</v>
      </c>
      <c r="H195" s="167">
        <f t="shared" si="16"/>
        <v>71480</v>
      </c>
      <c r="I195" s="167">
        <f t="shared" si="17"/>
        <v>0</v>
      </c>
      <c r="J195" s="167">
        <f t="shared" si="18"/>
        <v>5711096</v>
      </c>
      <c r="K195" s="167">
        <f t="shared" si="19"/>
        <v>0</v>
      </c>
      <c r="L195" s="167">
        <f t="shared" si="20"/>
        <v>214131</v>
      </c>
      <c r="M195" s="167">
        <f t="shared" si="21"/>
        <v>0</v>
      </c>
      <c r="N195" s="167">
        <f t="shared" si="22"/>
        <v>5996707</v>
      </c>
      <c r="O195" s="168">
        <f t="shared" si="22"/>
        <v>0</v>
      </c>
      <c r="P195" s="169"/>
      <c r="Q195" s="170">
        <v>71480</v>
      </c>
      <c r="R195" s="171">
        <v>5711096</v>
      </c>
      <c r="S195" s="171">
        <v>214131</v>
      </c>
      <c r="T195" s="171">
        <v>5996707</v>
      </c>
      <c r="V195" s="172">
        <v>5867111</v>
      </c>
      <c r="W195" s="172">
        <f t="shared" si="23"/>
        <v>129596</v>
      </c>
      <c r="X195" s="173"/>
    </row>
    <row r="196" spans="1:24" ht="20.100000000000001" hidden="1" customHeight="1">
      <c r="A196" s="179">
        <v>191</v>
      </c>
      <c r="B196" s="176" t="str">
        <f>VLOOKUP($A196,[14]공종목록표!$A:$F,2,0)</f>
        <v>분기기철거</v>
      </c>
      <c r="C196" s="177" t="str">
        <f>VLOOKUP($A196,[14]공종목록표!$A:$F,3,0)</f>
        <v>#10, 기계화, 야간(사용중지 4시간)</v>
      </c>
      <c r="D196" s="176" t="str">
        <f>VLOOKUP($A196,[14]공종목록표!$A:$F,4,0)</f>
        <v>자재 상하차 및 정리 포함 (운반 및 절단 별도)</v>
      </c>
      <c r="E196" s="178" t="str">
        <f>VLOOKUP($A196,[14]공종목록표!$A:$F,5,0)</f>
        <v>틀</v>
      </c>
      <c r="F196" s="167"/>
      <c r="G196" s="167">
        <v>0</v>
      </c>
      <c r="H196" s="167">
        <f t="shared" si="16"/>
        <v>71480</v>
      </c>
      <c r="I196" s="167">
        <f t="shared" si="17"/>
        <v>0</v>
      </c>
      <c r="J196" s="167">
        <f t="shared" si="18"/>
        <v>5501967</v>
      </c>
      <c r="K196" s="167">
        <f t="shared" si="19"/>
        <v>0</v>
      </c>
      <c r="L196" s="167">
        <f t="shared" si="20"/>
        <v>214132</v>
      </c>
      <c r="M196" s="167">
        <f t="shared" si="21"/>
        <v>0</v>
      </c>
      <c r="N196" s="167">
        <f t="shared" si="22"/>
        <v>5787579</v>
      </c>
      <c r="O196" s="168">
        <f t="shared" si="22"/>
        <v>0</v>
      </c>
      <c r="P196" s="183"/>
      <c r="Q196" s="170">
        <v>71480</v>
      </c>
      <c r="R196" s="171">
        <v>5501967</v>
      </c>
      <c r="S196" s="171">
        <v>214132</v>
      </c>
      <c r="T196" s="171">
        <v>5787579</v>
      </c>
      <c r="V196" s="172">
        <v>5661652</v>
      </c>
      <c r="W196" s="172">
        <f t="shared" si="23"/>
        <v>125927</v>
      </c>
      <c r="X196" s="173"/>
    </row>
    <row r="197" spans="1:24" ht="20.100000000000001" hidden="1" customHeight="1">
      <c r="A197" s="179">
        <v>192</v>
      </c>
      <c r="B197" s="176" t="str">
        <f>VLOOKUP($A197,[14]공종목록표!$A:$F,2,0)</f>
        <v>분기기철거</v>
      </c>
      <c r="C197" s="177" t="str">
        <f>VLOOKUP($A197,[14]공종목록표!$A:$F,3,0)</f>
        <v>#12, 기계화, 주간</v>
      </c>
      <c r="D197" s="176" t="str">
        <f>VLOOKUP($A197,[14]공종목록표!$A:$F,4,0)</f>
        <v>자재 상하차 및 정리 포함 (운반 및 절단 별도)</v>
      </c>
      <c r="E197" s="178" t="str">
        <f>VLOOKUP($A197,[14]공종목록표!$A:$F,5,0)</f>
        <v>틀</v>
      </c>
      <c r="F197" s="167"/>
      <c r="G197" s="167">
        <v>0</v>
      </c>
      <c r="H197" s="167">
        <f t="shared" si="16"/>
        <v>71480</v>
      </c>
      <c r="I197" s="167">
        <f t="shared" si="17"/>
        <v>0</v>
      </c>
      <c r="J197" s="167">
        <f t="shared" si="18"/>
        <v>3396627</v>
      </c>
      <c r="K197" s="167">
        <f t="shared" si="19"/>
        <v>0</v>
      </c>
      <c r="L197" s="167">
        <f t="shared" si="20"/>
        <v>232430</v>
      </c>
      <c r="M197" s="167">
        <f t="shared" si="21"/>
        <v>0</v>
      </c>
      <c r="N197" s="167">
        <f t="shared" si="22"/>
        <v>3700537</v>
      </c>
      <c r="O197" s="168">
        <f t="shared" si="22"/>
        <v>0</v>
      </c>
      <c r="P197" s="183"/>
      <c r="Q197" s="170">
        <v>71480</v>
      </c>
      <c r="R197" s="171">
        <v>3396627</v>
      </c>
      <c r="S197" s="171">
        <v>232430</v>
      </c>
      <c r="T197" s="171">
        <v>3700537</v>
      </c>
      <c r="V197" s="172">
        <v>3617802</v>
      </c>
      <c r="W197" s="172">
        <f t="shared" si="23"/>
        <v>82735</v>
      </c>
      <c r="X197" s="173"/>
    </row>
    <row r="198" spans="1:24" ht="20.100000000000001" hidden="1" customHeight="1">
      <c r="A198" s="179">
        <v>193</v>
      </c>
      <c r="B198" s="176" t="str">
        <f>VLOOKUP($A198,[14]공종목록표!$A:$F,2,0)</f>
        <v>분기기철거</v>
      </c>
      <c r="C198" s="177" t="str">
        <f>VLOOKUP($A198,[14]공종목록표!$A:$F,3,0)</f>
        <v>#12, 기계화, 야간</v>
      </c>
      <c r="D198" s="176" t="str">
        <f>VLOOKUP($A198,[14]공종목록표!$A:$F,4,0)</f>
        <v>자재 상하차 및 정리 포함 (운반 및 절단 별도)</v>
      </c>
      <c r="E198" s="178" t="str">
        <f>VLOOKUP($A198,[14]공종목록표!$A:$F,5,0)</f>
        <v>틀</v>
      </c>
      <c r="F198" s="167"/>
      <c r="G198" s="167">
        <v>0</v>
      </c>
      <c r="H198" s="167">
        <f t="shared" ref="H198:H261" si="24">INT($Q198*$T$3)</f>
        <v>71480</v>
      </c>
      <c r="I198" s="167">
        <f t="shared" ref="I198:I261" si="25">INT(H198*($F198+$G198/1000))</f>
        <v>0</v>
      </c>
      <c r="J198" s="167">
        <f t="shared" ref="J198:J261" si="26">INT($R198*$T$3)</f>
        <v>6191608</v>
      </c>
      <c r="K198" s="167">
        <f t="shared" ref="K198:K261" si="27">INT(J198*($F198+$G198/1000))</f>
        <v>0</v>
      </c>
      <c r="L198" s="167">
        <f t="shared" ref="L198:L261" si="28">INT($S198*$T$3)</f>
        <v>232430</v>
      </c>
      <c r="M198" s="167">
        <f t="shared" ref="M198:M261" si="29">INT(L198*($F198+$G198/1000))</f>
        <v>0</v>
      </c>
      <c r="N198" s="167">
        <f t="shared" ref="N198:O261" si="30">H198+J198+L198</f>
        <v>6495518</v>
      </c>
      <c r="O198" s="168">
        <f t="shared" si="30"/>
        <v>0</v>
      </c>
      <c r="P198" s="169"/>
      <c r="Q198" s="170">
        <v>71480</v>
      </c>
      <c r="R198" s="171">
        <v>6191608</v>
      </c>
      <c r="S198" s="171">
        <v>232430</v>
      </c>
      <c r="T198" s="171">
        <v>6495518</v>
      </c>
      <c r="V198" s="172">
        <v>6355775</v>
      </c>
      <c r="W198" s="172">
        <f t="shared" ref="W198:W261" si="31">N198-V198</f>
        <v>139743</v>
      </c>
      <c r="X198" s="173"/>
    </row>
    <row r="199" spans="1:24" ht="20.100000000000001" hidden="1" customHeight="1">
      <c r="A199" s="179">
        <v>194</v>
      </c>
      <c r="B199" s="176" t="str">
        <f>VLOOKUP($A199,[14]공종목록표!$A:$F,2,0)</f>
        <v>분기기철거</v>
      </c>
      <c r="C199" s="177" t="str">
        <f>VLOOKUP($A199,[14]공종목록표!$A:$F,3,0)</f>
        <v>#12, 기계화, 야간(사용중지 3시간)</v>
      </c>
      <c r="D199" s="176" t="str">
        <f>VLOOKUP($A199,[14]공종목록표!$A:$F,4,0)</f>
        <v>자재 상하차 및 정리 포함 (운반 및 절단 별도)</v>
      </c>
      <c r="E199" s="178" t="str">
        <f>VLOOKUP($A199,[14]공종목록표!$A:$F,5,0)</f>
        <v>틀</v>
      </c>
      <c r="F199" s="167"/>
      <c r="G199" s="167">
        <v>0</v>
      </c>
      <c r="H199" s="167">
        <f t="shared" si="24"/>
        <v>71480</v>
      </c>
      <c r="I199" s="167">
        <f t="shared" si="25"/>
        <v>0</v>
      </c>
      <c r="J199" s="167">
        <f t="shared" si="26"/>
        <v>7060574</v>
      </c>
      <c r="K199" s="167">
        <f t="shared" si="27"/>
        <v>0</v>
      </c>
      <c r="L199" s="167">
        <f t="shared" si="28"/>
        <v>232430</v>
      </c>
      <c r="M199" s="167">
        <f t="shared" si="29"/>
        <v>0</v>
      </c>
      <c r="N199" s="167">
        <f t="shared" si="30"/>
        <v>7364484</v>
      </c>
      <c r="O199" s="168">
        <f t="shared" si="30"/>
        <v>0</v>
      </c>
      <c r="P199" s="169"/>
      <c r="Q199" s="170">
        <v>71480</v>
      </c>
      <c r="R199" s="171">
        <v>7060574</v>
      </c>
      <c r="S199" s="171">
        <v>232430</v>
      </c>
      <c r="T199" s="171">
        <v>7364484</v>
      </c>
      <c r="V199" s="172">
        <v>7209636</v>
      </c>
      <c r="W199" s="172">
        <f t="shared" si="31"/>
        <v>154848</v>
      </c>
      <c r="X199" s="173"/>
    </row>
    <row r="200" spans="1:24" ht="20.100000000000001" customHeight="1">
      <c r="A200" s="179">
        <v>195</v>
      </c>
      <c r="B200" s="176" t="str">
        <f>VLOOKUP($A200,[14]공종목록표!$A:$F,2,0)</f>
        <v>분기기철거</v>
      </c>
      <c r="C200" s="177" t="str">
        <f>VLOOKUP($A200,[14]공종목록표!$A:$F,3,0)</f>
        <v>#12, 기계화, 야간(사용중지 4시간)</v>
      </c>
      <c r="D200" s="176" t="str">
        <f>VLOOKUP($A200,[14]공종목록표!$A:$F,4,0)</f>
        <v>자재 상하차 및 정리 포함 (운반 및 절단 별도)</v>
      </c>
      <c r="E200" s="178" t="str">
        <f>VLOOKUP($A200,[14]공종목록표!$A:$F,5,0)</f>
        <v>틀</v>
      </c>
      <c r="F200" s="167">
        <f>ROUNDDOWN((VLOOKUP(A200,[14]수량산출서!$A$3:$AE$400,31,FALSE))*1,0)</f>
        <v>4</v>
      </c>
      <c r="G200" s="167">
        <f>((VLOOKUP(A200,[14]수량산출서!$A$3:$AE$400,31,FALSE))-F200)*1000</f>
        <v>0</v>
      </c>
      <c r="H200" s="167">
        <f t="shared" si="24"/>
        <v>71480</v>
      </c>
      <c r="I200" s="167">
        <f t="shared" si="25"/>
        <v>285920</v>
      </c>
      <c r="J200" s="167">
        <f t="shared" si="26"/>
        <v>6836493</v>
      </c>
      <c r="K200" s="167">
        <f t="shared" si="27"/>
        <v>27345972</v>
      </c>
      <c r="L200" s="167">
        <f t="shared" si="28"/>
        <v>232432</v>
      </c>
      <c r="M200" s="167">
        <f t="shared" si="29"/>
        <v>929728</v>
      </c>
      <c r="N200" s="167">
        <f t="shared" si="30"/>
        <v>7140405</v>
      </c>
      <c r="O200" s="168">
        <f t="shared" si="30"/>
        <v>28561620</v>
      </c>
      <c r="P200" s="183"/>
      <c r="Q200" s="170">
        <v>71480</v>
      </c>
      <c r="R200" s="171">
        <f>'[14]일위대가 (2)'!L4852</f>
        <v>6836493</v>
      </c>
      <c r="S200" s="171">
        <v>232432</v>
      </c>
      <c r="T200" s="171">
        <v>7092558</v>
      </c>
      <c r="V200" s="172">
        <v>6942537</v>
      </c>
      <c r="W200" s="172">
        <f t="shared" si="31"/>
        <v>197868</v>
      </c>
      <c r="X200" s="173"/>
    </row>
    <row r="201" spans="1:24" s="174" customFormat="1" ht="20.100000000000001" hidden="1" customHeight="1">
      <c r="A201" s="179">
        <v>196</v>
      </c>
      <c r="B201" s="176" t="str">
        <f>VLOOKUP($A201,[14]공종목록표!$A:$F,2,0)</f>
        <v>분기기철거</v>
      </c>
      <c r="C201" s="177" t="str">
        <f>VLOOKUP($A201,[14]공종목록표!$A:$F,3,0)</f>
        <v>#15, 기계화, 주간</v>
      </c>
      <c r="D201" s="176" t="str">
        <f>VLOOKUP($A201,[14]공종목록표!$A:$F,4,0)</f>
        <v>자재 상하차 및 정리 포함 (운반 및 절단 별도)</v>
      </c>
      <c r="E201" s="178" t="str">
        <f>VLOOKUP($A201,[14]공종목록표!$A:$F,5,0)</f>
        <v>틀</v>
      </c>
      <c r="F201" s="167"/>
      <c r="G201" s="167">
        <v>0</v>
      </c>
      <c r="H201" s="167">
        <f t="shared" si="24"/>
        <v>98285</v>
      </c>
      <c r="I201" s="167">
        <f t="shared" si="25"/>
        <v>0</v>
      </c>
      <c r="J201" s="167">
        <f t="shared" si="26"/>
        <v>4011553</v>
      </c>
      <c r="K201" s="167">
        <f t="shared" si="27"/>
        <v>0</v>
      </c>
      <c r="L201" s="167">
        <f t="shared" si="28"/>
        <v>299826</v>
      </c>
      <c r="M201" s="167">
        <f t="shared" si="29"/>
        <v>0</v>
      </c>
      <c r="N201" s="167">
        <f t="shared" si="30"/>
        <v>4409664</v>
      </c>
      <c r="O201" s="168">
        <f t="shared" si="30"/>
        <v>0</v>
      </c>
      <c r="P201" s="169"/>
      <c r="Q201" s="170">
        <v>98285</v>
      </c>
      <c r="R201" s="171">
        <v>4011553</v>
      </c>
      <c r="S201" s="171">
        <v>299826</v>
      </c>
      <c r="T201" s="171">
        <v>4409664</v>
      </c>
      <c r="V201" s="172">
        <v>4308374</v>
      </c>
      <c r="W201" s="172">
        <f t="shared" si="31"/>
        <v>101290</v>
      </c>
      <c r="X201" s="173"/>
    </row>
    <row r="202" spans="1:24" s="174" customFormat="1" ht="20.100000000000001" hidden="1" customHeight="1">
      <c r="A202" s="179">
        <v>197</v>
      </c>
      <c r="B202" s="176" t="str">
        <f>VLOOKUP($A202,[14]공종목록표!$A:$F,2,0)</f>
        <v>분기기철거</v>
      </c>
      <c r="C202" s="177" t="str">
        <f>VLOOKUP($A202,[14]공종목록표!$A:$F,3,0)</f>
        <v>#15, 기계화, 야간</v>
      </c>
      <c r="D202" s="176" t="str">
        <f>VLOOKUP($A202,[14]공종목록표!$A:$F,4,0)</f>
        <v>자재 상하차 및 정리 포함 (운반 및 절단 별도)</v>
      </c>
      <c r="E202" s="178" t="str">
        <f>VLOOKUP($A202,[14]공종목록표!$A:$F,5,0)</f>
        <v>틀</v>
      </c>
      <c r="F202" s="167"/>
      <c r="G202" s="167">
        <v>0</v>
      </c>
      <c r="H202" s="167">
        <f t="shared" si="24"/>
        <v>98285</v>
      </c>
      <c r="I202" s="167">
        <f t="shared" si="25"/>
        <v>0</v>
      </c>
      <c r="J202" s="167">
        <f t="shared" si="26"/>
        <v>7278195</v>
      </c>
      <c r="K202" s="167">
        <f t="shared" si="27"/>
        <v>0</v>
      </c>
      <c r="L202" s="167">
        <f t="shared" si="28"/>
        <v>299826</v>
      </c>
      <c r="M202" s="167">
        <f t="shared" si="29"/>
        <v>0</v>
      </c>
      <c r="N202" s="167">
        <f t="shared" si="30"/>
        <v>7676306</v>
      </c>
      <c r="O202" s="168">
        <f t="shared" si="30"/>
        <v>0</v>
      </c>
      <c r="P202" s="169"/>
      <c r="Q202" s="170">
        <v>98285</v>
      </c>
      <c r="R202" s="171">
        <v>7278195</v>
      </c>
      <c r="S202" s="171">
        <v>299826</v>
      </c>
      <c r="T202" s="171">
        <v>7676306</v>
      </c>
      <c r="V202" s="172">
        <v>7507222</v>
      </c>
      <c r="W202" s="172">
        <f t="shared" si="31"/>
        <v>169084</v>
      </c>
      <c r="X202" s="173"/>
    </row>
    <row r="203" spans="1:24" s="174" customFormat="1" ht="20.100000000000001" hidden="1" customHeight="1">
      <c r="A203" s="179">
        <v>198</v>
      </c>
      <c r="B203" s="176" t="str">
        <f>VLOOKUP($A203,[14]공종목록표!$A:$F,2,0)</f>
        <v>분기기철거</v>
      </c>
      <c r="C203" s="177" t="str">
        <f>VLOOKUP($A203,[14]공종목록표!$A:$F,3,0)</f>
        <v>#15, 기계화, 야간(사용중지 3시간)</v>
      </c>
      <c r="D203" s="176" t="str">
        <f>VLOOKUP($A203,[14]공종목록표!$A:$F,4,0)</f>
        <v>자재 상하차 및 정리 포함 (운반 및 절단 별도)</v>
      </c>
      <c r="E203" s="178" t="str">
        <f>VLOOKUP($A203,[14]공종목록표!$A:$F,5,0)</f>
        <v>틀</v>
      </c>
      <c r="F203" s="167"/>
      <c r="G203" s="167">
        <v>0</v>
      </c>
      <c r="H203" s="167">
        <f t="shared" si="24"/>
        <v>98285</v>
      </c>
      <c r="I203" s="167">
        <f t="shared" si="25"/>
        <v>0</v>
      </c>
      <c r="J203" s="167">
        <f t="shared" si="26"/>
        <v>8250676</v>
      </c>
      <c r="K203" s="167">
        <f t="shared" si="27"/>
        <v>0</v>
      </c>
      <c r="L203" s="167">
        <f t="shared" si="28"/>
        <v>299826</v>
      </c>
      <c r="M203" s="167">
        <f t="shared" si="29"/>
        <v>0</v>
      </c>
      <c r="N203" s="167">
        <f t="shared" si="30"/>
        <v>8648787</v>
      </c>
      <c r="O203" s="168">
        <f t="shared" si="30"/>
        <v>0</v>
      </c>
      <c r="P203" s="169"/>
      <c r="Q203" s="170">
        <v>98285</v>
      </c>
      <c r="R203" s="171">
        <v>8250676</v>
      </c>
      <c r="S203" s="171">
        <v>299826</v>
      </c>
      <c r="T203" s="171">
        <v>8648787</v>
      </c>
      <c r="V203" s="172">
        <v>8463019</v>
      </c>
      <c r="W203" s="172">
        <f t="shared" si="31"/>
        <v>185768</v>
      </c>
      <c r="X203" s="173"/>
    </row>
    <row r="204" spans="1:24" s="174" customFormat="1" ht="20.100000000000001" customHeight="1">
      <c r="A204" s="179">
        <v>199</v>
      </c>
      <c r="B204" s="176" t="str">
        <f>VLOOKUP($A204,[14]공종목록표!$A:$F,2,0)</f>
        <v>분기기철거</v>
      </c>
      <c r="C204" s="177" t="str">
        <f>VLOOKUP($A204,[14]공종목록표!$A:$F,3,0)</f>
        <v>#15, 기계화, 야간(사용중지 4시간)</v>
      </c>
      <c r="D204" s="176" t="str">
        <f>VLOOKUP($A204,[14]공종목록표!$A:$F,4,0)</f>
        <v>자재 상하차 및 정리 포함 (운반 및 절단 별도)</v>
      </c>
      <c r="E204" s="178" t="str">
        <f>VLOOKUP($A204,[14]공종목록표!$A:$F,5,0)</f>
        <v>틀</v>
      </c>
      <c r="F204" s="167">
        <f>ROUNDDOWN((VLOOKUP(A204,[14]수량산출서!$A$3:$AE$400,31,FALSE))*1,0)</f>
        <v>6</v>
      </c>
      <c r="G204" s="167">
        <f>((VLOOKUP(A204,[14]수량산출서!$A$3:$AE$400,31,FALSE))-F204)*1000</f>
        <v>0</v>
      </c>
      <c r="H204" s="167">
        <f t="shared" si="24"/>
        <v>98285</v>
      </c>
      <c r="I204" s="167">
        <f t="shared" si="25"/>
        <v>589710</v>
      </c>
      <c r="J204" s="167">
        <f t="shared" si="26"/>
        <v>8000325</v>
      </c>
      <c r="K204" s="167">
        <f t="shared" si="27"/>
        <v>48001950</v>
      </c>
      <c r="L204" s="167">
        <f t="shared" si="28"/>
        <v>299826</v>
      </c>
      <c r="M204" s="167">
        <f t="shared" si="29"/>
        <v>1798956</v>
      </c>
      <c r="N204" s="167">
        <f t="shared" si="30"/>
        <v>8398436</v>
      </c>
      <c r="O204" s="168">
        <f t="shared" si="30"/>
        <v>50390616</v>
      </c>
      <c r="P204" s="169"/>
      <c r="Q204" s="170">
        <v>98285</v>
      </c>
      <c r="R204" s="171">
        <f>'[14]일위대가 (2)'!L4952</f>
        <v>8000325</v>
      </c>
      <c r="S204" s="171">
        <v>299826</v>
      </c>
      <c r="T204" s="171">
        <v>8342606</v>
      </c>
      <c r="V204" s="172">
        <v>8162232</v>
      </c>
      <c r="W204" s="172">
        <f t="shared" si="31"/>
        <v>236204</v>
      </c>
      <c r="X204" s="173"/>
    </row>
    <row r="205" spans="1:24" s="174" customFormat="1" ht="20.100000000000001" hidden="1" customHeight="1">
      <c r="A205" s="179">
        <v>200</v>
      </c>
      <c r="B205" s="176" t="str">
        <f>VLOOKUP($A205,[14]공종목록표!$A:$F,2,0)</f>
        <v>레일교환(인력)</v>
      </c>
      <c r="C205" s="177" t="str">
        <f>VLOOKUP($A205,[14]공종목록표!$A:$F,3,0)</f>
        <v>50kg(WT), 인력, 주간, 시공구간 30m 이하</v>
      </c>
      <c r="D205" s="176" t="str">
        <f>VLOOKUP($A205,[14]공종목록표!$A:$F,4,0)</f>
        <v>체결구 해체 및 체결 포함 (상하차, 운반, 절단 별도), 한쪽레일 교환 시 65%</v>
      </c>
      <c r="E205" s="178" t="str">
        <f>VLOOKUP($A205,[14]공종목록표!$A:$F,5,0)</f>
        <v>km</v>
      </c>
      <c r="F205" s="167"/>
      <c r="G205" s="167">
        <v>0</v>
      </c>
      <c r="H205" s="167">
        <f t="shared" si="24"/>
        <v>0</v>
      </c>
      <c r="I205" s="167">
        <f t="shared" si="25"/>
        <v>0</v>
      </c>
      <c r="J205" s="167">
        <f t="shared" si="26"/>
        <v>27353715</v>
      </c>
      <c r="K205" s="167">
        <f t="shared" si="27"/>
        <v>0</v>
      </c>
      <c r="L205" s="167">
        <f t="shared" si="28"/>
        <v>820611</v>
      </c>
      <c r="M205" s="167">
        <f t="shared" si="29"/>
        <v>0</v>
      </c>
      <c r="N205" s="167">
        <f t="shared" si="30"/>
        <v>28174326</v>
      </c>
      <c r="O205" s="168">
        <f t="shared" si="30"/>
        <v>0</v>
      </c>
      <c r="P205" s="169"/>
      <c r="Q205" s="170">
        <v>0</v>
      </c>
      <c r="R205" s="171">
        <v>27353715</v>
      </c>
      <c r="S205" s="171">
        <v>820611</v>
      </c>
      <c r="T205" s="171">
        <v>28174326</v>
      </c>
      <c r="V205" s="172">
        <v>27626057</v>
      </c>
      <c r="W205" s="172">
        <f t="shared" si="31"/>
        <v>548269</v>
      </c>
      <c r="X205" s="173"/>
    </row>
    <row r="206" spans="1:24" s="174" customFormat="1" ht="20.100000000000001" hidden="1" customHeight="1">
      <c r="A206" s="179">
        <v>201</v>
      </c>
      <c r="B206" s="176" t="str">
        <f>VLOOKUP($A206,[14]공종목록표!$A:$F,2,0)</f>
        <v>레일교환(인력)</v>
      </c>
      <c r="C206" s="177" t="str">
        <f>VLOOKUP($A206,[14]공종목록표!$A:$F,3,0)</f>
        <v>50kg(WT), 인력, 야간(사용중지 3시간), 시공구간 30m 이하</v>
      </c>
      <c r="D206" s="176" t="str">
        <f>VLOOKUP($A206,[14]공종목록표!$A:$F,4,0)</f>
        <v>체결구 해체 및 체결 포함 (상하차, 운반, 절단 별도), 한쪽레일 교환 시 65%</v>
      </c>
      <c r="E206" s="178" t="str">
        <f>VLOOKUP($A206,[14]공종목록표!$A:$F,5,0)</f>
        <v>km</v>
      </c>
      <c r="F206" s="167"/>
      <c r="G206" s="167">
        <v>0</v>
      </c>
      <c r="H206" s="167">
        <f t="shared" si="24"/>
        <v>0</v>
      </c>
      <c r="I206" s="167">
        <f t="shared" si="25"/>
        <v>0</v>
      </c>
      <c r="J206" s="167">
        <f t="shared" si="26"/>
        <v>74221291</v>
      </c>
      <c r="K206" s="167">
        <f t="shared" si="27"/>
        <v>0</v>
      </c>
      <c r="L206" s="167">
        <f t="shared" si="28"/>
        <v>863039</v>
      </c>
      <c r="M206" s="167">
        <f t="shared" si="29"/>
        <v>0</v>
      </c>
      <c r="N206" s="167">
        <f t="shared" si="30"/>
        <v>75084330</v>
      </c>
      <c r="O206" s="168">
        <f t="shared" si="30"/>
        <v>0</v>
      </c>
      <c r="P206" s="169"/>
      <c r="Q206" s="170">
        <v>0</v>
      </c>
      <c r="R206" s="171">
        <v>74221291</v>
      </c>
      <c r="S206" s="171">
        <v>863039</v>
      </c>
      <c r="T206" s="171">
        <v>75084330</v>
      </c>
      <c r="V206" s="172">
        <v>73622727</v>
      </c>
      <c r="W206" s="172">
        <f t="shared" si="31"/>
        <v>1461603</v>
      </c>
      <c r="X206" s="173"/>
    </row>
    <row r="207" spans="1:24" s="174" customFormat="1" ht="20.100000000000001" hidden="1" customHeight="1">
      <c r="A207" s="179">
        <v>202</v>
      </c>
      <c r="B207" s="176" t="str">
        <f>VLOOKUP($A207,[14]공종목록표!$A:$F,2,0)</f>
        <v>레일교환(인력)</v>
      </c>
      <c r="C207" s="177" t="str">
        <f>VLOOKUP($A207,[14]공종목록표!$A:$F,3,0)</f>
        <v>50kg(WT), 인력, 야간(사용중지 4시간), 시공구간 30m 이하</v>
      </c>
      <c r="D207" s="176" t="str">
        <f>VLOOKUP($A207,[14]공종목록표!$A:$F,4,0)</f>
        <v>체결구 해체 및 체결 포함 (상하차, 운반, 절단 별도), 한쪽레일 교환 시 65%</v>
      </c>
      <c r="E207" s="178" t="str">
        <f>VLOOKUP($A207,[14]공종목록표!$A:$F,5,0)</f>
        <v>km</v>
      </c>
      <c r="F207" s="167"/>
      <c r="G207" s="167">
        <v>0</v>
      </c>
      <c r="H207" s="167">
        <f t="shared" si="24"/>
        <v>0</v>
      </c>
      <c r="I207" s="167">
        <f t="shared" si="25"/>
        <v>0</v>
      </c>
      <c r="J207" s="167">
        <f t="shared" si="26"/>
        <v>68521000</v>
      </c>
      <c r="K207" s="167">
        <f t="shared" si="27"/>
        <v>0</v>
      </c>
      <c r="L207" s="167">
        <f t="shared" si="28"/>
        <v>820611</v>
      </c>
      <c r="M207" s="167">
        <f t="shared" si="29"/>
        <v>0</v>
      </c>
      <c r="N207" s="167">
        <f t="shared" si="30"/>
        <v>69341611</v>
      </c>
      <c r="O207" s="168">
        <f t="shared" si="30"/>
        <v>0</v>
      </c>
      <c r="P207" s="169"/>
      <c r="Q207" s="170">
        <v>0</v>
      </c>
      <c r="R207" s="171">
        <v>68521000</v>
      </c>
      <c r="S207" s="171">
        <v>820611</v>
      </c>
      <c r="T207" s="171">
        <v>69341611</v>
      </c>
      <c r="V207" s="172">
        <v>67992232</v>
      </c>
      <c r="W207" s="172">
        <f t="shared" si="31"/>
        <v>1349379</v>
      </c>
      <c r="X207" s="173"/>
    </row>
    <row r="208" spans="1:24" s="174" customFormat="1" ht="20.100000000000001" hidden="1" customHeight="1">
      <c r="A208" s="179">
        <v>203</v>
      </c>
      <c r="B208" s="176" t="str">
        <f>VLOOKUP($A208,[14]공종목록표!$A:$F,2,0)</f>
        <v>레일교환(인력)</v>
      </c>
      <c r="C208" s="177" t="str">
        <f>VLOOKUP($A208,[14]공종목록표!$A:$F,3,0)</f>
        <v>50kg(WT), 인력, 주간, 시공구간 100m 이하</v>
      </c>
      <c r="D208" s="176" t="str">
        <f>VLOOKUP($A208,[14]공종목록표!$A:$F,4,0)</f>
        <v>체결구 해체 및 체결 포함 (상하차, 운반, 절단 별도), 한쪽레일 교환 시 65%</v>
      </c>
      <c r="E208" s="178" t="str">
        <f>VLOOKUP($A208,[14]공종목록표!$A:$F,5,0)</f>
        <v>km</v>
      </c>
      <c r="F208" s="167"/>
      <c r="G208" s="167">
        <v>0</v>
      </c>
      <c r="H208" s="167">
        <f t="shared" si="24"/>
        <v>0</v>
      </c>
      <c r="I208" s="167">
        <f t="shared" si="25"/>
        <v>0</v>
      </c>
      <c r="J208" s="167">
        <f t="shared" si="26"/>
        <v>22933703</v>
      </c>
      <c r="K208" s="167">
        <f t="shared" si="27"/>
        <v>0</v>
      </c>
      <c r="L208" s="167">
        <f t="shared" si="28"/>
        <v>688011</v>
      </c>
      <c r="M208" s="167">
        <f t="shared" si="29"/>
        <v>0</v>
      </c>
      <c r="N208" s="167">
        <f t="shared" si="30"/>
        <v>23621714</v>
      </c>
      <c r="O208" s="168">
        <f t="shared" si="30"/>
        <v>0</v>
      </c>
      <c r="P208" s="169"/>
      <c r="Q208" s="170">
        <v>0</v>
      </c>
      <c r="R208" s="171">
        <v>22933703</v>
      </c>
      <c r="S208" s="171">
        <v>688011</v>
      </c>
      <c r="T208" s="171">
        <v>23621714</v>
      </c>
      <c r="V208" s="172">
        <v>23162275</v>
      </c>
      <c r="W208" s="172">
        <f t="shared" si="31"/>
        <v>459439</v>
      </c>
      <c r="X208" s="173"/>
    </row>
    <row r="209" spans="1:24" s="174" customFormat="1" ht="20.100000000000001" hidden="1" customHeight="1">
      <c r="A209" s="179">
        <v>204</v>
      </c>
      <c r="B209" s="176" t="str">
        <f>VLOOKUP($A209,[14]공종목록표!$A:$F,2,0)</f>
        <v>레일교환(인력)</v>
      </c>
      <c r="C209" s="177" t="str">
        <f>VLOOKUP($A209,[14]공종목록표!$A:$F,3,0)</f>
        <v>50kg(WT), 인력, 야간(사용중지 3시간), 시공구간 100m 이하</v>
      </c>
      <c r="D209" s="176" t="str">
        <f>VLOOKUP($A209,[14]공종목록표!$A:$F,4,0)</f>
        <v>체결구 해체 및 체결 포함 (상하차, 운반, 절단 별도), 한쪽레일 교환 시 65%</v>
      </c>
      <c r="E209" s="178" t="str">
        <f>VLOOKUP($A209,[14]공종목록표!$A:$F,5,0)</f>
        <v>km</v>
      </c>
      <c r="F209" s="167"/>
      <c r="G209" s="167">
        <v>0</v>
      </c>
      <c r="H209" s="167">
        <f t="shared" si="24"/>
        <v>0</v>
      </c>
      <c r="I209" s="167">
        <f t="shared" si="25"/>
        <v>0</v>
      </c>
      <c r="J209" s="167">
        <f t="shared" si="26"/>
        <v>61905809</v>
      </c>
      <c r="K209" s="167">
        <f t="shared" si="27"/>
        <v>0</v>
      </c>
      <c r="L209" s="167">
        <f t="shared" si="28"/>
        <v>719835</v>
      </c>
      <c r="M209" s="167">
        <f t="shared" si="29"/>
        <v>0</v>
      </c>
      <c r="N209" s="167">
        <f t="shared" si="30"/>
        <v>62625644</v>
      </c>
      <c r="O209" s="168">
        <f t="shared" si="30"/>
        <v>0</v>
      </c>
      <c r="P209" s="169"/>
      <c r="Q209" s="170">
        <v>0</v>
      </c>
      <c r="R209" s="171">
        <v>61905809</v>
      </c>
      <c r="S209" s="171">
        <v>719835</v>
      </c>
      <c r="T209" s="171">
        <v>62625644</v>
      </c>
      <c r="V209" s="172">
        <v>61406504</v>
      </c>
      <c r="W209" s="172">
        <f t="shared" si="31"/>
        <v>1219140</v>
      </c>
      <c r="X209" s="173"/>
    </row>
    <row r="210" spans="1:24" s="174" customFormat="1" ht="20.100000000000001" hidden="1" customHeight="1">
      <c r="A210" s="179">
        <v>205</v>
      </c>
      <c r="B210" s="176" t="str">
        <f>VLOOKUP($A210,[14]공종목록표!$A:$F,2,0)</f>
        <v>레일교환(인력)</v>
      </c>
      <c r="C210" s="177" t="str">
        <f>VLOOKUP($A210,[14]공종목록표!$A:$F,3,0)</f>
        <v>50kg(WT), 인력, 야간(사용중지 4시간), 시공구간 100m 이하</v>
      </c>
      <c r="D210" s="176" t="str">
        <f>VLOOKUP($A210,[14]공종목록표!$A:$F,4,0)</f>
        <v>체결구 해체 및 체결 포함 (상하차, 운반, 절단 별도), 한쪽레일 교환 시 65%</v>
      </c>
      <c r="E210" s="178" t="str">
        <f>VLOOKUP($A210,[14]공종목록표!$A:$F,5,0)</f>
        <v>km</v>
      </c>
      <c r="F210" s="167"/>
      <c r="G210" s="167">
        <v>0</v>
      </c>
      <c r="H210" s="167">
        <f t="shared" si="24"/>
        <v>0</v>
      </c>
      <c r="I210" s="167">
        <f t="shared" si="25"/>
        <v>0</v>
      </c>
      <c r="J210" s="167">
        <f t="shared" si="26"/>
        <v>57448817</v>
      </c>
      <c r="K210" s="167">
        <f t="shared" si="27"/>
        <v>0</v>
      </c>
      <c r="L210" s="167">
        <f t="shared" si="28"/>
        <v>688010</v>
      </c>
      <c r="M210" s="167">
        <f t="shared" si="29"/>
        <v>0</v>
      </c>
      <c r="N210" s="167">
        <f t="shared" si="30"/>
        <v>58136827</v>
      </c>
      <c r="O210" s="168">
        <f t="shared" si="30"/>
        <v>0</v>
      </c>
      <c r="P210" s="169"/>
      <c r="Q210" s="170">
        <v>0</v>
      </c>
      <c r="R210" s="171">
        <v>57448817</v>
      </c>
      <c r="S210" s="171">
        <v>688010</v>
      </c>
      <c r="T210" s="171">
        <v>58136827</v>
      </c>
      <c r="V210" s="172">
        <v>57006074</v>
      </c>
      <c r="W210" s="172">
        <f t="shared" si="31"/>
        <v>1130753</v>
      </c>
      <c r="X210" s="173"/>
    </row>
    <row r="211" spans="1:24" s="174" customFormat="1" ht="20.100000000000001" hidden="1" customHeight="1">
      <c r="A211" s="179">
        <v>206</v>
      </c>
      <c r="B211" s="176" t="str">
        <f>VLOOKUP($A211,[14]공종목록표!$A:$F,2,0)</f>
        <v>레일교환(인력)</v>
      </c>
      <c r="C211" s="177" t="str">
        <f>VLOOKUP($A211,[14]공종목록표!$A:$F,3,0)</f>
        <v>50kg(WT), 인력, 주간, 시공구간 100m 초과</v>
      </c>
      <c r="D211" s="176" t="str">
        <f>VLOOKUP($A211,[14]공종목록표!$A:$F,4,0)</f>
        <v>체결구 해체 및 체결 포함 (상하차, 운반, 절단 별도), 한쪽레일 교환 시 65%</v>
      </c>
      <c r="E211" s="178" t="str">
        <f>VLOOKUP($A211,[14]공종목록표!$A:$F,5,0)</f>
        <v>km</v>
      </c>
      <c r="F211" s="167"/>
      <c r="G211" s="167">
        <v>0</v>
      </c>
      <c r="H211" s="167">
        <f t="shared" si="24"/>
        <v>0</v>
      </c>
      <c r="I211" s="167">
        <f t="shared" si="25"/>
        <v>0</v>
      </c>
      <c r="J211" s="167">
        <f t="shared" si="26"/>
        <v>18644785</v>
      </c>
      <c r="K211" s="167">
        <f t="shared" si="27"/>
        <v>0</v>
      </c>
      <c r="L211" s="167">
        <f t="shared" si="28"/>
        <v>559343</v>
      </c>
      <c r="M211" s="167">
        <f t="shared" si="29"/>
        <v>0</v>
      </c>
      <c r="N211" s="167">
        <f t="shared" si="30"/>
        <v>19204128</v>
      </c>
      <c r="O211" s="168">
        <f t="shared" si="30"/>
        <v>0</v>
      </c>
      <c r="P211" s="169"/>
      <c r="Q211" s="170">
        <v>0</v>
      </c>
      <c r="R211" s="171">
        <v>18644785</v>
      </c>
      <c r="S211" s="171">
        <v>559343</v>
      </c>
      <c r="T211" s="171">
        <v>19204128</v>
      </c>
      <c r="V211" s="172">
        <v>18830746</v>
      </c>
      <c r="W211" s="172">
        <f t="shared" si="31"/>
        <v>373382</v>
      </c>
      <c r="X211" s="173"/>
    </row>
    <row r="212" spans="1:24" s="174" customFormat="1" ht="20.100000000000001" hidden="1" customHeight="1">
      <c r="A212" s="179">
        <v>207</v>
      </c>
      <c r="B212" s="176" t="str">
        <f>VLOOKUP($A212,[14]공종목록표!$A:$F,2,0)</f>
        <v>레일교환(인력)</v>
      </c>
      <c r="C212" s="177" t="str">
        <f>VLOOKUP($A212,[14]공종목록표!$A:$F,3,0)</f>
        <v>50kg(WT), 인력, 야간(사용중지 3시간), 시공구간 100m 초과</v>
      </c>
      <c r="D212" s="176" t="str">
        <f>VLOOKUP($A212,[14]공종목록표!$A:$F,4,0)</f>
        <v>체결구 해체 및 체결 포함 (상하차, 운반, 절단 별도), 한쪽레일 교환 시 65%</v>
      </c>
      <c r="E212" s="178" t="str">
        <f>VLOOKUP($A212,[14]공종목록표!$A:$F,5,0)</f>
        <v>km</v>
      </c>
      <c r="F212" s="167"/>
      <c r="G212" s="167">
        <v>0</v>
      </c>
      <c r="H212" s="167">
        <f t="shared" si="24"/>
        <v>0</v>
      </c>
      <c r="I212" s="167">
        <f t="shared" si="25"/>
        <v>0</v>
      </c>
      <c r="J212" s="167">
        <f t="shared" si="26"/>
        <v>50176828</v>
      </c>
      <c r="K212" s="167">
        <f t="shared" si="27"/>
        <v>0</v>
      </c>
      <c r="L212" s="167">
        <f t="shared" si="28"/>
        <v>583452</v>
      </c>
      <c r="M212" s="167">
        <f t="shared" si="29"/>
        <v>0</v>
      </c>
      <c r="N212" s="167">
        <f t="shared" si="30"/>
        <v>50760280</v>
      </c>
      <c r="O212" s="168">
        <f t="shared" si="30"/>
        <v>0</v>
      </c>
      <c r="P212" s="169"/>
      <c r="Q212" s="170">
        <v>0</v>
      </c>
      <c r="R212" s="171">
        <v>50176828</v>
      </c>
      <c r="S212" s="171">
        <v>583452</v>
      </c>
      <c r="T212" s="171">
        <v>50760280</v>
      </c>
      <c r="V212" s="172">
        <v>49773342</v>
      </c>
      <c r="W212" s="172">
        <f t="shared" si="31"/>
        <v>986938</v>
      </c>
      <c r="X212" s="173"/>
    </row>
    <row r="213" spans="1:24" s="174" customFormat="1" ht="20.100000000000001" hidden="1" customHeight="1">
      <c r="A213" s="179">
        <v>208</v>
      </c>
      <c r="B213" s="176" t="str">
        <f>VLOOKUP($A213,[14]공종목록표!$A:$F,2,0)</f>
        <v>레일교환(인력)</v>
      </c>
      <c r="C213" s="177" t="str">
        <f>VLOOKUP($A213,[14]공종목록표!$A:$F,3,0)</f>
        <v>50kg(WT), 인력, 야간(사용중지 4시간), 시공구간 100m 초과</v>
      </c>
      <c r="D213" s="176" t="str">
        <f>VLOOKUP($A213,[14]공종목록표!$A:$F,4,0)</f>
        <v>체결구 해체 및 체결 포함 (상하차, 운반, 절단 별도), 한쪽레일 교환 시 65%</v>
      </c>
      <c r="E213" s="178" t="str">
        <f>VLOOKUP($A213,[14]공종목록표!$A:$F,5,0)</f>
        <v>km</v>
      </c>
      <c r="F213" s="167"/>
      <c r="G213" s="167">
        <v>0</v>
      </c>
      <c r="H213" s="167">
        <f t="shared" si="24"/>
        <v>0</v>
      </c>
      <c r="I213" s="167">
        <f t="shared" si="25"/>
        <v>0</v>
      </c>
      <c r="J213" s="167">
        <f t="shared" si="26"/>
        <v>46705033</v>
      </c>
      <c r="K213" s="167">
        <f t="shared" si="27"/>
        <v>0</v>
      </c>
      <c r="L213" s="167">
        <f t="shared" si="28"/>
        <v>559342</v>
      </c>
      <c r="M213" s="167">
        <f t="shared" si="29"/>
        <v>0</v>
      </c>
      <c r="N213" s="167">
        <f t="shared" si="30"/>
        <v>47264375</v>
      </c>
      <c r="O213" s="168">
        <f t="shared" si="30"/>
        <v>0</v>
      </c>
      <c r="P213" s="169"/>
      <c r="Q213" s="170">
        <v>0</v>
      </c>
      <c r="R213" s="171">
        <v>46705033</v>
      </c>
      <c r="S213" s="171">
        <v>559342</v>
      </c>
      <c r="T213" s="171">
        <v>47264375</v>
      </c>
      <c r="V213" s="172">
        <v>46345421</v>
      </c>
      <c r="W213" s="172">
        <f t="shared" si="31"/>
        <v>918954</v>
      </c>
      <c r="X213" s="173"/>
    </row>
    <row r="214" spans="1:24" s="174" customFormat="1" ht="20.100000000000001" hidden="1" customHeight="1">
      <c r="A214" s="179">
        <v>209</v>
      </c>
      <c r="B214" s="176" t="str">
        <f>VLOOKUP($A214,[14]공종목록표!$A:$F,2,0)</f>
        <v>레일교환(인력)</v>
      </c>
      <c r="C214" s="177" t="str">
        <f>VLOOKUP($A214,[14]공종목록표!$A:$F,3,0)</f>
        <v>50kg(PCT), 인력, 주간, 시공구간 30m 이하</v>
      </c>
      <c r="D214" s="176" t="str">
        <f>VLOOKUP($A214,[14]공종목록표!$A:$F,4,0)</f>
        <v>체결구 해체 및 체결 포함 (상하차, 운반, 절단 별도), 한쪽레일 교환 시 65%</v>
      </c>
      <c r="E214" s="178" t="str">
        <f>VLOOKUP($A214,[14]공종목록표!$A:$F,5,0)</f>
        <v>km</v>
      </c>
      <c r="F214" s="167"/>
      <c r="G214" s="167">
        <v>0</v>
      </c>
      <c r="H214" s="167">
        <f t="shared" si="24"/>
        <v>0</v>
      </c>
      <c r="I214" s="167">
        <f t="shared" si="25"/>
        <v>0</v>
      </c>
      <c r="J214" s="167">
        <f t="shared" si="26"/>
        <v>25574497</v>
      </c>
      <c r="K214" s="167">
        <f t="shared" si="27"/>
        <v>0</v>
      </c>
      <c r="L214" s="167">
        <f t="shared" si="28"/>
        <v>767234</v>
      </c>
      <c r="M214" s="167">
        <f t="shared" si="29"/>
        <v>0</v>
      </c>
      <c r="N214" s="167">
        <f t="shared" si="30"/>
        <v>26341731</v>
      </c>
      <c r="O214" s="168">
        <f t="shared" si="30"/>
        <v>0</v>
      </c>
      <c r="P214" s="169"/>
      <c r="Q214" s="170">
        <v>0</v>
      </c>
      <c r="R214" s="171">
        <v>25574497</v>
      </c>
      <c r="S214" s="171">
        <v>767234</v>
      </c>
      <c r="T214" s="171">
        <v>26341731</v>
      </c>
      <c r="V214" s="172">
        <v>25829546</v>
      </c>
      <c r="W214" s="172">
        <f t="shared" si="31"/>
        <v>512185</v>
      </c>
      <c r="X214" s="173"/>
    </row>
    <row r="215" spans="1:24" s="174" customFormat="1" ht="20.100000000000001" hidden="1" customHeight="1">
      <c r="A215" s="179">
        <v>210</v>
      </c>
      <c r="B215" s="176" t="str">
        <f>VLOOKUP($A215,[14]공종목록표!$A:$F,2,0)</f>
        <v>레일교환(인력)</v>
      </c>
      <c r="C215" s="177" t="str">
        <f>VLOOKUP($A215,[14]공종목록표!$A:$F,3,0)</f>
        <v>50kg(PCT), 인력, 야간(사용중지 3시간), 시공구간 30m 이하</v>
      </c>
      <c r="D215" s="176" t="str">
        <f>VLOOKUP($A215,[14]공종목록표!$A:$F,4,0)</f>
        <v>체결구 해체 및 체결 포함 (상하차, 운반, 절단 별도), 한쪽레일 교환 시 65%</v>
      </c>
      <c r="E215" s="178" t="str">
        <f>VLOOKUP($A215,[14]공종목록표!$A:$F,5,0)</f>
        <v>km</v>
      </c>
      <c r="F215" s="167"/>
      <c r="G215" s="167">
        <v>0</v>
      </c>
      <c r="H215" s="167">
        <f t="shared" si="24"/>
        <v>0</v>
      </c>
      <c r="I215" s="167">
        <f t="shared" si="25"/>
        <v>0</v>
      </c>
      <c r="J215" s="167">
        <f t="shared" si="26"/>
        <v>68521000</v>
      </c>
      <c r="K215" s="167">
        <f t="shared" si="27"/>
        <v>0</v>
      </c>
      <c r="L215" s="167">
        <f t="shared" si="28"/>
        <v>796756</v>
      </c>
      <c r="M215" s="167">
        <f t="shared" si="29"/>
        <v>0</v>
      </c>
      <c r="N215" s="167">
        <f t="shared" si="30"/>
        <v>69317756</v>
      </c>
      <c r="O215" s="168">
        <f t="shared" si="30"/>
        <v>0</v>
      </c>
      <c r="P215" s="169"/>
      <c r="Q215" s="170">
        <v>0</v>
      </c>
      <c r="R215" s="171">
        <v>68521000</v>
      </c>
      <c r="S215" s="171">
        <v>796756</v>
      </c>
      <c r="T215" s="171">
        <v>69317756</v>
      </c>
      <c r="V215" s="172">
        <v>67968842</v>
      </c>
      <c r="W215" s="172">
        <f t="shared" si="31"/>
        <v>1348914</v>
      </c>
      <c r="X215" s="173"/>
    </row>
    <row r="216" spans="1:24" s="174" customFormat="1" ht="20.100000000000001" hidden="1" customHeight="1">
      <c r="A216" s="179">
        <v>211</v>
      </c>
      <c r="B216" s="176" t="str">
        <f>VLOOKUP($A216,[14]공종목록표!$A:$F,2,0)</f>
        <v>레일교환(인력)</v>
      </c>
      <c r="C216" s="177" t="str">
        <f>VLOOKUP($A216,[14]공종목록표!$A:$F,3,0)</f>
        <v>50kg(PCT), 인력, 야간(사용중지 4시간), 시공구간 30m 이하</v>
      </c>
      <c r="D216" s="176" t="str">
        <f>VLOOKUP($A216,[14]공종목록표!$A:$F,4,0)</f>
        <v>체결구 해체 및 체결 포함 (상하차, 운반, 절단 별도), 한쪽레일 교환 시 65%</v>
      </c>
      <c r="E216" s="178" t="str">
        <f>VLOOKUP($A216,[14]공종목록표!$A:$F,5,0)</f>
        <v>km</v>
      </c>
      <c r="F216" s="167"/>
      <c r="G216" s="167">
        <v>0</v>
      </c>
      <c r="H216" s="167">
        <f t="shared" si="24"/>
        <v>0</v>
      </c>
      <c r="I216" s="167">
        <f t="shared" si="25"/>
        <v>0</v>
      </c>
      <c r="J216" s="167">
        <f t="shared" si="26"/>
        <v>64064008</v>
      </c>
      <c r="K216" s="167">
        <f t="shared" si="27"/>
        <v>0</v>
      </c>
      <c r="L216" s="167">
        <f t="shared" si="28"/>
        <v>767234</v>
      </c>
      <c r="M216" s="167">
        <f t="shared" si="29"/>
        <v>0</v>
      </c>
      <c r="N216" s="167">
        <f t="shared" si="30"/>
        <v>64831242</v>
      </c>
      <c r="O216" s="168">
        <f t="shared" si="30"/>
        <v>0</v>
      </c>
      <c r="P216" s="169"/>
      <c r="Q216" s="170">
        <v>0</v>
      </c>
      <c r="R216" s="171">
        <v>64064008</v>
      </c>
      <c r="S216" s="171">
        <v>767234</v>
      </c>
      <c r="T216" s="171">
        <v>64831242</v>
      </c>
      <c r="V216" s="172">
        <v>63570670</v>
      </c>
      <c r="W216" s="172">
        <f t="shared" si="31"/>
        <v>1260572</v>
      </c>
      <c r="X216" s="173"/>
    </row>
    <row r="217" spans="1:24" s="174" customFormat="1" ht="20.100000000000001" hidden="1" customHeight="1">
      <c r="A217" s="179">
        <v>212</v>
      </c>
      <c r="B217" s="176" t="str">
        <f>VLOOKUP($A217,[14]공종목록표!$A:$F,2,0)</f>
        <v>레일교환(인력)</v>
      </c>
      <c r="C217" s="177" t="str">
        <f>VLOOKUP($A217,[14]공종목록표!$A:$F,3,0)</f>
        <v>50kg(PCT), 인력, 주간, 시공구간 100m 이하</v>
      </c>
      <c r="D217" s="176" t="str">
        <f>VLOOKUP($A217,[14]공종목록표!$A:$F,4,0)</f>
        <v>체결구 해체 및 체결 포함 (상하차, 운반, 절단 별도), 한쪽레일 교환 시 65%</v>
      </c>
      <c r="E217" s="178" t="str">
        <f>VLOOKUP($A217,[14]공종목록표!$A:$F,5,0)</f>
        <v>km</v>
      </c>
      <c r="F217" s="167"/>
      <c r="G217" s="167">
        <v>0</v>
      </c>
      <c r="H217" s="167">
        <f t="shared" si="24"/>
        <v>0</v>
      </c>
      <c r="I217" s="167">
        <f t="shared" si="25"/>
        <v>0</v>
      </c>
      <c r="J217" s="167">
        <f t="shared" si="26"/>
        <v>21416767</v>
      </c>
      <c r="K217" s="167">
        <f t="shared" si="27"/>
        <v>0</v>
      </c>
      <c r="L217" s="167">
        <f t="shared" si="28"/>
        <v>642503</v>
      </c>
      <c r="M217" s="167">
        <f t="shared" si="29"/>
        <v>0</v>
      </c>
      <c r="N217" s="167">
        <f t="shared" si="30"/>
        <v>22059270</v>
      </c>
      <c r="O217" s="168">
        <f t="shared" si="30"/>
        <v>0</v>
      </c>
      <c r="P217" s="169"/>
      <c r="Q217" s="170">
        <v>0</v>
      </c>
      <c r="R217" s="171">
        <v>21416767</v>
      </c>
      <c r="S217" s="171">
        <v>642503</v>
      </c>
      <c r="T217" s="171">
        <v>22059270</v>
      </c>
      <c r="V217" s="172">
        <v>21630363</v>
      </c>
      <c r="W217" s="172">
        <f t="shared" si="31"/>
        <v>428907</v>
      </c>
      <c r="X217" s="173"/>
    </row>
    <row r="218" spans="1:24" s="174" customFormat="1" ht="20.100000000000001" hidden="1" customHeight="1">
      <c r="A218" s="179">
        <v>213</v>
      </c>
      <c r="B218" s="176" t="str">
        <f>VLOOKUP($A218,[14]공종목록표!$A:$F,2,0)</f>
        <v>레일교환(인력)</v>
      </c>
      <c r="C218" s="177" t="str">
        <f>VLOOKUP($A218,[14]공종목록표!$A:$F,3,0)</f>
        <v>50kg(PCT), 인력, 야간(사용중지 3시간), 시공구간 100m 이하</v>
      </c>
      <c r="D218" s="176" t="str">
        <f>VLOOKUP($A218,[14]공종목록표!$A:$F,4,0)</f>
        <v>체결구 해체 및 체결 포함 (상하차, 운반, 절단 별도), 한쪽레일 교환 시 65%</v>
      </c>
      <c r="E218" s="178" t="str">
        <f>VLOOKUP($A218,[14]공종목록표!$A:$F,5,0)</f>
        <v>km</v>
      </c>
      <c r="F218" s="167"/>
      <c r="G218" s="167">
        <v>0</v>
      </c>
      <c r="H218" s="167">
        <f t="shared" si="24"/>
        <v>0</v>
      </c>
      <c r="I218" s="167">
        <f t="shared" si="25"/>
        <v>0</v>
      </c>
      <c r="J218" s="167">
        <f t="shared" si="26"/>
        <v>57448817</v>
      </c>
      <c r="K218" s="167">
        <f t="shared" si="27"/>
        <v>0</v>
      </c>
      <c r="L218" s="167">
        <f t="shared" si="28"/>
        <v>668010</v>
      </c>
      <c r="M218" s="167">
        <f t="shared" si="29"/>
        <v>0</v>
      </c>
      <c r="N218" s="167">
        <f t="shared" si="30"/>
        <v>58116827</v>
      </c>
      <c r="O218" s="168">
        <f t="shared" si="30"/>
        <v>0</v>
      </c>
      <c r="P218" s="169"/>
      <c r="Q218" s="170">
        <v>0</v>
      </c>
      <c r="R218" s="171">
        <v>57448817</v>
      </c>
      <c r="S218" s="171">
        <v>668010</v>
      </c>
      <c r="T218" s="171">
        <v>58116827</v>
      </c>
      <c r="V218" s="172">
        <v>56986463</v>
      </c>
      <c r="W218" s="172">
        <f t="shared" si="31"/>
        <v>1130364</v>
      </c>
      <c r="X218" s="173"/>
    </row>
    <row r="219" spans="1:24" s="174" customFormat="1" ht="20.100000000000001" hidden="1" customHeight="1">
      <c r="A219" s="179">
        <v>214</v>
      </c>
      <c r="B219" s="176" t="str">
        <f>VLOOKUP($A219,[14]공종목록표!$A:$F,2,0)</f>
        <v>레일교환(인력)</v>
      </c>
      <c r="C219" s="177" t="str">
        <f>VLOOKUP($A219,[14]공종목록표!$A:$F,3,0)</f>
        <v>50kg(PCT), 인력, 야간(사용중지 4시간), 시공구간 100m 이하</v>
      </c>
      <c r="D219" s="176" t="str">
        <f>VLOOKUP($A219,[14]공종목록표!$A:$F,4,0)</f>
        <v>체결구 해체 및 체결 포함 (상하차, 운반, 절단 별도), 한쪽레일 교환 시 65%</v>
      </c>
      <c r="E219" s="178" t="str">
        <f>VLOOKUP($A219,[14]공종목록표!$A:$F,5,0)</f>
        <v>km</v>
      </c>
      <c r="F219" s="167"/>
      <c r="G219" s="167">
        <v>0</v>
      </c>
      <c r="H219" s="167">
        <f t="shared" si="24"/>
        <v>0</v>
      </c>
      <c r="I219" s="167">
        <f t="shared" si="25"/>
        <v>0</v>
      </c>
      <c r="J219" s="167">
        <f t="shared" si="26"/>
        <v>53648623</v>
      </c>
      <c r="K219" s="167">
        <f t="shared" si="27"/>
        <v>0</v>
      </c>
      <c r="L219" s="167">
        <f t="shared" si="28"/>
        <v>642499</v>
      </c>
      <c r="M219" s="167">
        <f t="shared" si="29"/>
        <v>0</v>
      </c>
      <c r="N219" s="167">
        <f t="shared" si="30"/>
        <v>54291122</v>
      </c>
      <c r="O219" s="168">
        <f t="shared" si="30"/>
        <v>0</v>
      </c>
      <c r="P219" s="169"/>
      <c r="Q219" s="170">
        <v>0</v>
      </c>
      <c r="R219" s="171">
        <v>53648623</v>
      </c>
      <c r="S219" s="171">
        <v>642499</v>
      </c>
      <c r="T219" s="171">
        <v>54291122</v>
      </c>
      <c r="V219" s="172">
        <v>53235520</v>
      </c>
      <c r="W219" s="172">
        <f t="shared" si="31"/>
        <v>1055602</v>
      </c>
      <c r="X219" s="173"/>
    </row>
    <row r="220" spans="1:24" s="174" customFormat="1" ht="20.100000000000001" hidden="1" customHeight="1">
      <c r="A220" s="179">
        <v>215</v>
      </c>
      <c r="B220" s="176" t="str">
        <f>VLOOKUP($A220,[14]공종목록표!$A:$F,2,0)</f>
        <v>레일교환(인력)</v>
      </c>
      <c r="C220" s="177" t="str">
        <f>VLOOKUP($A220,[14]공종목록표!$A:$F,3,0)</f>
        <v>50kg(PCT), 인력, 주간, 시공구간 100m 초과</v>
      </c>
      <c r="D220" s="176" t="str">
        <f>VLOOKUP($A220,[14]공종목록표!$A:$F,4,0)</f>
        <v>체결구 해체 및 체결 포함 (상하차, 운반, 절단 별도), 한쪽레일 교환 시 65%</v>
      </c>
      <c r="E220" s="178" t="str">
        <f>VLOOKUP($A220,[14]공종목록표!$A:$F,5,0)</f>
        <v>km</v>
      </c>
      <c r="F220" s="167"/>
      <c r="G220" s="167">
        <v>0</v>
      </c>
      <c r="H220" s="167">
        <f t="shared" si="24"/>
        <v>0</v>
      </c>
      <c r="I220" s="167">
        <f t="shared" si="25"/>
        <v>0</v>
      </c>
      <c r="J220" s="167">
        <f t="shared" si="26"/>
        <v>17258817</v>
      </c>
      <c r="K220" s="167">
        <f t="shared" si="27"/>
        <v>0</v>
      </c>
      <c r="L220" s="167">
        <f t="shared" si="28"/>
        <v>517764</v>
      </c>
      <c r="M220" s="167">
        <f t="shared" si="29"/>
        <v>0</v>
      </c>
      <c r="N220" s="167">
        <f t="shared" si="30"/>
        <v>17776581</v>
      </c>
      <c r="O220" s="168">
        <f t="shared" si="30"/>
        <v>0</v>
      </c>
      <c r="P220" s="169"/>
      <c r="Q220" s="170">
        <v>0</v>
      </c>
      <c r="R220" s="171">
        <v>17258817</v>
      </c>
      <c r="S220" s="171">
        <v>517764</v>
      </c>
      <c r="T220" s="171">
        <v>17776581</v>
      </c>
      <c r="V220" s="172">
        <v>17430959</v>
      </c>
      <c r="W220" s="172">
        <f t="shared" si="31"/>
        <v>345622</v>
      </c>
      <c r="X220" s="173"/>
    </row>
    <row r="221" spans="1:24" s="174" customFormat="1" ht="20.100000000000001" hidden="1" customHeight="1">
      <c r="A221" s="179">
        <v>216</v>
      </c>
      <c r="B221" s="176" t="str">
        <f>VLOOKUP($A221,[14]공종목록표!$A:$F,2,0)</f>
        <v>레일교환(인력)</v>
      </c>
      <c r="C221" s="177" t="str">
        <f>VLOOKUP($A221,[14]공종목록표!$A:$F,3,0)</f>
        <v>50kg(PCT), 인력, 야간(사용중지 3시간), 시공구간 100m 초과</v>
      </c>
      <c r="D221" s="176" t="str">
        <f>VLOOKUP($A221,[14]공종목록표!$A:$F,4,0)</f>
        <v>체결구 해체 및 체결 포함 (상하차, 운반, 절단 별도), 한쪽레일 교환 시 65%</v>
      </c>
      <c r="E221" s="178" t="str">
        <f>VLOOKUP($A221,[14]공종목록표!$A:$F,5,0)</f>
        <v>km</v>
      </c>
      <c r="F221" s="167"/>
      <c r="G221" s="167">
        <v>0</v>
      </c>
      <c r="H221" s="167">
        <f t="shared" si="24"/>
        <v>0</v>
      </c>
      <c r="I221" s="167">
        <f t="shared" si="25"/>
        <v>0</v>
      </c>
      <c r="J221" s="167">
        <f t="shared" si="26"/>
        <v>46705033</v>
      </c>
      <c r="K221" s="167">
        <f t="shared" si="27"/>
        <v>0</v>
      </c>
      <c r="L221" s="167">
        <f t="shared" si="28"/>
        <v>543082</v>
      </c>
      <c r="M221" s="167">
        <f t="shared" si="29"/>
        <v>0</v>
      </c>
      <c r="N221" s="167">
        <f t="shared" si="30"/>
        <v>47248115</v>
      </c>
      <c r="O221" s="168">
        <f t="shared" si="30"/>
        <v>0</v>
      </c>
      <c r="P221" s="169"/>
      <c r="Q221" s="170">
        <v>0</v>
      </c>
      <c r="R221" s="171">
        <v>46705033</v>
      </c>
      <c r="S221" s="171">
        <v>543082</v>
      </c>
      <c r="T221" s="171">
        <v>47248115</v>
      </c>
      <c r="V221" s="172">
        <v>46329477</v>
      </c>
      <c r="W221" s="172">
        <f t="shared" si="31"/>
        <v>918638</v>
      </c>
      <c r="X221" s="173"/>
    </row>
    <row r="222" spans="1:24" s="174" customFormat="1" ht="20.100000000000001" hidden="1" customHeight="1">
      <c r="A222" s="179">
        <v>217</v>
      </c>
      <c r="B222" s="176" t="str">
        <f>VLOOKUP($A222,[14]공종목록표!$A:$F,2,0)</f>
        <v>레일교환(인력)</v>
      </c>
      <c r="C222" s="177" t="str">
        <f>VLOOKUP($A222,[14]공종목록표!$A:$F,3,0)</f>
        <v>50kg(PCT), 인력, 야간(사용중지 4시간), 시공구간 100m 초과</v>
      </c>
      <c r="D222" s="176" t="str">
        <f>VLOOKUP($A222,[14]공종목록표!$A:$F,4,0)</f>
        <v>체결구 해체 및 체결 포함 (상하차, 운반, 절단 별도), 한쪽레일 교환 시 65%</v>
      </c>
      <c r="E222" s="178" t="str">
        <f>VLOOKUP($A222,[14]공종목록표!$A:$F,5,0)</f>
        <v>km</v>
      </c>
      <c r="F222" s="167"/>
      <c r="G222" s="167">
        <v>0</v>
      </c>
      <c r="H222" s="167">
        <f t="shared" si="24"/>
        <v>0</v>
      </c>
      <c r="I222" s="167">
        <f t="shared" si="25"/>
        <v>0</v>
      </c>
      <c r="J222" s="167">
        <f t="shared" si="26"/>
        <v>43233238</v>
      </c>
      <c r="K222" s="167">
        <f t="shared" si="27"/>
        <v>0</v>
      </c>
      <c r="L222" s="167">
        <f t="shared" si="28"/>
        <v>517763</v>
      </c>
      <c r="M222" s="167">
        <f t="shared" si="29"/>
        <v>0</v>
      </c>
      <c r="N222" s="167">
        <f t="shared" si="30"/>
        <v>43751001</v>
      </c>
      <c r="O222" s="168">
        <f t="shared" si="30"/>
        <v>0</v>
      </c>
      <c r="P222" s="169"/>
      <c r="Q222" s="170">
        <v>0</v>
      </c>
      <c r="R222" s="171">
        <v>43233238</v>
      </c>
      <c r="S222" s="171">
        <v>517763</v>
      </c>
      <c r="T222" s="171">
        <v>43751001</v>
      </c>
      <c r="V222" s="172">
        <v>42900371</v>
      </c>
      <c r="W222" s="172">
        <f t="shared" si="31"/>
        <v>850630</v>
      </c>
      <c r="X222" s="173"/>
    </row>
    <row r="223" spans="1:24" s="174" customFormat="1" ht="20.100000000000001" hidden="1" customHeight="1">
      <c r="A223" s="179">
        <v>218</v>
      </c>
      <c r="B223" s="176" t="str">
        <f>VLOOKUP($A223,[14]공종목록표!$A:$F,2,0)</f>
        <v>레일교환(인력)</v>
      </c>
      <c r="C223" s="177" t="str">
        <f>VLOOKUP($A223,[14]공종목록표!$A:$F,3,0)</f>
        <v>50kg(교량), 인력, 야간(사용중지 3시간), 시공구간 30m 이하</v>
      </c>
      <c r="D223" s="176" t="str">
        <f>VLOOKUP($A223,[14]공종목록표!$A:$F,4,0)</f>
        <v>체결구 해체 및 체결 포함 (상하차, 운반, 절단 별도), 한쪽레일 교환 시 65%</v>
      </c>
      <c r="E223" s="178" t="str">
        <f>VLOOKUP($A223,[14]공종목록표!$A:$F,5,0)</f>
        <v>km</v>
      </c>
      <c r="F223" s="167"/>
      <c r="G223" s="167">
        <v>0</v>
      </c>
      <c r="H223" s="167">
        <f t="shared" si="24"/>
        <v>0</v>
      </c>
      <c r="I223" s="167">
        <f t="shared" si="25"/>
        <v>0</v>
      </c>
      <c r="J223" s="167">
        <f t="shared" si="26"/>
        <v>93151964</v>
      </c>
      <c r="K223" s="167">
        <f t="shared" si="27"/>
        <v>0</v>
      </c>
      <c r="L223" s="167">
        <f t="shared" si="28"/>
        <v>922297</v>
      </c>
      <c r="M223" s="167">
        <f t="shared" si="29"/>
        <v>0</v>
      </c>
      <c r="N223" s="167">
        <f t="shared" si="30"/>
        <v>94074261</v>
      </c>
      <c r="O223" s="168">
        <f t="shared" si="30"/>
        <v>0</v>
      </c>
      <c r="P223" s="169"/>
      <c r="Q223" s="170">
        <v>0</v>
      </c>
      <c r="R223" s="171">
        <v>93151964</v>
      </c>
      <c r="S223" s="171">
        <v>922297</v>
      </c>
      <c r="T223" s="171">
        <v>94074261</v>
      </c>
      <c r="V223" s="172">
        <v>92243551</v>
      </c>
      <c r="W223" s="172">
        <f t="shared" si="31"/>
        <v>1830710</v>
      </c>
      <c r="X223" s="173"/>
    </row>
    <row r="224" spans="1:24" s="174" customFormat="1" ht="20.100000000000001" hidden="1" customHeight="1">
      <c r="A224" s="179">
        <v>219</v>
      </c>
      <c r="B224" s="176" t="str">
        <f>VLOOKUP($A224,[14]공종목록표!$A:$F,2,0)</f>
        <v>레일교환(인력)</v>
      </c>
      <c r="C224" s="177" t="str">
        <f>VLOOKUP($A224,[14]공종목록표!$A:$F,3,0)</f>
        <v>50kg(교량), 인력, 야간(사용중지 4시간), 시공구간 30m 이하</v>
      </c>
      <c r="D224" s="176" t="str">
        <f>VLOOKUP($A224,[14]공종목록표!$A:$F,4,0)</f>
        <v>체결구 해체 및 체결 포함 (상하차, 운반, 절단 별도), 한쪽레일 교환 시 65%</v>
      </c>
      <c r="E224" s="178" t="str">
        <f>VLOOKUP($A224,[14]공종목록표!$A:$F,5,0)</f>
        <v>km</v>
      </c>
      <c r="F224" s="167"/>
      <c r="G224" s="167">
        <v>0</v>
      </c>
      <c r="H224" s="167">
        <f t="shared" si="24"/>
        <v>0</v>
      </c>
      <c r="I224" s="167">
        <f t="shared" si="25"/>
        <v>0</v>
      </c>
      <c r="J224" s="167">
        <f t="shared" si="26"/>
        <v>87123274</v>
      </c>
      <c r="K224" s="167">
        <f t="shared" si="27"/>
        <v>0</v>
      </c>
      <c r="L224" s="167">
        <f t="shared" si="28"/>
        <v>884501</v>
      </c>
      <c r="M224" s="167">
        <f t="shared" si="29"/>
        <v>0</v>
      </c>
      <c r="N224" s="167">
        <f t="shared" si="30"/>
        <v>88007775</v>
      </c>
      <c r="O224" s="168">
        <f t="shared" si="30"/>
        <v>0</v>
      </c>
      <c r="P224" s="169"/>
      <c r="Q224" s="170">
        <v>0</v>
      </c>
      <c r="R224" s="171">
        <v>87123274</v>
      </c>
      <c r="S224" s="171">
        <v>884501</v>
      </c>
      <c r="T224" s="171">
        <v>88007775</v>
      </c>
      <c r="V224" s="172">
        <v>86295949</v>
      </c>
      <c r="W224" s="172">
        <f t="shared" si="31"/>
        <v>1711826</v>
      </c>
      <c r="X224" s="173"/>
    </row>
    <row r="225" spans="1:24" s="174" customFormat="1" ht="20.100000000000001" hidden="1" customHeight="1">
      <c r="A225" s="179">
        <v>220</v>
      </c>
      <c r="B225" s="176" t="str">
        <f>VLOOKUP($A225,[14]공종목록표!$A:$F,2,0)</f>
        <v>레일교환(인력)</v>
      </c>
      <c r="C225" s="177" t="str">
        <f>VLOOKUP($A225,[14]공종목록표!$A:$F,3,0)</f>
        <v>50kg(교량), 인력, 야간(사용중지 3시간), 시공구간 100m 이하</v>
      </c>
      <c r="D225" s="176" t="str">
        <f>VLOOKUP($A225,[14]공종목록표!$A:$F,4,0)</f>
        <v>체결구 해체 및 체결 포함 (상하차, 운반, 절단 별도), 한쪽레일 교환 시 65%</v>
      </c>
      <c r="E225" s="178" t="str">
        <f>VLOOKUP($A225,[14]공종목록표!$A:$F,5,0)</f>
        <v>km</v>
      </c>
      <c r="F225" s="181"/>
      <c r="G225" s="167">
        <v>0</v>
      </c>
      <c r="H225" s="167">
        <f t="shared" si="24"/>
        <v>0</v>
      </c>
      <c r="I225" s="181">
        <f t="shared" si="25"/>
        <v>0</v>
      </c>
      <c r="J225" s="167">
        <f t="shared" si="26"/>
        <v>77693086</v>
      </c>
      <c r="K225" s="167">
        <f t="shared" si="27"/>
        <v>0</v>
      </c>
      <c r="L225" s="167">
        <f t="shared" si="28"/>
        <v>769239</v>
      </c>
      <c r="M225" s="167">
        <f t="shared" si="29"/>
        <v>0</v>
      </c>
      <c r="N225" s="181">
        <f t="shared" si="30"/>
        <v>78462325</v>
      </c>
      <c r="O225" s="182">
        <f t="shared" si="30"/>
        <v>0</v>
      </c>
      <c r="P225" s="183"/>
      <c r="Q225" s="170">
        <v>0</v>
      </c>
      <c r="R225" s="171">
        <v>77693086</v>
      </c>
      <c r="S225" s="171">
        <v>769239</v>
      </c>
      <c r="T225" s="171">
        <v>78462325</v>
      </c>
      <c r="V225" s="172">
        <v>76935034</v>
      </c>
      <c r="W225" s="172">
        <f t="shared" si="31"/>
        <v>1527291</v>
      </c>
      <c r="X225" s="173"/>
    </row>
    <row r="226" spans="1:24" s="174" customFormat="1" ht="20.100000000000001" hidden="1" customHeight="1">
      <c r="A226" s="179">
        <v>221</v>
      </c>
      <c r="B226" s="176" t="str">
        <f>VLOOKUP($A226,[14]공종목록표!$A:$F,2,0)</f>
        <v>레일교환(인력)</v>
      </c>
      <c r="C226" s="177" t="str">
        <f>VLOOKUP($A226,[14]공종목록표!$A:$F,3,0)</f>
        <v>50kg(교량), 인력, 야간(사용중지 4시간), 시공구간 100m 이하</v>
      </c>
      <c r="D226" s="176" t="str">
        <f>VLOOKUP($A226,[14]공종목록표!$A:$F,4,0)</f>
        <v>체결구 해체 및 체결 포함 (상하차, 운반, 절단 별도), 한쪽레일 교환 시 65%</v>
      </c>
      <c r="E226" s="178" t="str">
        <f>VLOOKUP($A226,[14]공종목록표!$A:$F,5,0)</f>
        <v>km</v>
      </c>
      <c r="F226" s="181"/>
      <c r="G226" s="167">
        <v>0</v>
      </c>
      <c r="H226" s="167">
        <f t="shared" si="24"/>
        <v>0</v>
      </c>
      <c r="I226" s="181">
        <f t="shared" si="25"/>
        <v>0</v>
      </c>
      <c r="J226" s="167">
        <f t="shared" si="26"/>
        <v>72579296</v>
      </c>
      <c r="K226" s="167">
        <f t="shared" si="27"/>
        <v>0</v>
      </c>
      <c r="L226" s="167">
        <f t="shared" si="28"/>
        <v>736846</v>
      </c>
      <c r="M226" s="167">
        <f t="shared" si="29"/>
        <v>0</v>
      </c>
      <c r="N226" s="181">
        <f t="shared" si="30"/>
        <v>73316142</v>
      </c>
      <c r="O226" s="182">
        <f t="shared" si="30"/>
        <v>0</v>
      </c>
      <c r="P226" s="183"/>
      <c r="Q226" s="170">
        <v>0</v>
      </c>
      <c r="R226" s="171">
        <v>72579296</v>
      </c>
      <c r="S226" s="171">
        <v>736846</v>
      </c>
      <c r="T226" s="171">
        <v>73316142</v>
      </c>
      <c r="V226" s="172">
        <v>71890748</v>
      </c>
      <c r="W226" s="172">
        <f t="shared" si="31"/>
        <v>1425394</v>
      </c>
      <c r="X226" s="173"/>
    </row>
    <row r="227" spans="1:24" s="174" customFormat="1" ht="20.100000000000001" hidden="1" customHeight="1">
      <c r="A227" s="179">
        <v>222</v>
      </c>
      <c r="B227" s="176" t="str">
        <f>VLOOKUP($A227,[14]공종목록표!$A:$F,2,0)</f>
        <v>레일교환(인력)</v>
      </c>
      <c r="C227" s="177" t="str">
        <f>VLOOKUP($A227,[14]공종목록표!$A:$F,3,0)</f>
        <v>50kg(교량), 인력, 야간(사용중지 3시간), 시공구간 100m 초과</v>
      </c>
      <c r="D227" s="176" t="str">
        <f>VLOOKUP($A227,[14]공종목록표!$A:$F,4,0)</f>
        <v>체결구 해체 및 체결 포함 (상하차, 운반, 절단 별도), 한쪽레일 교환 시 65%</v>
      </c>
      <c r="E227" s="178" t="str">
        <f>VLOOKUP($A227,[14]공종목록표!$A:$F,5,0)</f>
        <v>km</v>
      </c>
      <c r="F227" s="167"/>
      <c r="G227" s="167">
        <v>0</v>
      </c>
      <c r="H227" s="167">
        <f t="shared" si="24"/>
        <v>0</v>
      </c>
      <c r="I227" s="167">
        <f t="shared" si="25"/>
        <v>0</v>
      </c>
      <c r="J227" s="167">
        <f t="shared" si="26"/>
        <v>63149108</v>
      </c>
      <c r="K227" s="167">
        <f t="shared" si="27"/>
        <v>0</v>
      </c>
      <c r="L227" s="167">
        <f t="shared" si="28"/>
        <v>625239</v>
      </c>
      <c r="M227" s="167">
        <f t="shared" si="29"/>
        <v>0</v>
      </c>
      <c r="N227" s="167">
        <f t="shared" si="30"/>
        <v>63774347</v>
      </c>
      <c r="O227" s="168">
        <f t="shared" si="30"/>
        <v>0</v>
      </c>
      <c r="P227" s="169"/>
      <c r="Q227" s="170">
        <v>0</v>
      </c>
      <c r="R227" s="171">
        <v>63149108</v>
      </c>
      <c r="S227" s="171">
        <v>625239</v>
      </c>
      <c r="T227" s="171">
        <v>63774347</v>
      </c>
      <c r="V227" s="172">
        <v>62533417</v>
      </c>
      <c r="W227" s="172">
        <f t="shared" si="31"/>
        <v>1240930</v>
      </c>
      <c r="X227" s="173"/>
    </row>
    <row r="228" spans="1:24" s="174" customFormat="1" ht="20.100000000000001" hidden="1" customHeight="1">
      <c r="A228" s="179">
        <v>223</v>
      </c>
      <c r="B228" s="176" t="str">
        <f>VLOOKUP($A228,[14]공종목록표!$A:$F,2,0)</f>
        <v>레일교환(인력)</v>
      </c>
      <c r="C228" s="177" t="str">
        <f>VLOOKUP($A228,[14]공종목록표!$A:$F,3,0)</f>
        <v>50kg(교량), 인력, 야간(사용중지 4시간), 시공구간 100m 초과</v>
      </c>
      <c r="D228" s="176" t="str">
        <f>VLOOKUP($A228,[14]공종목록표!$A:$F,4,0)</f>
        <v>체결구 해체 및 체결 포함 (상하차, 운반, 절단 별도), 한쪽레일 교환 시 65%</v>
      </c>
      <c r="E228" s="178" t="str">
        <f>VLOOKUP($A228,[14]공종목록표!$A:$F,5,0)</f>
        <v>km</v>
      </c>
      <c r="F228" s="167"/>
      <c r="G228" s="167">
        <v>0</v>
      </c>
      <c r="H228" s="167">
        <f t="shared" si="24"/>
        <v>0</v>
      </c>
      <c r="I228" s="167">
        <f t="shared" si="25"/>
        <v>0</v>
      </c>
      <c r="J228" s="167">
        <f t="shared" si="26"/>
        <v>59020515</v>
      </c>
      <c r="K228" s="167">
        <f t="shared" si="27"/>
        <v>0</v>
      </c>
      <c r="L228" s="167">
        <f t="shared" si="28"/>
        <v>599193</v>
      </c>
      <c r="M228" s="167">
        <f t="shared" si="29"/>
        <v>0</v>
      </c>
      <c r="N228" s="167">
        <f t="shared" si="30"/>
        <v>59619708</v>
      </c>
      <c r="O228" s="168">
        <f t="shared" si="30"/>
        <v>0</v>
      </c>
      <c r="P228" s="169"/>
      <c r="Q228" s="170">
        <v>0</v>
      </c>
      <c r="R228" s="171">
        <v>59020515</v>
      </c>
      <c r="S228" s="171">
        <v>599193</v>
      </c>
      <c r="T228" s="171">
        <v>59619708</v>
      </c>
      <c r="V228" s="172">
        <v>58460301</v>
      </c>
      <c r="W228" s="172">
        <f t="shared" si="31"/>
        <v>1159407</v>
      </c>
      <c r="X228" s="173"/>
    </row>
    <row r="229" spans="1:24" s="174" customFormat="1" ht="20.100000000000001" hidden="1" customHeight="1">
      <c r="A229" s="179">
        <v>224</v>
      </c>
      <c r="B229" s="176" t="str">
        <f>VLOOKUP($A229,[14]공종목록표!$A:$F,2,0)</f>
        <v>레일교환(인력)</v>
      </c>
      <c r="C229" s="177" t="str">
        <f>VLOOKUP($A229,[14]공종목록표!$A:$F,3,0)</f>
        <v>50kg(터널), 인력, 야간(사용중지 3시간), 시공구간 30m 이하</v>
      </c>
      <c r="D229" s="176" t="str">
        <f>VLOOKUP($A229,[14]공종목록표!$A:$F,4,0)</f>
        <v>체결구 해체 및 체결 포함 (상하차, 운반, 절단 별도), 한쪽레일 교환 시 65%</v>
      </c>
      <c r="E229" s="178" t="str">
        <f>VLOOKUP($A229,[14]공종목록표!$A:$F,5,0)</f>
        <v>km</v>
      </c>
      <c r="F229" s="167"/>
      <c r="G229" s="167">
        <v>0</v>
      </c>
      <c r="H229" s="167">
        <f t="shared" si="24"/>
        <v>0</v>
      </c>
      <c r="I229" s="167">
        <f t="shared" si="25"/>
        <v>0</v>
      </c>
      <c r="J229" s="167">
        <f t="shared" si="26"/>
        <v>98195457</v>
      </c>
      <c r="K229" s="167">
        <f t="shared" si="27"/>
        <v>0</v>
      </c>
      <c r="L229" s="167">
        <f t="shared" si="28"/>
        <v>972233</v>
      </c>
      <c r="M229" s="167">
        <f t="shared" si="29"/>
        <v>0</v>
      </c>
      <c r="N229" s="167">
        <f t="shared" si="30"/>
        <v>99167690</v>
      </c>
      <c r="O229" s="168">
        <f t="shared" si="30"/>
        <v>0</v>
      </c>
      <c r="P229" s="169"/>
      <c r="Q229" s="170">
        <v>0</v>
      </c>
      <c r="R229" s="171">
        <v>98195457</v>
      </c>
      <c r="S229" s="171">
        <v>972233</v>
      </c>
      <c r="T229" s="171">
        <v>99167690</v>
      </c>
      <c r="V229" s="172">
        <v>97238112</v>
      </c>
      <c r="W229" s="172">
        <f t="shared" si="31"/>
        <v>1929578</v>
      </c>
      <c r="X229" s="173"/>
    </row>
    <row r="230" spans="1:24" s="174" customFormat="1" ht="20.100000000000001" hidden="1" customHeight="1">
      <c r="A230" s="179">
        <v>225</v>
      </c>
      <c r="B230" s="176" t="str">
        <f>VLOOKUP($A230,[14]공종목록표!$A:$F,2,0)</f>
        <v>레일교환(인력)</v>
      </c>
      <c r="C230" s="177" t="str">
        <f>VLOOKUP($A230,[14]공종목록표!$A:$F,3,0)</f>
        <v>50kg(터널), 인력, 야간(사용중지 4시간), 시공구간 30m 이하</v>
      </c>
      <c r="D230" s="176" t="str">
        <f>VLOOKUP($A230,[14]공종목록표!$A:$F,4,0)</f>
        <v>체결구 해체 및 체결 포함 (상하차, 운반, 절단 별도), 한쪽레일 교환 시 65%</v>
      </c>
      <c r="E230" s="178" t="str">
        <f>VLOOKUP($A230,[14]공종목록표!$A:$F,5,0)</f>
        <v>km</v>
      </c>
      <c r="F230" s="167"/>
      <c r="G230" s="167">
        <v>0</v>
      </c>
      <c r="H230" s="167">
        <f t="shared" si="24"/>
        <v>0</v>
      </c>
      <c r="I230" s="167">
        <f t="shared" si="25"/>
        <v>0</v>
      </c>
      <c r="J230" s="167">
        <f t="shared" si="26"/>
        <v>91251867</v>
      </c>
      <c r="K230" s="167">
        <f t="shared" si="27"/>
        <v>0</v>
      </c>
      <c r="L230" s="167">
        <f t="shared" si="28"/>
        <v>926416</v>
      </c>
      <c r="M230" s="167">
        <f t="shared" si="29"/>
        <v>0</v>
      </c>
      <c r="N230" s="167">
        <f t="shared" si="30"/>
        <v>92178283</v>
      </c>
      <c r="O230" s="168">
        <f t="shared" si="30"/>
        <v>0</v>
      </c>
      <c r="P230" s="169"/>
      <c r="Q230" s="170">
        <v>0</v>
      </c>
      <c r="R230" s="171">
        <v>91251867</v>
      </c>
      <c r="S230" s="171">
        <v>926416</v>
      </c>
      <c r="T230" s="171">
        <v>92178283</v>
      </c>
      <c r="V230" s="172">
        <v>90384625</v>
      </c>
      <c r="W230" s="172">
        <f t="shared" si="31"/>
        <v>1793658</v>
      </c>
      <c r="X230" s="173"/>
    </row>
    <row r="231" spans="1:24" s="174" customFormat="1" ht="20.100000000000001" hidden="1" customHeight="1">
      <c r="A231" s="179">
        <v>226</v>
      </c>
      <c r="B231" s="176" t="str">
        <f>VLOOKUP($A231,[14]공종목록표!$A:$F,2,0)</f>
        <v>레일교환(인력)</v>
      </c>
      <c r="C231" s="177" t="str">
        <f>VLOOKUP($A231,[14]공종목록표!$A:$F,3,0)</f>
        <v>50kg(터널), 인력, 야간(사용중지 3시간), 시공구간 100m 이하</v>
      </c>
      <c r="D231" s="176" t="str">
        <f>VLOOKUP($A231,[14]공종목록표!$A:$F,4,0)</f>
        <v>체결구 해체 및 체결 포함 (상하차, 운반, 절단 별도), 한쪽레일 교환 시 65%</v>
      </c>
      <c r="E231" s="178" t="str">
        <f>VLOOKUP($A231,[14]공종목록표!$A:$F,5,0)</f>
        <v>km</v>
      </c>
      <c r="F231" s="167"/>
      <c r="G231" s="167">
        <v>0</v>
      </c>
      <c r="H231" s="167">
        <f t="shared" si="24"/>
        <v>0</v>
      </c>
      <c r="I231" s="167">
        <f t="shared" si="25"/>
        <v>0</v>
      </c>
      <c r="J231" s="167">
        <f t="shared" si="26"/>
        <v>82079781</v>
      </c>
      <c r="K231" s="167">
        <f t="shared" si="27"/>
        <v>0</v>
      </c>
      <c r="L231" s="167">
        <f t="shared" si="28"/>
        <v>812672</v>
      </c>
      <c r="M231" s="167">
        <f t="shared" si="29"/>
        <v>0</v>
      </c>
      <c r="N231" s="167">
        <f t="shared" si="30"/>
        <v>82892453</v>
      </c>
      <c r="O231" s="168">
        <f t="shared" si="30"/>
        <v>0</v>
      </c>
      <c r="P231" s="169"/>
      <c r="Q231" s="170">
        <v>0</v>
      </c>
      <c r="R231" s="171">
        <v>82079781</v>
      </c>
      <c r="S231" s="171">
        <v>812672</v>
      </c>
      <c r="T231" s="171">
        <v>82892453</v>
      </c>
      <c r="V231" s="172">
        <v>81279921</v>
      </c>
      <c r="W231" s="172">
        <f t="shared" si="31"/>
        <v>1612532</v>
      </c>
      <c r="X231" s="173"/>
    </row>
    <row r="232" spans="1:24" s="174" customFormat="1" ht="20.100000000000001" hidden="1" customHeight="1">
      <c r="A232" s="179">
        <v>227</v>
      </c>
      <c r="B232" s="176" t="str">
        <f>VLOOKUP($A232,[14]공종목록표!$A:$F,2,0)</f>
        <v>레일교환(인력)</v>
      </c>
      <c r="C232" s="177" t="str">
        <f>VLOOKUP($A232,[14]공종목록표!$A:$F,3,0)</f>
        <v>50kg(터널), 인력, 야간(사용중지 4시간), 시공구간 100m 이하</v>
      </c>
      <c r="D232" s="176" t="str">
        <f>VLOOKUP($A232,[14]공종목록표!$A:$F,4,0)</f>
        <v>체결구 해체 및 체결 포함 (상하차, 운반, 절단 별도), 한쪽레일 교환 시 65%</v>
      </c>
      <c r="E232" s="178" t="str">
        <f>VLOOKUP($A232,[14]공종목록표!$A:$F,5,0)</f>
        <v>km</v>
      </c>
      <c r="F232" s="167"/>
      <c r="G232" s="167">
        <v>0</v>
      </c>
      <c r="H232" s="167">
        <f t="shared" si="24"/>
        <v>0</v>
      </c>
      <c r="I232" s="167">
        <f t="shared" si="25"/>
        <v>0</v>
      </c>
      <c r="J232" s="167">
        <f t="shared" si="26"/>
        <v>76379490</v>
      </c>
      <c r="K232" s="167">
        <f t="shared" si="27"/>
        <v>0</v>
      </c>
      <c r="L232" s="167">
        <f t="shared" si="28"/>
        <v>775427</v>
      </c>
      <c r="M232" s="167">
        <f t="shared" si="29"/>
        <v>0</v>
      </c>
      <c r="N232" s="167">
        <f t="shared" si="30"/>
        <v>77154917</v>
      </c>
      <c r="O232" s="168">
        <f t="shared" si="30"/>
        <v>0</v>
      </c>
      <c r="P232" s="169"/>
      <c r="Q232" s="170">
        <v>0</v>
      </c>
      <c r="R232" s="171">
        <v>76379490</v>
      </c>
      <c r="S232" s="171">
        <v>775427</v>
      </c>
      <c r="T232" s="171">
        <v>77154917</v>
      </c>
      <c r="V232" s="172">
        <v>75654507</v>
      </c>
      <c r="W232" s="172">
        <f t="shared" si="31"/>
        <v>1500410</v>
      </c>
      <c r="X232" s="173"/>
    </row>
    <row r="233" spans="1:24" s="174" customFormat="1" ht="20.100000000000001" hidden="1" customHeight="1">
      <c r="A233" s="179">
        <v>228</v>
      </c>
      <c r="B233" s="176" t="str">
        <f>VLOOKUP($A233,[14]공종목록표!$A:$F,2,0)</f>
        <v>레일교환(인력)</v>
      </c>
      <c r="C233" s="177" t="str">
        <f>VLOOKUP($A233,[14]공종목록표!$A:$F,3,0)</f>
        <v>50kg(터널), 인력, 야간(사용중지 3시간), 시공구간 100m 초과</v>
      </c>
      <c r="D233" s="176" t="str">
        <f>VLOOKUP($A233,[14]공종목록표!$A:$F,4,0)</f>
        <v>체결구 해체 및 체결 포함 (상하차, 운반, 절단 별도), 한쪽레일 교환 시 65%</v>
      </c>
      <c r="E233" s="178" t="str">
        <f>VLOOKUP($A233,[14]공종목록표!$A:$F,5,0)</f>
        <v>km</v>
      </c>
      <c r="F233" s="167"/>
      <c r="G233" s="167">
        <v>0</v>
      </c>
      <c r="H233" s="167">
        <f t="shared" si="24"/>
        <v>0</v>
      </c>
      <c r="I233" s="167">
        <f t="shared" si="25"/>
        <v>0</v>
      </c>
      <c r="J233" s="167">
        <f t="shared" si="26"/>
        <v>66620903</v>
      </c>
      <c r="K233" s="167">
        <f t="shared" si="27"/>
        <v>0</v>
      </c>
      <c r="L233" s="167">
        <f t="shared" si="28"/>
        <v>659613</v>
      </c>
      <c r="M233" s="167">
        <f t="shared" si="29"/>
        <v>0</v>
      </c>
      <c r="N233" s="167">
        <f t="shared" si="30"/>
        <v>67280516</v>
      </c>
      <c r="O233" s="168">
        <f t="shared" si="30"/>
        <v>0</v>
      </c>
      <c r="P233" s="169"/>
      <c r="Q233" s="170">
        <v>0</v>
      </c>
      <c r="R233" s="171">
        <v>66620903</v>
      </c>
      <c r="S233" s="171">
        <v>659613</v>
      </c>
      <c r="T233" s="171">
        <v>67280516</v>
      </c>
      <c r="V233" s="172">
        <v>65971403</v>
      </c>
      <c r="W233" s="172">
        <f t="shared" si="31"/>
        <v>1309113</v>
      </c>
      <c r="X233" s="173"/>
    </row>
    <row r="234" spans="1:24" s="174" customFormat="1" ht="20.100000000000001" hidden="1" customHeight="1">
      <c r="A234" s="179">
        <v>229</v>
      </c>
      <c r="B234" s="176" t="str">
        <f>VLOOKUP($A234,[14]공종목록표!$A:$F,2,0)</f>
        <v>레일교환(인력)</v>
      </c>
      <c r="C234" s="177" t="str">
        <f>VLOOKUP($A234,[14]공종목록표!$A:$F,3,0)</f>
        <v>50kg(터널), 인력, 야간(사용중지 4시간), 시공구간 100m 초과</v>
      </c>
      <c r="D234" s="176" t="str">
        <f>VLOOKUP($A234,[14]공종목록표!$A:$F,4,0)</f>
        <v>체결구 해체 및 체결 포함 (상하차, 운반, 절단 별도), 한쪽레일 교환 시 65%</v>
      </c>
      <c r="E234" s="178" t="str">
        <f>VLOOKUP($A234,[14]공종목록표!$A:$F,5,0)</f>
        <v>km</v>
      </c>
      <c r="F234" s="167"/>
      <c r="G234" s="167">
        <v>0</v>
      </c>
      <c r="H234" s="167">
        <f t="shared" si="24"/>
        <v>0</v>
      </c>
      <c r="I234" s="167">
        <f t="shared" si="25"/>
        <v>0</v>
      </c>
      <c r="J234" s="167">
        <f t="shared" si="26"/>
        <v>61905809</v>
      </c>
      <c r="K234" s="167">
        <f t="shared" si="27"/>
        <v>0</v>
      </c>
      <c r="L234" s="167">
        <f t="shared" si="28"/>
        <v>628486</v>
      </c>
      <c r="M234" s="167">
        <f t="shared" si="29"/>
        <v>0</v>
      </c>
      <c r="N234" s="167">
        <f t="shared" si="30"/>
        <v>62534295</v>
      </c>
      <c r="O234" s="168">
        <f t="shared" si="30"/>
        <v>0</v>
      </c>
      <c r="P234" s="169"/>
      <c r="Q234" s="170">
        <v>0</v>
      </c>
      <c r="R234" s="171">
        <v>61905809</v>
      </c>
      <c r="S234" s="171">
        <v>628486</v>
      </c>
      <c r="T234" s="171">
        <v>62534295</v>
      </c>
      <c r="V234" s="172">
        <v>61316933</v>
      </c>
      <c r="W234" s="172">
        <f t="shared" si="31"/>
        <v>1217362</v>
      </c>
      <c r="X234" s="173"/>
    </row>
    <row r="235" spans="1:24" s="174" customFormat="1" ht="20.100000000000001" hidden="1" customHeight="1">
      <c r="A235" s="179">
        <v>230</v>
      </c>
      <c r="B235" s="176" t="str">
        <f>VLOOKUP($A235,[14]공종목록표!$A:$F,2,0)</f>
        <v>레일교환(인력)</v>
      </c>
      <c r="C235" s="177" t="str">
        <f>VLOOKUP($A235,[14]공종목록표!$A:$F,3,0)</f>
        <v>60kg(WT), 인력, 주간, 시공구간 30m 이하</v>
      </c>
      <c r="D235" s="176" t="str">
        <f>VLOOKUP($A235,[14]공종목록표!$A:$F,4,0)</f>
        <v>체결구 해체 및 체결 포함 (상하차, 운반, 절단 별도), 한쪽레일 교환 시 65%</v>
      </c>
      <c r="E235" s="178" t="str">
        <f>VLOOKUP($A235,[14]공종목록표!$A:$F,5,0)</f>
        <v>km</v>
      </c>
      <c r="F235" s="167"/>
      <c r="G235" s="167">
        <v>0</v>
      </c>
      <c r="H235" s="167">
        <f t="shared" si="24"/>
        <v>0</v>
      </c>
      <c r="I235" s="167">
        <f t="shared" si="25"/>
        <v>0</v>
      </c>
      <c r="J235" s="167">
        <f t="shared" si="26"/>
        <v>29105033</v>
      </c>
      <c r="K235" s="167">
        <f t="shared" si="27"/>
        <v>0</v>
      </c>
      <c r="L235" s="167">
        <f t="shared" si="28"/>
        <v>873150</v>
      </c>
      <c r="M235" s="167">
        <f t="shared" si="29"/>
        <v>0</v>
      </c>
      <c r="N235" s="167">
        <f t="shared" si="30"/>
        <v>29978183</v>
      </c>
      <c r="O235" s="168">
        <f t="shared" si="30"/>
        <v>0</v>
      </c>
      <c r="P235" s="169"/>
      <c r="Q235" s="170">
        <v>0</v>
      </c>
      <c r="R235" s="171">
        <v>29105033</v>
      </c>
      <c r="S235" s="171">
        <v>873150</v>
      </c>
      <c r="T235" s="171">
        <v>29978183</v>
      </c>
      <c r="V235" s="172">
        <v>29395207</v>
      </c>
      <c r="W235" s="172">
        <f t="shared" si="31"/>
        <v>582976</v>
      </c>
      <c r="X235" s="173"/>
    </row>
    <row r="236" spans="1:24" s="174" customFormat="1" ht="20.100000000000001" hidden="1" customHeight="1">
      <c r="A236" s="179">
        <v>231</v>
      </c>
      <c r="B236" s="176" t="str">
        <f>VLOOKUP($A236,[14]공종목록표!$A:$F,2,0)</f>
        <v>레일교환(인력)</v>
      </c>
      <c r="C236" s="177" t="str">
        <f>VLOOKUP($A236,[14]공종목록표!$A:$F,3,0)</f>
        <v>60kg(WT), 인력, 야간(사용중지 3시간), 시공구간 30m 이하</v>
      </c>
      <c r="D236" s="176" t="str">
        <f>VLOOKUP($A236,[14]공종목록표!$A:$F,4,0)</f>
        <v>체결구 해체 및 체결 포함 (상하차, 운반, 절단 별도), 한쪽레일 교환 시 65%</v>
      </c>
      <c r="E236" s="178" t="str">
        <f>VLOOKUP($A236,[14]공종목록표!$A:$F,5,0)</f>
        <v>km</v>
      </c>
      <c r="F236" s="167"/>
      <c r="G236" s="167">
        <v>0</v>
      </c>
      <c r="H236" s="167">
        <f t="shared" si="24"/>
        <v>0</v>
      </c>
      <c r="I236" s="167">
        <f t="shared" si="25"/>
        <v>0</v>
      </c>
      <c r="J236" s="167">
        <f t="shared" si="26"/>
        <v>78607986</v>
      </c>
      <c r="K236" s="167">
        <f t="shared" si="27"/>
        <v>0</v>
      </c>
      <c r="L236" s="167">
        <f t="shared" si="28"/>
        <v>914047</v>
      </c>
      <c r="M236" s="167">
        <f t="shared" si="29"/>
        <v>0</v>
      </c>
      <c r="N236" s="167">
        <f t="shared" si="30"/>
        <v>79522033</v>
      </c>
      <c r="O236" s="168">
        <f t="shared" si="30"/>
        <v>0</v>
      </c>
      <c r="P236" s="169"/>
      <c r="Q236" s="170">
        <v>0</v>
      </c>
      <c r="R236" s="171">
        <v>78607986</v>
      </c>
      <c r="S236" s="171">
        <v>914047</v>
      </c>
      <c r="T236" s="171">
        <v>79522033</v>
      </c>
      <c r="V236" s="172">
        <v>77975044</v>
      </c>
      <c r="W236" s="172">
        <f t="shared" si="31"/>
        <v>1546989</v>
      </c>
      <c r="X236" s="173"/>
    </row>
    <row r="237" spans="1:24" s="174" customFormat="1" ht="20.100000000000001" hidden="1" customHeight="1">
      <c r="A237" s="179">
        <v>232</v>
      </c>
      <c r="B237" s="176" t="str">
        <f>VLOOKUP($A237,[14]공종목록표!$A:$F,2,0)</f>
        <v>레일교환(인력)</v>
      </c>
      <c r="C237" s="177" t="str">
        <f>VLOOKUP($A237,[14]공종목록표!$A:$F,3,0)</f>
        <v>60kg(WT), 인력, 야간(사용중지 4시간), 시공구간 30m 이하</v>
      </c>
      <c r="D237" s="176" t="str">
        <f>VLOOKUP($A237,[14]공종목록표!$A:$F,4,0)</f>
        <v>체결구 해체 및 체결 포함 (상하차, 운반, 절단 별도), 한쪽레일 교환 시 65%</v>
      </c>
      <c r="E237" s="178" t="str">
        <f>VLOOKUP($A237,[14]공종목록표!$A:$F,5,0)</f>
        <v>km</v>
      </c>
      <c r="F237" s="167"/>
      <c r="G237" s="167">
        <v>0</v>
      </c>
      <c r="H237" s="167">
        <f t="shared" si="24"/>
        <v>0</v>
      </c>
      <c r="I237" s="167">
        <f t="shared" si="25"/>
        <v>0</v>
      </c>
      <c r="J237" s="167">
        <f t="shared" si="26"/>
        <v>72907695</v>
      </c>
      <c r="K237" s="167">
        <f t="shared" si="27"/>
        <v>0</v>
      </c>
      <c r="L237" s="167">
        <f t="shared" si="28"/>
        <v>873147</v>
      </c>
      <c r="M237" s="167">
        <f t="shared" si="29"/>
        <v>0</v>
      </c>
      <c r="N237" s="167">
        <f t="shared" si="30"/>
        <v>73780842</v>
      </c>
      <c r="O237" s="168">
        <f t="shared" si="30"/>
        <v>0</v>
      </c>
      <c r="P237" s="169"/>
      <c r="Q237" s="170">
        <v>0</v>
      </c>
      <c r="R237" s="171">
        <v>72907695</v>
      </c>
      <c r="S237" s="171">
        <v>873147</v>
      </c>
      <c r="T237" s="171">
        <v>73780842</v>
      </c>
      <c r="V237" s="172">
        <v>72346047</v>
      </c>
      <c r="W237" s="172">
        <f t="shared" si="31"/>
        <v>1434795</v>
      </c>
      <c r="X237" s="173"/>
    </row>
    <row r="238" spans="1:24" s="174" customFormat="1" ht="20.100000000000001" hidden="1" customHeight="1">
      <c r="A238" s="179">
        <v>233</v>
      </c>
      <c r="B238" s="176" t="str">
        <f>VLOOKUP($A238,[14]공종목록표!$A:$F,2,0)</f>
        <v>레일교환(인력)</v>
      </c>
      <c r="C238" s="177" t="str">
        <f>VLOOKUP($A238,[14]공종목록표!$A:$F,3,0)</f>
        <v>60kg(WT), 인력, 주간, 시공구간 100m 이하</v>
      </c>
      <c r="D238" s="176" t="str">
        <f>VLOOKUP($A238,[14]공종목록표!$A:$F,4,0)</f>
        <v>체결구 해체 및 체결 포함 (상하차, 운반, 절단 별도), 한쪽레일 교환 시 65%</v>
      </c>
      <c r="E238" s="178" t="str">
        <f>VLOOKUP($A238,[14]공종목록표!$A:$F,5,0)</f>
        <v>km</v>
      </c>
      <c r="F238" s="167"/>
      <c r="G238" s="167">
        <v>0</v>
      </c>
      <c r="H238" s="167">
        <f t="shared" si="24"/>
        <v>0</v>
      </c>
      <c r="I238" s="167">
        <f t="shared" si="25"/>
        <v>0</v>
      </c>
      <c r="J238" s="167">
        <f t="shared" si="26"/>
        <v>24319671</v>
      </c>
      <c r="K238" s="167">
        <f t="shared" si="27"/>
        <v>0</v>
      </c>
      <c r="L238" s="167">
        <f t="shared" si="28"/>
        <v>729590</v>
      </c>
      <c r="M238" s="167">
        <f t="shared" si="29"/>
        <v>0</v>
      </c>
      <c r="N238" s="167">
        <f t="shared" si="30"/>
        <v>25049261</v>
      </c>
      <c r="O238" s="168">
        <f t="shared" si="30"/>
        <v>0</v>
      </c>
      <c r="P238" s="169"/>
      <c r="Q238" s="170">
        <v>0</v>
      </c>
      <c r="R238" s="171">
        <v>24319671</v>
      </c>
      <c r="S238" s="171">
        <v>729590</v>
      </c>
      <c r="T238" s="171">
        <v>25049261</v>
      </c>
      <c r="V238" s="172">
        <v>24562060</v>
      </c>
      <c r="W238" s="172">
        <f t="shared" si="31"/>
        <v>487201</v>
      </c>
      <c r="X238" s="173"/>
    </row>
    <row r="239" spans="1:24" s="174" customFormat="1" ht="20.100000000000001" hidden="1" customHeight="1">
      <c r="A239" s="179">
        <v>234</v>
      </c>
      <c r="B239" s="176" t="str">
        <f>VLOOKUP($A239,[14]공종목록표!$A:$F,2,0)</f>
        <v>레일교환(인력)</v>
      </c>
      <c r="C239" s="177" t="str">
        <f>VLOOKUP($A239,[14]공종목록표!$A:$F,3,0)</f>
        <v>60kg(WT), 인력, 야간(사용중지 3시간), 시공구간 100m 이하</v>
      </c>
      <c r="D239" s="176" t="str">
        <f>VLOOKUP($A239,[14]공종목록표!$A:$F,4,0)</f>
        <v>체결구 해체 및 체결 포함 (상하차, 운반, 절단 별도), 한쪽레일 교환 시 65%</v>
      </c>
      <c r="E239" s="178" t="str">
        <f>VLOOKUP($A239,[14]공종목록표!$A:$F,5,0)</f>
        <v>km</v>
      </c>
      <c r="F239" s="167"/>
      <c r="G239" s="167">
        <v>0</v>
      </c>
      <c r="H239" s="167">
        <f t="shared" si="24"/>
        <v>0</v>
      </c>
      <c r="I239" s="167">
        <f t="shared" si="25"/>
        <v>0</v>
      </c>
      <c r="J239" s="167">
        <f t="shared" si="26"/>
        <v>65964105</v>
      </c>
      <c r="K239" s="167">
        <f t="shared" si="27"/>
        <v>0</v>
      </c>
      <c r="L239" s="167">
        <f t="shared" si="28"/>
        <v>767025</v>
      </c>
      <c r="M239" s="167">
        <f t="shared" si="29"/>
        <v>0</v>
      </c>
      <c r="N239" s="167">
        <f t="shared" si="30"/>
        <v>66731130</v>
      </c>
      <c r="O239" s="168">
        <f t="shared" si="30"/>
        <v>0</v>
      </c>
      <c r="P239" s="169"/>
      <c r="Q239" s="170">
        <v>0</v>
      </c>
      <c r="R239" s="171">
        <v>65964105</v>
      </c>
      <c r="S239" s="171">
        <v>767025</v>
      </c>
      <c r="T239" s="171">
        <v>66731130</v>
      </c>
      <c r="V239" s="172">
        <v>65433429</v>
      </c>
      <c r="W239" s="172">
        <f t="shared" si="31"/>
        <v>1297701</v>
      </c>
      <c r="X239" s="173"/>
    </row>
    <row r="240" spans="1:24" s="174" customFormat="1" ht="20.100000000000001" hidden="1" customHeight="1">
      <c r="A240" s="179">
        <v>235</v>
      </c>
      <c r="B240" s="176" t="str">
        <f>VLOOKUP($A240,[14]공종목록표!$A:$F,2,0)</f>
        <v>레일교환(인력)</v>
      </c>
      <c r="C240" s="177" t="str">
        <f>VLOOKUP($A240,[14]공종목록표!$A:$F,3,0)</f>
        <v>60kg(WT), 인력, 야간(사용중지 4시간), 시공구간 100m 이하</v>
      </c>
      <c r="D240" s="176" t="str">
        <f>VLOOKUP($A240,[14]공종목록표!$A:$F,4,0)</f>
        <v>체결구 해체 및 체결 포함 (상하차, 운반, 절단 별도), 한쪽레일 교환 시 65%</v>
      </c>
      <c r="E240" s="178" t="str">
        <f>VLOOKUP($A240,[14]공종목록표!$A:$F,5,0)</f>
        <v>km</v>
      </c>
      <c r="F240" s="167"/>
      <c r="G240" s="167">
        <v>0</v>
      </c>
      <c r="H240" s="167">
        <f t="shared" si="24"/>
        <v>0</v>
      </c>
      <c r="I240" s="167">
        <f t="shared" si="25"/>
        <v>0</v>
      </c>
      <c r="J240" s="167">
        <f t="shared" si="26"/>
        <v>60920612</v>
      </c>
      <c r="K240" s="167">
        <f t="shared" si="27"/>
        <v>0</v>
      </c>
      <c r="L240" s="167">
        <f t="shared" si="28"/>
        <v>729589</v>
      </c>
      <c r="M240" s="167">
        <f t="shared" si="29"/>
        <v>0</v>
      </c>
      <c r="N240" s="167">
        <f t="shared" si="30"/>
        <v>61650201</v>
      </c>
      <c r="O240" s="168">
        <f t="shared" si="30"/>
        <v>0</v>
      </c>
      <c r="P240" s="169"/>
      <c r="Q240" s="170">
        <v>0</v>
      </c>
      <c r="R240" s="171">
        <v>60920612</v>
      </c>
      <c r="S240" s="171">
        <v>729589</v>
      </c>
      <c r="T240" s="171">
        <v>61650201</v>
      </c>
      <c r="V240" s="172">
        <v>60451124</v>
      </c>
      <c r="W240" s="172">
        <f t="shared" si="31"/>
        <v>1199077</v>
      </c>
      <c r="X240" s="173"/>
    </row>
    <row r="241" spans="1:24" s="174" customFormat="1" ht="20.100000000000001" hidden="1" customHeight="1">
      <c r="A241" s="179">
        <v>236</v>
      </c>
      <c r="B241" s="176" t="str">
        <f>VLOOKUP($A241,[14]공종목록표!$A:$F,2,0)</f>
        <v>레일교환(인력)</v>
      </c>
      <c r="C241" s="177" t="str">
        <f>VLOOKUP($A241,[14]공종목록표!$A:$F,3,0)</f>
        <v>60kg(WT), 인력, 주간, 시공구간 100m 초과</v>
      </c>
      <c r="D241" s="176" t="str">
        <f>VLOOKUP($A241,[14]공종목록표!$A:$F,4,0)</f>
        <v>체결구 해체 및 체결 포함 (상하차, 운반, 절단 별도), 한쪽레일 교환 시 65%</v>
      </c>
      <c r="E241" s="178" t="str">
        <f>VLOOKUP($A241,[14]공종목록표!$A:$F,5,0)</f>
        <v>km</v>
      </c>
      <c r="F241" s="167"/>
      <c r="G241" s="167">
        <v>0</v>
      </c>
      <c r="H241" s="167">
        <f t="shared" si="24"/>
        <v>0</v>
      </c>
      <c r="I241" s="167">
        <f t="shared" si="25"/>
        <v>0</v>
      </c>
      <c r="J241" s="167">
        <f t="shared" si="26"/>
        <v>19665449</v>
      </c>
      <c r="K241" s="167">
        <f t="shared" si="27"/>
        <v>0</v>
      </c>
      <c r="L241" s="167">
        <f t="shared" si="28"/>
        <v>589963</v>
      </c>
      <c r="M241" s="167">
        <f t="shared" si="29"/>
        <v>0</v>
      </c>
      <c r="N241" s="167">
        <f t="shared" si="30"/>
        <v>20255412</v>
      </c>
      <c r="O241" s="168">
        <f t="shared" si="30"/>
        <v>0</v>
      </c>
      <c r="P241" s="169"/>
      <c r="Q241" s="170">
        <v>0</v>
      </c>
      <c r="R241" s="171">
        <v>19665449</v>
      </c>
      <c r="S241" s="171">
        <v>589963</v>
      </c>
      <c r="T241" s="171">
        <v>20255412</v>
      </c>
      <c r="V241" s="172">
        <v>19861213</v>
      </c>
      <c r="W241" s="172">
        <f t="shared" si="31"/>
        <v>394199</v>
      </c>
      <c r="X241" s="173"/>
    </row>
    <row r="242" spans="1:24" s="174" customFormat="1" ht="20.100000000000001" hidden="1" customHeight="1">
      <c r="A242" s="179">
        <v>237</v>
      </c>
      <c r="B242" s="176" t="str">
        <f>VLOOKUP($A242,[14]공종목록표!$A:$F,2,0)</f>
        <v>레일교환(인력)</v>
      </c>
      <c r="C242" s="177" t="str">
        <f>VLOOKUP($A242,[14]공종목록표!$A:$F,3,0)</f>
        <v>60kg(WT), 인력, 야간(사용중지 3시간), 시공구간 100m 초과</v>
      </c>
      <c r="D242" s="176" t="str">
        <f>VLOOKUP($A242,[14]공종목록표!$A:$F,4,0)</f>
        <v>체결구 해체 및 체결 포함 (상하차, 운반, 절단 별도), 한쪽레일 교환 시 65%</v>
      </c>
      <c r="E242" s="178" t="str">
        <f>VLOOKUP($A242,[14]공종목록표!$A:$F,5,0)</f>
        <v>km</v>
      </c>
      <c r="F242" s="167"/>
      <c r="G242" s="167">
        <v>0</v>
      </c>
      <c r="H242" s="167">
        <f t="shared" si="24"/>
        <v>0</v>
      </c>
      <c r="I242" s="167">
        <f t="shared" si="25"/>
        <v>0</v>
      </c>
      <c r="J242" s="167">
        <f t="shared" si="26"/>
        <v>53062122</v>
      </c>
      <c r="K242" s="167">
        <f t="shared" si="27"/>
        <v>0</v>
      </c>
      <c r="L242" s="167">
        <f t="shared" si="28"/>
        <v>617002</v>
      </c>
      <c r="M242" s="167">
        <f t="shared" si="29"/>
        <v>0</v>
      </c>
      <c r="N242" s="167">
        <f t="shared" si="30"/>
        <v>53679124</v>
      </c>
      <c r="O242" s="168">
        <f t="shared" si="30"/>
        <v>0</v>
      </c>
      <c r="P242" s="169"/>
      <c r="Q242" s="170">
        <v>0</v>
      </c>
      <c r="R242" s="171">
        <v>53062122</v>
      </c>
      <c r="S242" s="171">
        <v>617002</v>
      </c>
      <c r="T242" s="171">
        <v>53679124</v>
      </c>
      <c r="V242" s="172">
        <v>52634146</v>
      </c>
      <c r="W242" s="172">
        <f t="shared" si="31"/>
        <v>1044978</v>
      </c>
      <c r="X242" s="173"/>
    </row>
    <row r="243" spans="1:24" s="174" customFormat="1" ht="20.100000000000001" hidden="1" customHeight="1">
      <c r="A243" s="179">
        <v>238</v>
      </c>
      <c r="B243" s="176" t="str">
        <f>VLOOKUP($A243,[14]공종목록표!$A:$F,2,0)</f>
        <v>레일교환(인력)</v>
      </c>
      <c r="C243" s="177" t="str">
        <f>VLOOKUP($A243,[14]공종목록표!$A:$F,3,0)</f>
        <v>60kg(WT), 인력, 야간(사용중지 4시간), 시공구간 100m 초과</v>
      </c>
      <c r="D243" s="176" t="str">
        <f>VLOOKUP($A243,[14]공종목록표!$A:$F,4,0)</f>
        <v>체결구 해체 및 체결 포함 (상하차, 운반, 절단 별도), 한쪽레일 교환 시 65%</v>
      </c>
      <c r="E243" s="178" t="str">
        <f>VLOOKUP($A243,[14]공종목록표!$A:$F,5,0)</f>
        <v>km</v>
      </c>
      <c r="F243" s="167"/>
      <c r="G243" s="167">
        <v>0</v>
      </c>
      <c r="H243" s="167">
        <f t="shared" si="24"/>
        <v>0</v>
      </c>
      <c r="I243" s="167">
        <f t="shared" si="25"/>
        <v>0</v>
      </c>
      <c r="J243" s="167">
        <f t="shared" si="26"/>
        <v>49261928</v>
      </c>
      <c r="K243" s="167">
        <f t="shared" si="27"/>
        <v>0</v>
      </c>
      <c r="L243" s="167">
        <f t="shared" si="28"/>
        <v>589963</v>
      </c>
      <c r="M243" s="167">
        <f t="shared" si="29"/>
        <v>0</v>
      </c>
      <c r="N243" s="167">
        <f t="shared" si="30"/>
        <v>49851891</v>
      </c>
      <c r="O243" s="168">
        <f t="shared" si="30"/>
        <v>0</v>
      </c>
      <c r="P243" s="169"/>
      <c r="Q243" s="170">
        <v>0</v>
      </c>
      <c r="R243" s="171">
        <v>49261928</v>
      </c>
      <c r="S243" s="171">
        <v>589963</v>
      </c>
      <c r="T243" s="171">
        <v>49851891</v>
      </c>
      <c r="V243" s="172">
        <v>48881706</v>
      </c>
      <c r="W243" s="172">
        <f t="shared" si="31"/>
        <v>970185</v>
      </c>
      <c r="X243" s="173"/>
    </row>
    <row r="244" spans="1:24" s="174" customFormat="1" ht="20.100000000000001" hidden="1" customHeight="1">
      <c r="A244" s="179">
        <v>239</v>
      </c>
      <c r="B244" s="176" t="str">
        <f>VLOOKUP($A244,[14]공종목록표!$A:$F,2,0)</f>
        <v>레일교환(인력)</v>
      </c>
      <c r="C244" s="177" t="str">
        <f>VLOOKUP($A244,[14]공종목록표!$A:$F,3,0)</f>
        <v>60kg(PCT), 인력, 주간, 시공구간 30m 이하</v>
      </c>
      <c r="D244" s="176" t="str">
        <f>VLOOKUP($A244,[14]공종목록표!$A:$F,4,0)</f>
        <v>체결구 해체 및 체결 포함 (상하차, 운반, 절단 별도), 한쪽레일 교환 시 65%</v>
      </c>
      <c r="E244" s="178" t="str">
        <f>VLOOKUP($A244,[14]공종목록표!$A:$F,5,0)</f>
        <v>km</v>
      </c>
      <c r="F244" s="167"/>
      <c r="G244" s="167">
        <v>0</v>
      </c>
      <c r="H244" s="167">
        <f t="shared" si="24"/>
        <v>0</v>
      </c>
      <c r="I244" s="167">
        <f t="shared" si="25"/>
        <v>0</v>
      </c>
      <c r="J244" s="167">
        <f t="shared" si="26"/>
        <v>28112269</v>
      </c>
      <c r="K244" s="167">
        <f t="shared" si="27"/>
        <v>0</v>
      </c>
      <c r="L244" s="167">
        <f t="shared" si="28"/>
        <v>843368</v>
      </c>
      <c r="M244" s="167">
        <f t="shared" si="29"/>
        <v>0</v>
      </c>
      <c r="N244" s="167">
        <f t="shared" si="30"/>
        <v>28955637</v>
      </c>
      <c r="O244" s="168">
        <f t="shared" si="30"/>
        <v>0</v>
      </c>
      <c r="P244" s="169"/>
      <c r="Q244" s="170">
        <v>0</v>
      </c>
      <c r="R244" s="171">
        <v>28112269</v>
      </c>
      <c r="S244" s="171">
        <v>843368</v>
      </c>
      <c r="T244" s="171">
        <v>28955637</v>
      </c>
      <c r="V244" s="172">
        <v>28392100</v>
      </c>
      <c r="W244" s="172">
        <f t="shared" si="31"/>
        <v>563537</v>
      </c>
      <c r="X244" s="173"/>
    </row>
    <row r="245" spans="1:24" s="174" customFormat="1" ht="20.100000000000001" hidden="1" customHeight="1">
      <c r="A245" s="179">
        <v>240</v>
      </c>
      <c r="B245" s="176" t="str">
        <f>VLOOKUP($A245,[14]공종목록표!$A:$F,2,0)</f>
        <v>레일교환(인력)</v>
      </c>
      <c r="C245" s="177" t="str">
        <f>VLOOKUP($A245,[14]공종목록표!$A:$F,3,0)</f>
        <v>60kg(PCT), 인력, 야간(사용중지 3시간), 시공구간 30m 이하</v>
      </c>
      <c r="D245" s="176" t="str">
        <f>VLOOKUP($A245,[14]공종목록표!$A:$F,4,0)</f>
        <v>체결구 해체 및 체결 포함 (상하차, 운반, 절단 별도), 한쪽레일 교환 시 65%</v>
      </c>
      <c r="E245" s="178" t="str">
        <f>VLOOKUP($A245,[14]공종목록표!$A:$F,5,0)</f>
        <v>km</v>
      </c>
      <c r="F245" s="167"/>
      <c r="G245" s="167">
        <v>0</v>
      </c>
      <c r="H245" s="167">
        <f t="shared" si="24"/>
        <v>0</v>
      </c>
      <c r="I245" s="167">
        <f t="shared" si="25"/>
        <v>0</v>
      </c>
      <c r="J245" s="167">
        <f t="shared" si="26"/>
        <v>75464590</v>
      </c>
      <c r="K245" s="167">
        <f t="shared" si="27"/>
        <v>0</v>
      </c>
      <c r="L245" s="167">
        <f t="shared" si="28"/>
        <v>877496</v>
      </c>
      <c r="M245" s="167">
        <f t="shared" si="29"/>
        <v>0</v>
      </c>
      <c r="N245" s="167">
        <f t="shared" si="30"/>
        <v>76342086</v>
      </c>
      <c r="O245" s="168">
        <f t="shared" si="30"/>
        <v>0</v>
      </c>
      <c r="P245" s="169"/>
      <c r="Q245" s="170">
        <v>0</v>
      </c>
      <c r="R245" s="171">
        <v>75464590</v>
      </c>
      <c r="S245" s="171">
        <v>877496</v>
      </c>
      <c r="T245" s="171">
        <v>76342086</v>
      </c>
      <c r="V245" s="172">
        <v>74856571</v>
      </c>
      <c r="W245" s="172">
        <f t="shared" si="31"/>
        <v>1485515</v>
      </c>
      <c r="X245" s="173"/>
    </row>
    <row r="246" spans="1:24" s="174" customFormat="1" ht="20.100000000000001" hidden="1" customHeight="1">
      <c r="A246" s="179">
        <v>241</v>
      </c>
      <c r="B246" s="176" t="str">
        <f>VLOOKUP($A246,[14]공종목록표!$A:$F,2,0)</f>
        <v>레일교환(인력)</v>
      </c>
      <c r="C246" s="177" t="str">
        <f>VLOOKUP($A246,[14]공종목록표!$A:$F,3,0)</f>
        <v>60kg(PCT), 인력, 야간(사용중지 4시간), 시공구간 30m 이하</v>
      </c>
      <c r="D246" s="176" t="str">
        <f>VLOOKUP($A246,[14]공종목록표!$A:$F,4,0)</f>
        <v>체결구 해체 및 체결 포함 (상하차, 운반, 절단 별도), 한쪽레일 교환 시 65%</v>
      </c>
      <c r="E246" s="178" t="str">
        <f>VLOOKUP($A246,[14]공종목록표!$A:$F,5,0)</f>
        <v>km</v>
      </c>
      <c r="F246" s="167"/>
      <c r="G246" s="167">
        <v>0</v>
      </c>
      <c r="H246" s="167">
        <f t="shared" si="24"/>
        <v>0</v>
      </c>
      <c r="I246" s="167">
        <f t="shared" si="25"/>
        <v>0</v>
      </c>
      <c r="J246" s="167">
        <f t="shared" si="26"/>
        <v>70421097</v>
      </c>
      <c r="K246" s="167">
        <f t="shared" si="27"/>
        <v>0</v>
      </c>
      <c r="L246" s="167">
        <f t="shared" si="28"/>
        <v>843367</v>
      </c>
      <c r="M246" s="167">
        <f t="shared" si="29"/>
        <v>0</v>
      </c>
      <c r="N246" s="167">
        <f t="shared" si="30"/>
        <v>71264464</v>
      </c>
      <c r="O246" s="168">
        <f t="shared" si="30"/>
        <v>0</v>
      </c>
      <c r="P246" s="169"/>
      <c r="Q246" s="170">
        <v>0</v>
      </c>
      <c r="R246" s="171">
        <v>70421097</v>
      </c>
      <c r="S246" s="171">
        <v>843367</v>
      </c>
      <c r="T246" s="171">
        <v>71264464</v>
      </c>
      <c r="V246" s="172">
        <v>69877509</v>
      </c>
      <c r="W246" s="172">
        <f t="shared" si="31"/>
        <v>1386955</v>
      </c>
      <c r="X246" s="173"/>
    </row>
    <row r="247" spans="1:24" s="174" customFormat="1" ht="20.100000000000001" hidden="1" customHeight="1">
      <c r="A247" s="179">
        <v>242</v>
      </c>
      <c r="B247" s="176" t="str">
        <f>VLOOKUP($A247,[14]공종목록표!$A:$F,2,0)</f>
        <v>레일교환(인력)</v>
      </c>
      <c r="C247" s="177" t="str">
        <f>VLOOKUP($A247,[14]공종목록표!$A:$F,3,0)</f>
        <v>60kg(PCT), 인력, 주간, 시공구간 100m 이하</v>
      </c>
      <c r="D247" s="176" t="str">
        <f>VLOOKUP($A247,[14]공종목록표!$A:$F,4,0)</f>
        <v>체결구 해체 및 체결 포함 (상하차, 운반, 절단 별도), 한쪽레일 교환 시 65%</v>
      </c>
      <c r="E247" s="178" t="str">
        <f>VLOOKUP($A247,[14]공종목록표!$A:$F,5,0)</f>
        <v>km</v>
      </c>
      <c r="F247" s="167"/>
      <c r="G247" s="167">
        <v>0</v>
      </c>
      <c r="H247" s="167">
        <f t="shared" si="24"/>
        <v>0</v>
      </c>
      <c r="I247" s="167">
        <f t="shared" si="25"/>
        <v>0</v>
      </c>
      <c r="J247" s="167">
        <f t="shared" si="26"/>
        <v>23561116</v>
      </c>
      <c r="K247" s="167">
        <f t="shared" si="27"/>
        <v>0</v>
      </c>
      <c r="L247" s="167">
        <f t="shared" si="28"/>
        <v>706833</v>
      </c>
      <c r="M247" s="167">
        <f t="shared" si="29"/>
        <v>0</v>
      </c>
      <c r="N247" s="167">
        <f t="shared" si="30"/>
        <v>24267949</v>
      </c>
      <c r="O247" s="168">
        <f t="shared" si="30"/>
        <v>0</v>
      </c>
      <c r="P247" s="169"/>
      <c r="Q247" s="170">
        <v>0</v>
      </c>
      <c r="R247" s="171">
        <v>23561116</v>
      </c>
      <c r="S247" s="171">
        <v>706833</v>
      </c>
      <c r="T247" s="171">
        <v>24267949</v>
      </c>
      <c r="V247" s="172">
        <v>23796017</v>
      </c>
      <c r="W247" s="172">
        <f t="shared" si="31"/>
        <v>471932</v>
      </c>
      <c r="X247" s="173"/>
    </row>
    <row r="248" spans="1:24" s="174" customFormat="1" ht="20.100000000000001" hidden="1" customHeight="1">
      <c r="A248" s="179">
        <v>243</v>
      </c>
      <c r="B248" s="176" t="str">
        <f>VLOOKUP($A248,[14]공종목록표!$A:$F,2,0)</f>
        <v>레일교환(인력)</v>
      </c>
      <c r="C248" s="177" t="str">
        <f>VLOOKUP($A248,[14]공종목록표!$A:$F,3,0)</f>
        <v>60kg(PCT), 인력, 야간(사용중지 3시간), 시공구간 100m 이하</v>
      </c>
      <c r="D248" s="176" t="str">
        <f>VLOOKUP($A248,[14]공종목록표!$A:$F,4,0)</f>
        <v>체결구 해체 및 체결 포함 (상하차, 운반, 절단 별도), 한쪽레일 교환 시 65%</v>
      </c>
      <c r="E248" s="178" t="str">
        <f>VLOOKUP($A248,[14]공종목록표!$A:$F,5,0)</f>
        <v>km</v>
      </c>
      <c r="F248" s="167"/>
      <c r="G248" s="167">
        <v>0</v>
      </c>
      <c r="H248" s="167">
        <f t="shared" si="24"/>
        <v>0</v>
      </c>
      <c r="I248" s="167">
        <f t="shared" si="25"/>
        <v>0</v>
      </c>
      <c r="J248" s="167">
        <f t="shared" si="26"/>
        <v>63149108</v>
      </c>
      <c r="K248" s="167">
        <f t="shared" si="27"/>
        <v>0</v>
      </c>
      <c r="L248" s="167">
        <f t="shared" si="28"/>
        <v>734292</v>
      </c>
      <c r="M248" s="167">
        <f t="shared" si="29"/>
        <v>0</v>
      </c>
      <c r="N248" s="167">
        <f t="shared" si="30"/>
        <v>63883400</v>
      </c>
      <c r="O248" s="168">
        <f t="shared" si="30"/>
        <v>0</v>
      </c>
      <c r="P248" s="169"/>
      <c r="Q248" s="170">
        <v>0</v>
      </c>
      <c r="R248" s="171">
        <v>63149108</v>
      </c>
      <c r="S248" s="171">
        <v>734292</v>
      </c>
      <c r="T248" s="171">
        <v>63883400</v>
      </c>
      <c r="V248" s="172">
        <v>62640348</v>
      </c>
      <c r="W248" s="172">
        <f t="shared" si="31"/>
        <v>1243052</v>
      </c>
      <c r="X248" s="173"/>
    </row>
    <row r="249" spans="1:24" s="174" customFormat="1" ht="20.100000000000001" hidden="1" customHeight="1">
      <c r="A249" s="179">
        <v>244</v>
      </c>
      <c r="B249" s="176" t="str">
        <f>VLOOKUP($A249,[14]공종목록표!$A:$F,2,0)</f>
        <v>레일교환(인력)</v>
      </c>
      <c r="C249" s="177" t="str">
        <f>VLOOKUP($A249,[14]공종목록표!$A:$F,3,0)</f>
        <v>60kg(PCT), 인력, 야간(사용중지 4시간), 시공구간 100m 이하</v>
      </c>
      <c r="D249" s="176" t="str">
        <f>VLOOKUP($A249,[14]공종목록표!$A:$F,4,0)</f>
        <v>체결구 해체 및 체결 포함 (상하차, 운반, 절단 별도), 한쪽레일 교환 시 65%</v>
      </c>
      <c r="E249" s="178" t="str">
        <f>VLOOKUP($A249,[14]공종목록표!$A:$F,5,0)</f>
        <v>km</v>
      </c>
      <c r="F249" s="167"/>
      <c r="G249" s="167">
        <v>0</v>
      </c>
      <c r="H249" s="167">
        <f t="shared" si="24"/>
        <v>0</v>
      </c>
      <c r="I249" s="167">
        <f t="shared" si="25"/>
        <v>0</v>
      </c>
      <c r="J249" s="167">
        <f t="shared" si="26"/>
        <v>59020515</v>
      </c>
      <c r="K249" s="167">
        <f t="shared" si="27"/>
        <v>0</v>
      </c>
      <c r="L249" s="167">
        <f t="shared" si="28"/>
        <v>706833</v>
      </c>
      <c r="M249" s="167">
        <f t="shared" si="29"/>
        <v>0</v>
      </c>
      <c r="N249" s="167">
        <f t="shared" si="30"/>
        <v>59727348</v>
      </c>
      <c r="O249" s="168">
        <f t="shared" si="30"/>
        <v>0</v>
      </c>
      <c r="P249" s="169"/>
      <c r="Q249" s="170">
        <v>0</v>
      </c>
      <c r="R249" s="171">
        <v>59020515</v>
      </c>
      <c r="S249" s="171">
        <v>706833</v>
      </c>
      <c r="T249" s="171">
        <v>59727348</v>
      </c>
      <c r="V249" s="172">
        <v>58565847</v>
      </c>
      <c r="W249" s="172">
        <f t="shared" si="31"/>
        <v>1161501</v>
      </c>
      <c r="X249" s="173"/>
    </row>
    <row r="250" spans="1:24" s="174" customFormat="1" ht="20.100000000000001" hidden="1" customHeight="1">
      <c r="A250" s="179">
        <v>245</v>
      </c>
      <c r="B250" s="176" t="str">
        <f>VLOOKUP($A250,[14]공종목록표!$A:$F,2,0)</f>
        <v>레일교환(인력)</v>
      </c>
      <c r="C250" s="177" t="str">
        <f>VLOOKUP($A250,[14]공종목록표!$A:$F,3,0)</f>
        <v>60kg(PCT), 인력, 주간, 시공구간 100m 초과</v>
      </c>
      <c r="D250" s="176" t="str">
        <f>VLOOKUP($A250,[14]공종목록표!$A:$F,4,0)</f>
        <v>체결구 해체 및 체결 포함 (상하차, 운반, 절단 별도), 한쪽레일 교환 시 65%</v>
      </c>
      <c r="E250" s="178" t="str">
        <f>VLOOKUP($A250,[14]공종목록표!$A:$F,5,0)</f>
        <v>km</v>
      </c>
      <c r="F250" s="167"/>
      <c r="G250" s="167">
        <v>0</v>
      </c>
      <c r="H250" s="167">
        <f t="shared" si="24"/>
        <v>0</v>
      </c>
      <c r="I250" s="167">
        <f t="shared" si="25"/>
        <v>0</v>
      </c>
      <c r="J250" s="167">
        <f t="shared" si="26"/>
        <v>19037989</v>
      </c>
      <c r="K250" s="167">
        <f t="shared" si="27"/>
        <v>0</v>
      </c>
      <c r="L250" s="167">
        <f t="shared" si="28"/>
        <v>571139</v>
      </c>
      <c r="M250" s="167">
        <f t="shared" si="29"/>
        <v>0</v>
      </c>
      <c r="N250" s="167">
        <f t="shared" si="30"/>
        <v>19609128</v>
      </c>
      <c r="O250" s="168">
        <f t="shared" si="30"/>
        <v>0</v>
      </c>
      <c r="P250" s="169"/>
      <c r="Q250" s="170">
        <v>0</v>
      </c>
      <c r="R250" s="171">
        <v>19037989</v>
      </c>
      <c r="S250" s="171">
        <v>571139</v>
      </c>
      <c r="T250" s="171">
        <v>19609128</v>
      </c>
      <c r="V250" s="172">
        <v>19227426</v>
      </c>
      <c r="W250" s="172">
        <f t="shared" si="31"/>
        <v>381702</v>
      </c>
      <c r="X250" s="173"/>
    </row>
    <row r="251" spans="1:24" s="174" customFormat="1" ht="20.100000000000001" hidden="1" customHeight="1">
      <c r="A251" s="179">
        <v>246</v>
      </c>
      <c r="B251" s="176" t="str">
        <f>VLOOKUP($A251,[14]공종목록표!$A:$F,2,0)</f>
        <v>레일교환(인력)</v>
      </c>
      <c r="C251" s="177" t="str">
        <f>VLOOKUP($A251,[14]공종목록표!$A:$F,3,0)</f>
        <v>60kg(PCT), 인력, 야간(사용중지 3시간), 시공구간 100m 초과</v>
      </c>
      <c r="D251" s="176" t="str">
        <f>VLOOKUP($A251,[14]공종목록표!$A:$F,4,0)</f>
        <v>체결구 해체 및 체결 포함 (상하차, 운반, 절단 별도), 한쪽레일 교환 시 65%</v>
      </c>
      <c r="E251" s="178" t="str">
        <f>VLOOKUP($A251,[14]공종목록표!$A:$F,5,0)</f>
        <v>km</v>
      </c>
      <c r="F251" s="167"/>
      <c r="G251" s="167">
        <v>0</v>
      </c>
      <c r="H251" s="167">
        <f t="shared" si="24"/>
        <v>0</v>
      </c>
      <c r="I251" s="167">
        <f t="shared" si="25"/>
        <v>0</v>
      </c>
      <c r="J251" s="167">
        <f t="shared" si="26"/>
        <v>51162025</v>
      </c>
      <c r="K251" s="167">
        <f t="shared" si="27"/>
        <v>0</v>
      </c>
      <c r="L251" s="167">
        <f t="shared" si="28"/>
        <v>594908</v>
      </c>
      <c r="M251" s="167">
        <f t="shared" si="29"/>
        <v>0</v>
      </c>
      <c r="N251" s="167">
        <f t="shared" si="30"/>
        <v>51756933</v>
      </c>
      <c r="O251" s="168">
        <f t="shared" si="30"/>
        <v>0</v>
      </c>
      <c r="P251" s="169"/>
      <c r="Q251" s="170">
        <v>0</v>
      </c>
      <c r="R251" s="171">
        <v>51162025</v>
      </c>
      <c r="S251" s="171">
        <v>594908</v>
      </c>
      <c r="T251" s="171">
        <v>51756933</v>
      </c>
      <c r="V251" s="172">
        <v>50749518</v>
      </c>
      <c r="W251" s="172">
        <f t="shared" si="31"/>
        <v>1007415</v>
      </c>
      <c r="X251" s="173"/>
    </row>
    <row r="252" spans="1:24" s="174" customFormat="1" ht="20.100000000000001" hidden="1" customHeight="1">
      <c r="A252" s="179">
        <v>247</v>
      </c>
      <c r="B252" s="176" t="str">
        <f>VLOOKUP($A252,[14]공종목록표!$A:$F,2,0)</f>
        <v>레일교환(인력)</v>
      </c>
      <c r="C252" s="177" t="str">
        <f>VLOOKUP($A252,[14]공종목록표!$A:$F,3,0)</f>
        <v>60kg(PCT), 인력, 야간(사용중지 4시간), 시공구간 100m 초과</v>
      </c>
      <c r="D252" s="176" t="str">
        <f>VLOOKUP($A252,[14]공종목록표!$A:$F,4,0)</f>
        <v>체결구 해체 및 체결 포함 (상하차, 운반, 절단 별도), 한쪽레일 교환 시 65%</v>
      </c>
      <c r="E252" s="178" t="str">
        <f>VLOOKUP($A252,[14]공종목록표!$A:$F,5,0)</f>
        <v>km</v>
      </c>
      <c r="F252" s="167"/>
      <c r="G252" s="167">
        <v>0</v>
      </c>
      <c r="H252" s="167">
        <f t="shared" si="24"/>
        <v>0</v>
      </c>
      <c r="I252" s="167">
        <f t="shared" si="25"/>
        <v>0</v>
      </c>
      <c r="J252" s="167">
        <f t="shared" si="26"/>
        <v>47690230</v>
      </c>
      <c r="K252" s="167">
        <f t="shared" si="27"/>
        <v>0</v>
      </c>
      <c r="L252" s="167">
        <f t="shared" si="28"/>
        <v>571141</v>
      </c>
      <c r="M252" s="167">
        <f t="shared" si="29"/>
        <v>0</v>
      </c>
      <c r="N252" s="167">
        <f t="shared" si="30"/>
        <v>48261371</v>
      </c>
      <c r="O252" s="168">
        <f t="shared" si="30"/>
        <v>0</v>
      </c>
      <c r="P252" s="169"/>
      <c r="Q252" s="170">
        <v>0</v>
      </c>
      <c r="R252" s="171">
        <v>47690230</v>
      </c>
      <c r="S252" s="171">
        <v>571141</v>
      </c>
      <c r="T252" s="171">
        <v>48261371</v>
      </c>
      <c r="V252" s="172">
        <v>47321933</v>
      </c>
      <c r="W252" s="172">
        <f t="shared" si="31"/>
        <v>939438</v>
      </c>
      <c r="X252" s="173"/>
    </row>
    <row r="253" spans="1:24" s="174" customFormat="1" ht="20.100000000000001" hidden="1" customHeight="1">
      <c r="A253" s="179">
        <v>248</v>
      </c>
      <c r="B253" s="176" t="str">
        <f>VLOOKUP($A253,[14]공종목록표!$A:$F,2,0)</f>
        <v>레일교환(인력)</v>
      </c>
      <c r="C253" s="177" t="str">
        <f>VLOOKUP($A253,[14]공종목록표!$A:$F,3,0)</f>
        <v>60kg(교량), 인력, 야간(사용중지 3시간), 시공구간 30m 이하</v>
      </c>
      <c r="D253" s="176" t="str">
        <f>VLOOKUP($A253,[14]공종목록표!$A:$F,4,0)</f>
        <v>체결구 해체 및 체결 포함 (상하차, 운반, 절단 별도), 한쪽레일 교환 시 65%</v>
      </c>
      <c r="E253" s="178" t="str">
        <f>VLOOKUP($A253,[14]공종목록표!$A:$F,5,0)</f>
        <v>km</v>
      </c>
      <c r="F253" s="167"/>
      <c r="G253" s="167">
        <v>0</v>
      </c>
      <c r="H253" s="167">
        <f t="shared" si="24"/>
        <v>0</v>
      </c>
      <c r="I253" s="167">
        <f t="shared" si="25"/>
        <v>0</v>
      </c>
      <c r="J253" s="167">
        <f t="shared" si="26"/>
        <v>101667252</v>
      </c>
      <c r="K253" s="167">
        <f t="shared" si="27"/>
        <v>0</v>
      </c>
      <c r="L253" s="167">
        <f t="shared" si="28"/>
        <v>1006607</v>
      </c>
      <c r="M253" s="167">
        <f t="shared" si="29"/>
        <v>0</v>
      </c>
      <c r="N253" s="167">
        <f t="shared" si="30"/>
        <v>102673859</v>
      </c>
      <c r="O253" s="168">
        <f t="shared" si="30"/>
        <v>0</v>
      </c>
      <c r="P253" s="169"/>
      <c r="Q253" s="170">
        <v>0</v>
      </c>
      <c r="R253" s="171">
        <v>101667252</v>
      </c>
      <c r="S253" s="171">
        <v>1006607</v>
      </c>
      <c r="T253" s="171">
        <v>102673859</v>
      </c>
      <c r="V253" s="172">
        <v>100676097</v>
      </c>
      <c r="W253" s="172">
        <f t="shared" si="31"/>
        <v>1997762</v>
      </c>
      <c r="X253" s="173"/>
    </row>
    <row r="254" spans="1:24" s="174" customFormat="1" ht="20.100000000000001" hidden="1" customHeight="1">
      <c r="A254" s="179">
        <v>249</v>
      </c>
      <c r="B254" s="176" t="str">
        <f>VLOOKUP($A254,[14]공종목록표!$A:$F,2,0)</f>
        <v>레일교환(인력)</v>
      </c>
      <c r="C254" s="177" t="str">
        <f>VLOOKUP($A254,[14]공종목록표!$A:$F,3,0)</f>
        <v>60kg(교량), 인력, 야간(사용중지 4시간), 시공구간 30m 이하</v>
      </c>
      <c r="D254" s="176" t="str">
        <f>VLOOKUP($A254,[14]공종목록표!$A:$F,4,0)</f>
        <v>체결구 해체 및 체결 포함 (상하차, 운반, 절단 별도), 한쪽레일 교환 시 65%</v>
      </c>
      <c r="E254" s="178" t="str">
        <f>VLOOKUP($A254,[14]공종목록표!$A:$F,5,0)</f>
        <v>km</v>
      </c>
      <c r="F254" s="167"/>
      <c r="G254" s="167">
        <v>0</v>
      </c>
      <c r="H254" s="167">
        <f t="shared" si="24"/>
        <v>0</v>
      </c>
      <c r="I254" s="167">
        <f t="shared" si="25"/>
        <v>0</v>
      </c>
      <c r="J254" s="167">
        <f t="shared" si="26"/>
        <v>94723662</v>
      </c>
      <c r="K254" s="167">
        <f t="shared" si="27"/>
        <v>0</v>
      </c>
      <c r="L254" s="167">
        <f t="shared" si="28"/>
        <v>961662</v>
      </c>
      <c r="M254" s="167">
        <f t="shared" si="29"/>
        <v>0</v>
      </c>
      <c r="N254" s="167">
        <f t="shared" si="30"/>
        <v>95685324</v>
      </c>
      <c r="O254" s="168">
        <f t="shared" si="30"/>
        <v>0</v>
      </c>
      <c r="P254" s="169"/>
      <c r="Q254" s="170">
        <v>0</v>
      </c>
      <c r="R254" s="171">
        <v>94723662</v>
      </c>
      <c r="S254" s="171">
        <v>961662</v>
      </c>
      <c r="T254" s="171">
        <v>95685324</v>
      </c>
      <c r="V254" s="172">
        <v>93823466</v>
      </c>
      <c r="W254" s="172">
        <f t="shared" si="31"/>
        <v>1861858</v>
      </c>
      <c r="X254" s="173"/>
    </row>
    <row r="255" spans="1:24" s="174" customFormat="1" ht="20.100000000000001" hidden="1" customHeight="1">
      <c r="A255" s="179">
        <v>250</v>
      </c>
      <c r="B255" s="176" t="str">
        <f>VLOOKUP($A255,[14]공종목록표!$A:$F,2,0)</f>
        <v>레일교환(인력)</v>
      </c>
      <c r="C255" s="177" t="str">
        <f>VLOOKUP($A255,[14]공종목록표!$A:$F,3,0)</f>
        <v>60kg(교량), 인력, 야간(사용중지 3시간), 시공구간 100m 이하</v>
      </c>
      <c r="D255" s="176" t="str">
        <f>VLOOKUP($A255,[14]공종목록표!$A:$F,4,0)</f>
        <v>체결구 해체 및 체결 포함 (상하차, 운반, 절단 별도), 한쪽레일 교환 시 65%</v>
      </c>
      <c r="E255" s="178" t="str">
        <f>VLOOKUP($A255,[14]공종목록표!$A:$F,5,0)</f>
        <v>km</v>
      </c>
      <c r="F255" s="167"/>
      <c r="G255" s="167">
        <v>0</v>
      </c>
      <c r="H255" s="167">
        <f t="shared" si="24"/>
        <v>0</v>
      </c>
      <c r="I255" s="167">
        <f t="shared" si="25"/>
        <v>0</v>
      </c>
      <c r="J255" s="167">
        <f t="shared" si="26"/>
        <v>85223177</v>
      </c>
      <c r="K255" s="167">
        <f t="shared" si="27"/>
        <v>0</v>
      </c>
      <c r="L255" s="167">
        <f t="shared" si="28"/>
        <v>843794</v>
      </c>
      <c r="M255" s="167">
        <f t="shared" si="29"/>
        <v>0</v>
      </c>
      <c r="N255" s="167">
        <f t="shared" si="30"/>
        <v>86066971</v>
      </c>
      <c r="O255" s="168">
        <f t="shared" si="30"/>
        <v>0</v>
      </c>
      <c r="P255" s="169"/>
      <c r="Q255" s="170">
        <v>0</v>
      </c>
      <c r="R255" s="171">
        <v>85223177</v>
      </c>
      <c r="S255" s="171">
        <v>843794</v>
      </c>
      <c r="T255" s="171">
        <v>86066971</v>
      </c>
      <c r="V255" s="172">
        <v>84393070</v>
      </c>
      <c r="W255" s="172">
        <f t="shared" si="31"/>
        <v>1673901</v>
      </c>
      <c r="X255" s="173"/>
    </row>
    <row r="256" spans="1:24" s="174" customFormat="1" ht="20.100000000000001" hidden="1" customHeight="1">
      <c r="A256" s="179">
        <v>251</v>
      </c>
      <c r="B256" s="176" t="str">
        <f>VLOOKUP($A256,[14]공종목록표!$A:$F,2,0)</f>
        <v>레일교환(인력)</v>
      </c>
      <c r="C256" s="177" t="str">
        <f>VLOOKUP($A256,[14]공종목록표!$A:$F,3,0)</f>
        <v>60kg(교량), 인력, 야간(사용중지 4시간), 시공구간 100m 이하</v>
      </c>
      <c r="D256" s="176" t="str">
        <f>VLOOKUP($A256,[14]공종목록표!$A:$F,4,0)</f>
        <v>체결구 해체 및 체결 포함 (상하차, 운반, 절단 별도), 한쪽레일 교환 시 65%</v>
      </c>
      <c r="E256" s="178" t="str">
        <f>VLOOKUP($A256,[14]공종목록표!$A:$F,5,0)</f>
        <v>km</v>
      </c>
      <c r="F256" s="167"/>
      <c r="G256" s="167">
        <v>0</v>
      </c>
      <c r="H256" s="167">
        <f t="shared" si="24"/>
        <v>0</v>
      </c>
      <c r="I256" s="167">
        <f t="shared" si="25"/>
        <v>0</v>
      </c>
      <c r="J256" s="167">
        <f t="shared" si="26"/>
        <v>79264784</v>
      </c>
      <c r="K256" s="167">
        <f t="shared" si="27"/>
        <v>0</v>
      </c>
      <c r="L256" s="167">
        <f t="shared" si="28"/>
        <v>804719</v>
      </c>
      <c r="M256" s="167">
        <f t="shared" si="29"/>
        <v>0</v>
      </c>
      <c r="N256" s="167">
        <f t="shared" si="30"/>
        <v>80069503</v>
      </c>
      <c r="O256" s="168">
        <f t="shared" si="30"/>
        <v>0</v>
      </c>
      <c r="P256" s="169"/>
      <c r="Q256" s="170">
        <v>0</v>
      </c>
      <c r="R256" s="171">
        <v>79264784</v>
      </c>
      <c r="S256" s="171">
        <v>804719</v>
      </c>
      <c r="T256" s="171">
        <v>80069503</v>
      </c>
      <c r="V256" s="172">
        <v>78511139</v>
      </c>
      <c r="W256" s="172">
        <f t="shared" si="31"/>
        <v>1558364</v>
      </c>
      <c r="X256" s="173"/>
    </row>
    <row r="257" spans="1:24" s="174" customFormat="1" ht="20.100000000000001" hidden="1" customHeight="1">
      <c r="A257" s="179">
        <v>252</v>
      </c>
      <c r="B257" s="176" t="str">
        <f>VLOOKUP($A257,[14]공종목록표!$A:$F,2,0)</f>
        <v>레일교환(인력)</v>
      </c>
      <c r="C257" s="177" t="str">
        <f>VLOOKUP($A257,[14]공종목록표!$A:$F,3,0)</f>
        <v>60kg(교량), 인력, 야간(사용중지 3시간), 시공구간 100m 초과</v>
      </c>
      <c r="D257" s="176" t="str">
        <f>VLOOKUP($A257,[14]공종목록표!$A:$F,4,0)</f>
        <v>체결구 해체 및 체결 포함 (상하차, 운반, 절단 별도), 한쪽레일 교환 시 65%</v>
      </c>
      <c r="E257" s="178" t="str">
        <f>VLOOKUP($A257,[14]공종목록표!$A:$F,5,0)</f>
        <v>km</v>
      </c>
      <c r="F257" s="167"/>
      <c r="G257" s="167">
        <v>0</v>
      </c>
      <c r="H257" s="167">
        <f t="shared" si="24"/>
        <v>0</v>
      </c>
      <c r="I257" s="167">
        <f t="shared" si="25"/>
        <v>0</v>
      </c>
      <c r="J257" s="167">
        <f t="shared" si="26"/>
        <v>68849399</v>
      </c>
      <c r="K257" s="167">
        <f t="shared" si="27"/>
        <v>0</v>
      </c>
      <c r="L257" s="167">
        <f t="shared" si="28"/>
        <v>681678</v>
      </c>
      <c r="M257" s="167">
        <f t="shared" si="29"/>
        <v>0</v>
      </c>
      <c r="N257" s="167">
        <f t="shared" si="30"/>
        <v>69531077</v>
      </c>
      <c r="O257" s="168">
        <f t="shared" si="30"/>
        <v>0</v>
      </c>
      <c r="P257" s="169"/>
      <c r="Q257" s="170">
        <v>0</v>
      </c>
      <c r="R257" s="171">
        <v>68849399</v>
      </c>
      <c r="S257" s="171">
        <v>681678</v>
      </c>
      <c r="T257" s="171">
        <v>69531077</v>
      </c>
      <c r="V257" s="172">
        <v>68177651</v>
      </c>
      <c r="W257" s="172">
        <f t="shared" si="31"/>
        <v>1353426</v>
      </c>
      <c r="X257" s="173"/>
    </row>
    <row r="258" spans="1:24" s="174" customFormat="1" ht="20.100000000000001" hidden="1" customHeight="1">
      <c r="A258" s="179">
        <v>253</v>
      </c>
      <c r="B258" s="176" t="str">
        <f>VLOOKUP($A258,[14]공종목록표!$A:$F,2,0)</f>
        <v>레일교환(인력)</v>
      </c>
      <c r="C258" s="177" t="str">
        <f>VLOOKUP($A258,[14]공종목록표!$A:$F,3,0)</f>
        <v>60kg(교량), 인력, 야간(사용중지 4시간), 시공구간 100m 초과</v>
      </c>
      <c r="D258" s="176" t="str">
        <f>VLOOKUP($A258,[14]공종목록표!$A:$F,4,0)</f>
        <v>체결구 해체 및 체결 포함 (상하차, 운반, 절단 별도), 한쪽레일 교환 시 65%</v>
      </c>
      <c r="E258" s="178" t="str">
        <f>VLOOKUP($A258,[14]공종목록표!$A:$F,5,0)</f>
        <v>km</v>
      </c>
      <c r="F258" s="167"/>
      <c r="G258" s="167">
        <v>0</v>
      </c>
      <c r="H258" s="167">
        <f t="shared" si="24"/>
        <v>0</v>
      </c>
      <c r="I258" s="167">
        <f t="shared" si="25"/>
        <v>0</v>
      </c>
      <c r="J258" s="167">
        <f t="shared" si="26"/>
        <v>64392407</v>
      </c>
      <c r="K258" s="167">
        <f t="shared" si="27"/>
        <v>0</v>
      </c>
      <c r="L258" s="167">
        <f t="shared" si="28"/>
        <v>653730</v>
      </c>
      <c r="M258" s="167">
        <f t="shared" si="29"/>
        <v>0</v>
      </c>
      <c r="N258" s="167">
        <f t="shared" si="30"/>
        <v>65046137</v>
      </c>
      <c r="O258" s="168">
        <f t="shared" si="30"/>
        <v>0</v>
      </c>
      <c r="P258" s="169"/>
      <c r="Q258" s="170">
        <v>0</v>
      </c>
      <c r="R258" s="171">
        <v>64392407</v>
      </c>
      <c r="S258" s="171">
        <v>653730</v>
      </c>
      <c r="T258" s="171">
        <v>65046137</v>
      </c>
      <c r="V258" s="172">
        <v>63781022</v>
      </c>
      <c r="W258" s="172">
        <f t="shared" si="31"/>
        <v>1265115</v>
      </c>
      <c r="X258" s="173"/>
    </row>
    <row r="259" spans="1:24" s="174" customFormat="1" ht="20.100000000000001" hidden="1" customHeight="1">
      <c r="A259" s="179">
        <v>254</v>
      </c>
      <c r="B259" s="176" t="str">
        <f>VLOOKUP($A259,[14]공종목록표!$A:$F,2,0)</f>
        <v>레일교환(인력)</v>
      </c>
      <c r="C259" s="177" t="str">
        <f>VLOOKUP($A259,[14]공종목록표!$A:$F,3,0)</f>
        <v>60kg(터널), 인력, 야간(사용중지 3시간), 시공구간 30m 이하</v>
      </c>
      <c r="D259" s="176" t="str">
        <f>VLOOKUP($A259,[14]공종목록표!$A:$F,4,0)</f>
        <v>체결구 해체 및 체결 포함 (상하차, 운반, 절단 별도), 한쪽레일 교환 시 65%</v>
      </c>
      <c r="E259" s="178" t="str">
        <f>VLOOKUP($A259,[14]공종목록표!$A:$F,5,0)</f>
        <v>km</v>
      </c>
      <c r="F259" s="167"/>
      <c r="G259" s="167">
        <v>0</v>
      </c>
      <c r="H259" s="167">
        <f t="shared" si="24"/>
        <v>0</v>
      </c>
      <c r="I259" s="167">
        <f t="shared" si="25"/>
        <v>0</v>
      </c>
      <c r="J259" s="167">
        <f t="shared" si="26"/>
        <v>100423953</v>
      </c>
      <c r="K259" s="167">
        <f t="shared" si="27"/>
        <v>0</v>
      </c>
      <c r="L259" s="167">
        <f t="shared" si="28"/>
        <v>994297</v>
      </c>
      <c r="M259" s="167">
        <f t="shared" si="29"/>
        <v>0</v>
      </c>
      <c r="N259" s="167">
        <f t="shared" si="30"/>
        <v>101418250</v>
      </c>
      <c r="O259" s="168">
        <f t="shared" si="30"/>
        <v>0</v>
      </c>
      <c r="P259" s="169"/>
      <c r="Q259" s="170">
        <v>0</v>
      </c>
      <c r="R259" s="171">
        <v>100423953</v>
      </c>
      <c r="S259" s="171">
        <v>994297</v>
      </c>
      <c r="T259" s="171">
        <v>101418250</v>
      </c>
      <c r="V259" s="172">
        <v>99444359</v>
      </c>
      <c r="W259" s="172">
        <f t="shared" si="31"/>
        <v>1973891</v>
      </c>
      <c r="X259" s="173"/>
    </row>
    <row r="260" spans="1:24" s="174" customFormat="1" ht="20.100000000000001" hidden="1" customHeight="1">
      <c r="A260" s="179">
        <v>255</v>
      </c>
      <c r="B260" s="176" t="str">
        <f>VLOOKUP($A260,[14]공종목록표!$A:$F,2,0)</f>
        <v>레일교환(인력)</v>
      </c>
      <c r="C260" s="177" t="str">
        <f>VLOOKUP($A260,[14]공종목록표!$A:$F,3,0)</f>
        <v>60kg(터널), 인력, 야간(사용중지 4시간), 시공구간 30m 이하</v>
      </c>
      <c r="D260" s="176" t="str">
        <f>VLOOKUP($A260,[14]공종목록표!$A:$F,4,0)</f>
        <v>체결구 해체 및 체결 포함 (상하차, 운반, 절단 별도), 한쪽레일 교환 시 65%</v>
      </c>
      <c r="E260" s="178" t="str">
        <f>VLOOKUP($A260,[14]공종목록표!$A:$F,5,0)</f>
        <v>km</v>
      </c>
      <c r="F260" s="167"/>
      <c r="G260" s="167">
        <v>0</v>
      </c>
      <c r="H260" s="167">
        <f t="shared" si="24"/>
        <v>0</v>
      </c>
      <c r="I260" s="167">
        <f t="shared" si="25"/>
        <v>0</v>
      </c>
      <c r="J260" s="167">
        <f t="shared" si="26"/>
        <v>93151964</v>
      </c>
      <c r="K260" s="167">
        <f t="shared" si="27"/>
        <v>0</v>
      </c>
      <c r="L260" s="167">
        <f t="shared" si="28"/>
        <v>945706</v>
      </c>
      <c r="M260" s="167">
        <f t="shared" si="29"/>
        <v>0</v>
      </c>
      <c r="N260" s="167">
        <f t="shared" si="30"/>
        <v>94097670</v>
      </c>
      <c r="O260" s="168">
        <f t="shared" si="30"/>
        <v>0</v>
      </c>
      <c r="P260" s="169"/>
      <c r="Q260" s="170">
        <v>0</v>
      </c>
      <c r="R260" s="171">
        <v>93151964</v>
      </c>
      <c r="S260" s="171">
        <v>945706</v>
      </c>
      <c r="T260" s="171">
        <v>94097670</v>
      </c>
      <c r="V260" s="172">
        <v>92266504</v>
      </c>
      <c r="W260" s="172">
        <f t="shared" si="31"/>
        <v>1831166</v>
      </c>
      <c r="X260" s="173"/>
    </row>
    <row r="261" spans="1:24" ht="20.100000000000001" hidden="1" customHeight="1">
      <c r="A261" s="179">
        <v>256</v>
      </c>
      <c r="B261" s="176" t="str">
        <f>VLOOKUP($A261,[14]공종목록표!$A:$F,2,0)</f>
        <v>레일교환(인력)</v>
      </c>
      <c r="C261" s="177" t="str">
        <f>VLOOKUP($A261,[14]공종목록표!$A:$F,3,0)</f>
        <v>60kg(터널), 인력, 야간(사용중지 3시간), 시공구간 100m 이하</v>
      </c>
      <c r="D261" s="176" t="str">
        <f>VLOOKUP($A261,[14]공종목록표!$A:$F,4,0)</f>
        <v>체결구 해체 및 체결 포함 (상하차, 운반, 절단 별도), 한쪽레일 교환 시 65%</v>
      </c>
      <c r="E261" s="178" t="str">
        <f>VLOOKUP($A261,[14]공종목록표!$A:$F,5,0)</f>
        <v>km</v>
      </c>
      <c r="F261" s="167"/>
      <c r="G261" s="167">
        <v>0</v>
      </c>
      <c r="H261" s="167">
        <f t="shared" si="24"/>
        <v>0</v>
      </c>
      <c r="I261" s="167">
        <f t="shared" si="25"/>
        <v>0</v>
      </c>
      <c r="J261" s="167">
        <f t="shared" si="26"/>
        <v>83979878</v>
      </c>
      <c r="K261" s="167">
        <f t="shared" si="27"/>
        <v>0</v>
      </c>
      <c r="L261" s="167">
        <f t="shared" si="28"/>
        <v>831484</v>
      </c>
      <c r="M261" s="167">
        <f t="shared" si="29"/>
        <v>0</v>
      </c>
      <c r="N261" s="167">
        <f t="shared" si="30"/>
        <v>84811362</v>
      </c>
      <c r="O261" s="168">
        <f t="shared" si="30"/>
        <v>0</v>
      </c>
      <c r="P261" s="183"/>
      <c r="Q261" s="170">
        <v>0</v>
      </c>
      <c r="R261" s="171">
        <v>83979878</v>
      </c>
      <c r="S261" s="171">
        <v>831484</v>
      </c>
      <c r="T261" s="171">
        <v>84811362</v>
      </c>
      <c r="V261" s="161">
        <v>83161332</v>
      </c>
      <c r="W261" s="172">
        <f t="shared" si="31"/>
        <v>1650030</v>
      </c>
      <c r="X261" s="173"/>
    </row>
    <row r="262" spans="1:24" ht="20.100000000000001" hidden="1" customHeight="1">
      <c r="A262" s="179">
        <v>257</v>
      </c>
      <c r="B262" s="176" t="str">
        <f>VLOOKUP($A262,[14]공종목록표!$A:$F,2,0)</f>
        <v>레일교환(인력)</v>
      </c>
      <c r="C262" s="177" t="str">
        <f>VLOOKUP($A262,[14]공종목록표!$A:$F,3,0)</f>
        <v>60kg(터널), 인력, 야간(사용중지 4시간), 시공구간 100m 이하</v>
      </c>
      <c r="D262" s="176" t="str">
        <f>VLOOKUP($A262,[14]공종목록표!$A:$F,4,0)</f>
        <v>체결구 해체 및 체결 포함 (상하차, 운반, 절단 별도), 한쪽레일 교환 시 65%</v>
      </c>
      <c r="E262" s="178" t="str">
        <f>VLOOKUP($A262,[14]공종목록표!$A:$F,5,0)</f>
        <v>km</v>
      </c>
      <c r="F262" s="167"/>
      <c r="G262" s="167">
        <v>0</v>
      </c>
      <c r="H262" s="167">
        <f t="shared" ref="H262:H325" si="32">INT($Q262*$T$3)</f>
        <v>0</v>
      </c>
      <c r="I262" s="167">
        <f t="shared" ref="I262:I325" si="33">INT(H262*($F262+$G262/1000))</f>
        <v>0</v>
      </c>
      <c r="J262" s="167">
        <f t="shared" ref="J262:J325" si="34">INT($R262*$T$3)</f>
        <v>77693086</v>
      </c>
      <c r="K262" s="167">
        <f t="shared" ref="K262:K325" si="35">INT(J262*($F262+$G262/1000))</f>
        <v>0</v>
      </c>
      <c r="L262" s="167">
        <f t="shared" ref="L262:L325" si="36">INT($S262*$T$3)</f>
        <v>788763</v>
      </c>
      <c r="M262" s="167">
        <f t="shared" ref="M262:M325" si="37">INT(L262*($F262+$G262/1000))</f>
        <v>0</v>
      </c>
      <c r="N262" s="167">
        <f t="shared" ref="N262:O325" si="38">H262+J262+L262</f>
        <v>78481849</v>
      </c>
      <c r="O262" s="168">
        <f t="shared" si="38"/>
        <v>0</v>
      </c>
      <c r="P262" s="183"/>
      <c r="Q262" s="170">
        <v>0</v>
      </c>
      <c r="R262" s="171">
        <v>77693086</v>
      </c>
      <c r="S262" s="171">
        <v>788763</v>
      </c>
      <c r="T262" s="171">
        <v>78481849</v>
      </c>
      <c r="V262" s="161">
        <v>76954177</v>
      </c>
      <c r="W262" s="172">
        <f t="shared" ref="W262:W325" si="39">N262-V262</f>
        <v>1527672</v>
      </c>
      <c r="X262" s="173"/>
    </row>
    <row r="263" spans="1:24" ht="20.100000000000001" hidden="1" customHeight="1">
      <c r="A263" s="179">
        <v>258</v>
      </c>
      <c r="B263" s="176" t="str">
        <f>VLOOKUP($A263,[14]공종목록표!$A:$F,2,0)</f>
        <v>레일교환(인력)</v>
      </c>
      <c r="C263" s="177" t="str">
        <f>VLOOKUP($A263,[14]공종목록표!$A:$F,3,0)</f>
        <v>60kg(터널), 인력, 야간(사용중지 3시간), 시공구간 100m 초과</v>
      </c>
      <c r="D263" s="176" t="str">
        <f>VLOOKUP($A263,[14]공종목록표!$A:$F,4,0)</f>
        <v>체결구 해체 및 체결 포함 (상하차, 운반, 절단 별도), 한쪽레일 교환 시 65%</v>
      </c>
      <c r="E263" s="178" t="str">
        <f>VLOOKUP($A263,[14]공종목록표!$A:$F,5,0)</f>
        <v>km</v>
      </c>
      <c r="F263" s="167"/>
      <c r="G263" s="167">
        <v>0</v>
      </c>
      <c r="H263" s="167">
        <f t="shared" si="32"/>
        <v>0</v>
      </c>
      <c r="I263" s="167">
        <f t="shared" si="33"/>
        <v>0</v>
      </c>
      <c r="J263" s="167">
        <f t="shared" si="34"/>
        <v>67864202</v>
      </c>
      <c r="K263" s="167">
        <f t="shared" si="35"/>
        <v>0</v>
      </c>
      <c r="L263" s="167">
        <f t="shared" si="36"/>
        <v>671923</v>
      </c>
      <c r="M263" s="167">
        <f t="shared" si="37"/>
        <v>0</v>
      </c>
      <c r="N263" s="167">
        <f t="shared" si="38"/>
        <v>68536125</v>
      </c>
      <c r="O263" s="168">
        <f t="shared" si="38"/>
        <v>0</v>
      </c>
      <c r="P263" s="169"/>
      <c r="Q263" s="170">
        <v>0</v>
      </c>
      <c r="R263" s="171">
        <v>67864202</v>
      </c>
      <c r="S263" s="171">
        <v>671923</v>
      </c>
      <c r="T263" s="171">
        <v>68536125</v>
      </c>
      <c r="V263" s="161">
        <v>67203141</v>
      </c>
      <c r="W263" s="172">
        <f t="shared" si="39"/>
        <v>1332984</v>
      </c>
      <c r="X263" s="173"/>
    </row>
    <row r="264" spans="1:24" ht="20.100000000000001" hidden="1" customHeight="1">
      <c r="A264" s="179">
        <v>259</v>
      </c>
      <c r="B264" s="176" t="str">
        <f>VLOOKUP($A264,[14]공종목록표!$A:$F,2,0)</f>
        <v>레일교환(인력)</v>
      </c>
      <c r="C264" s="177" t="str">
        <f>VLOOKUP($A264,[14]공종목록표!$A:$F,3,0)</f>
        <v>60kg(터널), 인력, 야간(사용중지 4시간), 시공구간 100m 초과</v>
      </c>
      <c r="D264" s="176" t="str">
        <f>VLOOKUP($A264,[14]공종목록표!$A:$F,4,0)</f>
        <v>체결구 해체 및 체결 포함 (상하차, 운반, 절단 별도), 한쪽레일 교환 시 65%</v>
      </c>
      <c r="E264" s="178" t="str">
        <f>VLOOKUP($A264,[14]공종목록표!$A:$F,5,0)</f>
        <v>km</v>
      </c>
      <c r="F264" s="167"/>
      <c r="G264" s="167">
        <v>0</v>
      </c>
      <c r="H264" s="167">
        <f t="shared" si="32"/>
        <v>0</v>
      </c>
      <c r="I264" s="167">
        <f t="shared" si="33"/>
        <v>0</v>
      </c>
      <c r="J264" s="167">
        <f t="shared" si="34"/>
        <v>63149108</v>
      </c>
      <c r="K264" s="167">
        <f t="shared" si="35"/>
        <v>0</v>
      </c>
      <c r="L264" s="167">
        <f t="shared" si="36"/>
        <v>641108</v>
      </c>
      <c r="M264" s="167">
        <f t="shared" si="37"/>
        <v>0</v>
      </c>
      <c r="N264" s="167">
        <f t="shared" si="38"/>
        <v>63790216</v>
      </c>
      <c r="O264" s="168">
        <f t="shared" si="38"/>
        <v>0</v>
      </c>
      <c r="P264" s="169"/>
      <c r="Q264" s="170">
        <v>0</v>
      </c>
      <c r="R264" s="171">
        <v>63149108</v>
      </c>
      <c r="S264" s="171">
        <v>641108</v>
      </c>
      <c r="T264" s="171">
        <v>63790216</v>
      </c>
      <c r="V264" s="172">
        <v>62548977</v>
      </c>
      <c r="W264" s="172">
        <f t="shared" si="39"/>
        <v>1241239</v>
      </c>
      <c r="X264" s="173"/>
    </row>
    <row r="265" spans="1:24" ht="20.100000000000001" hidden="1" customHeight="1">
      <c r="A265" s="179">
        <v>260</v>
      </c>
      <c r="B265" s="176" t="str">
        <f>VLOOKUP($A265,[14]공종목록표!$A:$F,2,0)</f>
        <v>레일교환</v>
      </c>
      <c r="C265" s="177" t="str">
        <f>VLOOKUP($A265,[14]공종목록표!$A:$F,3,0)</f>
        <v>WT, 기계화, 주간</v>
      </c>
      <c r="D265" s="176" t="str">
        <f>VLOOKUP($A265,[14]공종목록표!$A:$F,4,0)</f>
        <v>체결구 해체 및 체결 포함 (상하차, 운반, 절단 별도), 한쪽레일 교환 시 65%</v>
      </c>
      <c r="E265" s="178" t="str">
        <f>VLOOKUP($A265,[14]공종목록표!$A:$F,5,0)</f>
        <v>km</v>
      </c>
      <c r="F265" s="167"/>
      <c r="G265" s="167">
        <v>0</v>
      </c>
      <c r="H265" s="167">
        <f t="shared" si="32"/>
        <v>438726</v>
      </c>
      <c r="I265" s="167">
        <f t="shared" si="33"/>
        <v>0</v>
      </c>
      <c r="J265" s="167">
        <f t="shared" si="34"/>
        <v>16111663</v>
      </c>
      <c r="K265" s="167">
        <f t="shared" si="35"/>
        <v>0</v>
      </c>
      <c r="L265" s="167">
        <f t="shared" si="36"/>
        <v>1284516</v>
      </c>
      <c r="M265" s="167">
        <f t="shared" si="37"/>
        <v>0</v>
      </c>
      <c r="N265" s="167">
        <f t="shared" si="38"/>
        <v>17834905</v>
      </c>
      <c r="O265" s="168">
        <f t="shared" si="38"/>
        <v>0</v>
      </c>
      <c r="P265" s="183"/>
      <c r="Q265" s="170">
        <v>438726</v>
      </c>
      <c r="R265" s="171">
        <v>16111663</v>
      </c>
      <c r="S265" s="171">
        <v>1284516</v>
      </c>
      <c r="T265" s="171">
        <v>17834905</v>
      </c>
      <c r="V265" s="172">
        <v>17425951</v>
      </c>
      <c r="W265" s="172">
        <f t="shared" si="39"/>
        <v>408954</v>
      </c>
      <c r="X265" s="173"/>
    </row>
    <row r="266" spans="1:24" ht="20.100000000000001" hidden="1" customHeight="1">
      <c r="A266" s="179">
        <v>261</v>
      </c>
      <c r="B266" s="176" t="str">
        <f>VLOOKUP($A266,[14]공종목록표!$A:$F,2,0)</f>
        <v>레일교환</v>
      </c>
      <c r="C266" s="177" t="str">
        <f>VLOOKUP($A266,[14]공종목록표!$A:$F,3,0)</f>
        <v>WT, 기계화, 주간(사용중지 4시간)</v>
      </c>
      <c r="D266" s="176" t="str">
        <f>VLOOKUP($A266,[14]공종목록표!$A:$F,4,0)</f>
        <v>체결구 해체 및 체결 포함 (상하차, 운반, 절단 별도), 한쪽레일 교환 시 65%</v>
      </c>
      <c r="E266" s="178" t="str">
        <f>VLOOKUP($A266,[14]공종목록표!$A:$F,5,0)</f>
        <v>km</v>
      </c>
      <c r="F266" s="167"/>
      <c r="G266" s="167">
        <v>0</v>
      </c>
      <c r="H266" s="167">
        <f t="shared" si="32"/>
        <v>515960</v>
      </c>
      <c r="I266" s="167">
        <f t="shared" si="33"/>
        <v>0</v>
      </c>
      <c r="J266" s="167">
        <f t="shared" si="34"/>
        <v>18948301</v>
      </c>
      <c r="K266" s="167">
        <f t="shared" si="35"/>
        <v>0</v>
      </c>
      <c r="L266" s="167">
        <f t="shared" si="36"/>
        <v>1417413</v>
      </c>
      <c r="M266" s="167">
        <f t="shared" si="37"/>
        <v>0</v>
      </c>
      <c r="N266" s="167">
        <f t="shared" si="38"/>
        <v>20881674</v>
      </c>
      <c r="O266" s="168">
        <f t="shared" si="38"/>
        <v>0</v>
      </c>
      <c r="P266" s="183"/>
      <c r="Q266" s="170">
        <v>515960</v>
      </c>
      <c r="R266" s="171">
        <v>18948301</v>
      </c>
      <c r="S266" s="171">
        <v>1417413</v>
      </c>
      <c r="T266" s="171">
        <v>20881674</v>
      </c>
      <c r="V266" s="172">
        <v>20402483</v>
      </c>
      <c r="W266" s="172">
        <f t="shared" si="39"/>
        <v>479191</v>
      </c>
      <c r="X266" s="173"/>
    </row>
    <row r="267" spans="1:24" ht="20.100000000000001" hidden="1" customHeight="1">
      <c r="A267" s="179">
        <v>262</v>
      </c>
      <c r="B267" s="176" t="str">
        <f>VLOOKUP($A267,[14]공종목록표!$A:$F,2,0)</f>
        <v>레일교환</v>
      </c>
      <c r="C267" s="177" t="str">
        <f>VLOOKUP($A267,[14]공종목록표!$A:$F,3,0)</f>
        <v>WT, 기계화, 야간(사용중지 3시간)</v>
      </c>
      <c r="D267" s="176" t="str">
        <f>VLOOKUP($A267,[14]공종목록표!$A:$F,4,0)</f>
        <v>체결구 해체 및 체결 포함 (상하차, 운반, 절단 별도), 한쪽레일 교환 시 65%</v>
      </c>
      <c r="E267" s="178" t="str">
        <f>VLOOKUP($A267,[14]공종목록표!$A:$F,5,0)</f>
        <v>km</v>
      </c>
      <c r="F267" s="167"/>
      <c r="G267" s="167">
        <v>0</v>
      </c>
      <c r="H267" s="167">
        <f t="shared" si="32"/>
        <v>768410</v>
      </c>
      <c r="I267" s="167">
        <f t="shared" si="33"/>
        <v>0</v>
      </c>
      <c r="J267" s="167">
        <f t="shared" si="34"/>
        <v>42189430</v>
      </c>
      <c r="K267" s="167">
        <f t="shared" si="35"/>
        <v>0</v>
      </c>
      <c r="L267" s="167">
        <f t="shared" si="36"/>
        <v>1972282</v>
      </c>
      <c r="M267" s="167">
        <f t="shared" si="37"/>
        <v>0</v>
      </c>
      <c r="N267" s="167">
        <f t="shared" si="38"/>
        <v>44930122</v>
      </c>
      <c r="O267" s="168">
        <f t="shared" si="38"/>
        <v>0</v>
      </c>
      <c r="P267" s="169"/>
      <c r="Q267" s="170">
        <v>768410</v>
      </c>
      <c r="R267" s="171">
        <v>42189430</v>
      </c>
      <c r="S267" s="171">
        <v>1972282</v>
      </c>
      <c r="T267" s="171">
        <v>44930122</v>
      </c>
      <c r="V267" s="172">
        <v>43938731</v>
      </c>
      <c r="W267" s="172">
        <f t="shared" si="39"/>
        <v>991391</v>
      </c>
      <c r="X267" s="173"/>
    </row>
    <row r="268" spans="1:24" ht="20.100000000000001" hidden="1" customHeight="1">
      <c r="A268" s="179">
        <v>263</v>
      </c>
      <c r="B268" s="176" t="str">
        <f>VLOOKUP($A268,[14]공종목록표!$A:$F,2,0)</f>
        <v>레일교환</v>
      </c>
      <c r="C268" s="177" t="str">
        <f>VLOOKUP($A268,[14]공종목록표!$A:$F,3,0)</f>
        <v>WT, 기계화, 야간(사용중지 4시간)</v>
      </c>
      <c r="D268" s="176" t="str">
        <f>VLOOKUP($A268,[14]공종목록표!$A:$F,4,0)</f>
        <v>체결구 해체 및 체결 포함 (상하차, 운반, 절단 별도), 한쪽레일 교환 시 65%</v>
      </c>
      <c r="E268" s="178" t="str">
        <f>VLOOKUP($A268,[14]공종목록표!$A:$F,5,0)</f>
        <v>km</v>
      </c>
      <c r="F268" s="167"/>
      <c r="G268" s="167">
        <v>0</v>
      </c>
      <c r="H268" s="167">
        <f t="shared" si="32"/>
        <v>732670</v>
      </c>
      <c r="I268" s="167">
        <f t="shared" si="33"/>
        <v>0</v>
      </c>
      <c r="J268" s="167">
        <f t="shared" si="34"/>
        <v>39452107</v>
      </c>
      <c r="K268" s="167">
        <f t="shared" si="35"/>
        <v>0</v>
      </c>
      <c r="L268" s="167">
        <f t="shared" si="36"/>
        <v>1879542</v>
      </c>
      <c r="M268" s="167">
        <f t="shared" si="37"/>
        <v>0</v>
      </c>
      <c r="N268" s="167">
        <f t="shared" si="38"/>
        <v>42064319</v>
      </c>
      <c r="O268" s="168">
        <f t="shared" si="38"/>
        <v>0</v>
      </c>
      <c r="P268" s="169"/>
      <c r="Q268" s="170">
        <v>732670</v>
      </c>
      <c r="R268" s="171">
        <v>39452107</v>
      </c>
      <c r="S268" s="171">
        <v>1879542</v>
      </c>
      <c r="T268" s="171">
        <v>42064319</v>
      </c>
      <c r="V268" s="172">
        <v>41128344</v>
      </c>
      <c r="W268" s="172">
        <f t="shared" si="39"/>
        <v>935975</v>
      </c>
      <c r="X268" s="173"/>
    </row>
    <row r="269" spans="1:24" ht="20.100000000000001" hidden="1" customHeight="1">
      <c r="A269" s="179">
        <v>264</v>
      </c>
      <c r="B269" s="176" t="str">
        <f>VLOOKUP($A269,[14]공종목록표!$A:$F,2,0)</f>
        <v>레일교환</v>
      </c>
      <c r="C269" s="177" t="str">
        <f>VLOOKUP($A269,[14]공종목록표!$A:$F,3,0)</f>
        <v>PCT, 기계화, 주간</v>
      </c>
      <c r="D269" s="176" t="str">
        <f>VLOOKUP($A269,[14]공종목록표!$A:$F,4,0)</f>
        <v>체결구 해체 및 체결 포함 (상하차, 운반, 절단 별도), 한쪽레일 교환 시 65%</v>
      </c>
      <c r="E269" s="178" t="str">
        <f>VLOOKUP($A269,[14]공종목록표!$A:$F,5,0)</f>
        <v>km</v>
      </c>
      <c r="F269" s="181"/>
      <c r="G269" s="167">
        <v>0</v>
      </c>
      <c r="H269" s="167">
        <f t="shared" si="32"/>
        <v>406622</v>
      </c>
      <c r="I269" s="181">
        <f t="shared" si="33"/>
        <v>0</v>
      </c>
      <c r="J269" s="167">
        <f t="shared" si="34"/>
        <v>15112978</v>
      </c>
      <c r="K269" s="167">
        <f t="shared" si="35"/>
        <v>0</v>
      </c>
      <c r="L269" s="167">
        <f t="shared" si="36"/>
        <v>1195931</v>
      </c>
      <c r="M269" s="167">
        <f t="shared" si="37"/>
        <v>0</v>
      </c>
      <c r="N269" s="181">
        <f t="shared" si="38"/>
        <v>16715531</v>
      </c>
      <c r="O269" s="182">
        <f t="shared" si="38"/>
        <v>0</v>
      </c>
      <c r="P269" s="183"/>
      <c r="Q269" s="170">
        <v>406622</v>
      </c>
      <c r="R269" s="171">
        <v>15112978</v>
      </c>
      <c r="S269" s="171">
        <v>1195931</v>
      </c>
      <c r="T269" s="171">
        <v>16715531</v>
      </c>
      <c r="V269" s="172">
        <v>16334351</v>
      </c>
      <c r="W269" s="172">
        <f t="shared" si="39"/>
        <v>381180</v>
      </c>
      <c r="X269" s="173"/>
    </row>
    <row r="270" spans="1:24" ht="20.100000000000001" hidden="1" customHeight="1">
      <c r="A270" s="179">
        <v>265</v>
      </c>
      <c r="B270" s="176" t="str">
        <f>VLOOKUP($A270,[14]공종목록표!$A:$F,2,0)</f>
        <v>레일교환</v>
      </c>
      <c r="C270" s="177" t="str">
        <f>VLOOKUP($A270,[14]공종목록표!$A:$F,3,0)</f>
        <v>PCT, 기계화, 주간(사용중지 4시간)</v>
      </c>
      <c r="D270" s="176" t="str">
        <f>VLOOKUP($A270,[14]공종목록표!$A:$F,4,0)</f>
        <v>체결구 해체 및 체결 포함 (상하차, 운반, 절단 별도), 한쪽레일 교환 시 65%</v>
      </c>
      <c r="E270" s="178" t="str">
        <f>VLOOKUP($A270,[14]공종목록표!$A:$F,5,0)</f>
        <v>km</v>
      </c>
      <c r="F270" s="202"/>
      <c r="G270" s="167">
        <v>0</v>
      </c>
      <c r="H270" s="167">
        <f t="shared" si="32"/>
        <v>478210</v>
      </c>
      <c r="I270" s="181">
        <f t="shared" si="33"/>
        <v>0</v>
      </c>
      <c r="J270" s="167">
        <f t="shared" si="34"/>
        <v>17773731</v>
      </c>
      <c r="K270" s="167">
        <f t="shared" si="35"/>
        <v>0</v>
      </c>
      <c r="L270" s="167">
        <f t="shared" si="36"/>
        <v>1318791</v>
      </c>
      <c r="M270" s="167">
        <f t="shared" si="37"/>
        <v>0</v>
      </c>
      <c r="N270" s="181">
        <f t="shared" si="38"/>
        <v>19570732</v>
      </c>
      <c r="O270" s="182">
        <f t="shared" si="38"/>
        <v>0</v>
      </c>
      <c r="P270" s="183"/>
      <c r="Q270" s="170">
        <v>478210</v>
      </c>
      <c r="R270" s="171">
        <v>17773731</v>
      </c>
      <c r="S270" s="171">
        <v>1318791</v>
      </c>
      <c r="T270" s="171">
        <v>19570732</v>
      </c>
      <c r="V270" s="172">
        <v>19124090</v>
      </c>
      <c r="W270" s="172">
        <f t="shared" si="39"/>
        <v>446642</v>
      </c>
      <c r="X270" s="173"/>
    </row>
    <row r="271" spans="1:24" ht="20.100000000000001" hidden="1" customHeight="1">
      <c r="A271" s="179">
        <v>266</v>
      </c>
      <c r="B271" s="176" t="str">
        <f>VLOOKUP($A271,[14]공종목록표!$A:$F,2,0)</f>
        <v>레일교환</v>
      </c>
      <c r="C271" s="177" t="str">
        <f>VLOOKUP($A271,[14]공종목록표!$A:$F,3,0)</f>
        <v>PCT, 기계화, 야간(사용중지 3시간)</v>
      </c>
      <c r="D271" s="176" t="str">
        <f>VLOOKUP($A271,[14]공종목록표!$A:$F,4,0)</f>
        <v>체결구 해체 및 체결 포함 (상하차, 운반, 절단 별도), 한쪽레일 교환 시 65%</v>
      </c>
      <c r="E271" s="178" t="str">
        <f>VLOOKUP($A271,[14]공종목록표!$A:$F,5,0)</f>
        <v>km</v>
      </c>
      <c r="F271" s="167"/>
      <c r="G271" s="167">
        <v>0</v>
      </c>
      <c r="H271" s="167">
        <f t="shared" si="32"/>
        <v>714800</v>
      </c>
      <c r="I271" s="167">
        <f t="shared" si="33"/>
        <v>0</v>
      </c>
      <c r="J271" s="167">
        <f t="shared" si="34"/>
        <v>39002080</v>
      </c>
      <c r="K271" s="167">
        <f t="shared" si="35"/>
        <v>0</v>
      </c>
      <c r="L271" s="167">
        <f t="shared" si="36"/>
        <v>1831845</v>
      </c>
      <c r="M271" s="167">
        <f t="shared" si="37"/>
        <v>0</v>
      </c>
      <c r="N271" s="167">
        <f t="shared" si="38"/>
        <v>41548725</v>
      </c>
      <c r="O271" s="168">
        <f t="shared" si="38"/>
        <v>0</v>
      </c>
      <c r="P271" s="169"/>
      <c r="Q271" s="170">
        <v>714800</v>
      </c>
      <c r="R271" s="171">
        <v>39002080</v>
      </c>
      <c r="S271" s="171">
        <v>1831845</v>
      </c>
      <c r="T271" s="171">
        <v>41548725</v>
      </c>
      <c r="V271" s="172">
        <v>40630090</v>
      </c>
      <c r="W271" s="172">
        <f t="shared" si="39"/>
        <v>918635</v>
      </c>
      <c r="X271" s="173"/>
    </row>
    <row r="272" spans="1:24" ht="20.100000000000001" customHeight="1">
      <c r="A272" s="179">
        <v>267</v>
      </c>
      <c r="B272" s="180" t="str">
        <f>VLOOKUP($A272,[14]공종목록표!$A:$F,2,0)</f>
        <v>레일교환</v>
      </c>
      <c r="C272" s="184" t="str">
        <f>VLOOKUP($A272,[14]공종목록표!$A:$F,3,0)</f>
        <v>PCT, 기계화, 야간(사용중지 4시간)</v>
      </c>
      <c r="D272" s="176" t="str">
        <f>VLOOKUP($A272,[14]공종목록표!$A:$F,4,0)</f>
        <v>체결구 해체 및 체결 포함 (상하차, 운반, 절단 별도), 한쪽레일 교환 시 65%</v>
      </c>
      <c r="E272" s="178" t="str">
        <f>VLOOKUP($A272,[14]공종목록표!$A:$F,5,0)</f>
        <v>km</v>
      </c>
      <c r="F272" s="167">
        <f>ROUNDDOWN((VLOOKUP(A272,[14]수량산출서!$A$3:$AE$400,31,FALSE))*1,0)</f>
        <v>0</v>
      </c>
      <c r="G272" s="167">
        <f>((VLOOKUP(A272,[14]수량산출서!$A$3:$AE$400,31,FALSE))-F272)*1000</f>
        <v>800</v>
      </c>
      <c r="H272" s="167">
        <f t="shared" si="32"/>
        <v>679060</v>
      </c>
      <c r="I272" s="167">
        <f t="shared" si="33"/>
        <v>543248</v>
      </c>
      <c r="J272" s="167">
        <f t="shared" si="34"/>
        <v>37248738</v>
      </c>
      <c r="K272" s="167">
        <f t="shared" si="35"/>
        <v>29798990</v>
      </c>
      <c r="L272" s="167">
        <f t="shared" si="36"/>
        <v>1747423</v>
      </c>
      <c r="M272" s="167">
        <f t="shared" si="37"/>
        <v>1397938</v>
      </c>
      <c r="N272" s="167">
        <f t="shared" si="38"/>
        <v>39675221</v>
      </c>
      <c r="O272" s="168">
        <f t="shared" si="38"/>
        <v>31740176</v>
      </c>
      <c r="P272" s="183"/>
      <c r="Q272" s="170">
        <v>679060</v>
      </c>
      <c r="R272" s="171">
        <f>'[14]일위대가 (2)'!L6652</f>
        <v>37248738</v>
      </c>
      <c r="S272" s="171">
        <v>1747423</v>
      </c>
      <c r="T272" s="171">
        <v>39443414</v>
      </c>
      <c r="V272" s="172">
        <v>38570629</v>
      </c>
      <c r="W272" s="172">
        <f t="shared" si="39"/>
        <v>1104592</v>
      </c>
      <c r="X272" s="173"/>
    </row>
    <row r="273" spans="1:24" ht="20.100000000000001" hidden="1" customHeight="1">
      <c r="A273" s="179">
        <v>268</v>
      </c>
      <c r="B273" s="176" t="str">
        <f>VLOOKUP($A273,[14]공종목록표!$A:$F,2,0)</f>
        <v>레일교환</v>
      </c>
      <c r="C273" s="177" t="str">
        <f>VLOOKUP($A273,[14]공종목록표!$A:$F,3,0)</f>
        <v>교량, 기계화, 주간(사용중지 4시간)</v>
      </c>
      <c r="D273" s="176" t="str">
        <f>VLOOKUP($A273,[14]공종목록표!$A:$F,4,0)</f>
        <v>체결구 해체 및 체결 포함 (상하차, 운반, 절단 별도), 한쪽레일 교환 시 65%</v>
      </c>
      <c r="E273" s="178" t="str">
        <f>VLOOKUP($A273,[14]공종목록표!$A:$F,5,0)</f>
        <v>km</v>
      </c>
      <c r="F273" s="167"/>
      <c r="G273" s="167">
        <v>0</v>
      </c>
      <c r="H273" s="167">
        <f t="shared" si="32"/>
        <v>654390</v>
      </c>
      <c r="I273" s="167">
        <f t="shared" si="33"/>
        <v>0</v>
      </c>
      <c r="J273" s="167">
        <f t="shared" si="34"/>
        <v>23915410</v>
      </c>
      <c r="K273" s="167">
        <f t="shared" si="35"/>
        <v>0</v>
      </c>
      <c r="L273" s="167">
        <f t="shared" si="36"/>
        <v>1703889</v>
      </c>
      <c r="M273" s="167">
        <f t="shared" si="37"/>
        <v>0</v>
      </c>
      <c r="N273" s="167">
        <f t="shared" si="38"/>
        <v>26273689</v>
      </c>
      <c r="O273" s="168">
        <f t="shared" si="38"/>
        <v>0</v>
      </c>
      <c r="P273" s="169"/>
      <c r="Q273" s="170">
        <v>654390</v>
      </c>
      <c r="R273" s="171">
        <v>23915410</v>
      </c>
      <c r="S273" s="171">
        <v>1703889</v>
      </c>
      <c r="T273" s="171">
        <v>26273689</v>
      </c>
      <c r="V273" s="172">
        <v>25670303</v>
      </c>
      <c r="W273" s="172">
        <f t="shared" si="39"/>
        <v>603386</v>
      </c>
      <c r="X273" s="173"/>
    </row>
    <row r="274" spans="1:24" ht="20.100000000000001" hidden="1" customHeight="1">
      <c r="A274" s="179">
        <v>269</v>
      </c>
      <c r="B274" s="176" t="str">
        <f>VLOOKUP($A274,[14]공종목록표!$A:$F,2,0)</f>
        <v>레일교환</v>
      </c>
      <c r="C274" s="177" t="str">
        <f>VLOOKUP($A274,[14]공종목록표!$A:$F,3,0)</f>
        <v>교량, 기계화, 야간(사용중지 3시간)</v>
      </c>
      <c r="D274" s="176" t="str">
        <f>VLOOKUP($A274,[14]공종목록표!$A:$F,4,0)</f>
        <v>체결구 해체 및 체결 포함 (상하차, 운반, 절단 별도), 한쪽레일 교환 시 65%</v>
      </c>
      <c r="E274" s="178" t="str">
        <f>VLOOKUP($A274,[14]공종목록표!$A:$F,5,0)</f>
        <v>km</v>
      </c>
      <c r="F274" s="167"/>
      <c r="G274" s="167">
        <v>0</v>
      </c>
      <c r="H274" s="167">
        <f t="shared" si="32"/>
        <v>964980</v>
      </c>
      <c r="I274" s="167">
        <f t="shared" si="33"/>
        <v>0</v>
      </c>
      <c r="J274" s="167">
        <f t="shared" si="34"/>
        <v>53102074</v>
      </c>
      <c r="K274" s="167">
        <f t="shared" si="35"/>
        <v>0</v>
      </c>
      <c r="L274" s="167">
        <f t="shared" si="36"/>
        <v>2400271</v>
      </c>
      <c r="M274" s="167">
        <f t="shared" si="37"/>
        <v>0</v>
      </c>
      <c r="N274" s="167">
        <f t="shared" si="38"/>
        <v>56467325</v>
      </c>
      <c r="O274" s="168">
        <f t="shared" si="38"/>
        <v>0</v>
      </c>
      <c r="P274" s="169"/>
      <c r="Q274" s="170">
        <v>964980</v>
      </c>
      <c r="R274" s="171">
        <v>53102074</v>
      </c>
      <c r="S274" s="171">
        <v>2400271</v>
      </c>
      <c r="T274" s="171">
        <v>56467325</v>
      </c>
      <c r="V274" s="172">
        <v>55220940</v>
      </c>
      <c r="W274" s="172">
        <f t="shared" si="39"/>
        <v>1246385</v>
      </c>
      <c r="X274" s="173"/>
    </row>
    <row r="275" spans="1:24" s="174" customFormat="1" ht="20.100000000000001" hidden="1" customHeight="1">
      <c r="A275" s="179">
        <v>270</v>
      </c>
      <c r="B275" s="176" t="str">
        <f>VLOOKUP($A275,[14]공종목록표!$A:$F,2,0)</f>
        <v>레일교환</v>
      </c>
      <c r="C275" s="177" t="str">
        <f>VLOOKUP($A275,[14]공종목록표!$A:$F,3,0)</f>
        <v>교량, 기계화, 야간(사용중지 4시간)</v>
      </c>
      <c r="D275" s="176" t="str">
        <f>VLOOKUP($A275,[14]공종목록표!$A:$F,4,0)</f>
        <v>체결구 해체 및 체결 포함 (상하차, 운반, 절단 별도), 한쪽레일 교환 시 65%</v>
      </c>
      <c r="E275" s="178" t="str">
        <f>VLOOKUP($A275,[14]공종목록표!$A:$F,5,0)</f>
        <v>km</v>
      </c>
      <c r="F275" s="167"/>
      <c r="G275" s="167">
        <v>0</v>
      </c>
      <c r="H275" s="167">
        <f t="shared" si="32"/>
        <v>929240</v>
      </c>
      <c r="I275" s="167">
        <f t="shared" si="33"/>
        <v>0</v>
      </c>
      <c r="J275" s="167">
        <f t="shared" si="34"/>
        <v>49789106</v>
      </c>
      <c r="K275" s="167">
        <f t="shared" si="35"/>
        <v>0</v>
      </c>
      <c r="L275" s="167">
        <f t="shared" si="36"/>
        <v>2304732</v>
      </c>
      <c r="M275" s="167">
        <f t="shared" si="37"/>
        <v>0</v>
      </c>
      <c r="N275" s="167">
        <f t="shared" si="38"/>
        <v>53023078</v>
      </c>
      <c r="O275" s="168">
        <f t="shared" si="38"/>
        <v>0</v>
      </c>
      <c r="P275" s="169"/>
      <c r="Q275" s="170">
        <v>929240</v>
      </c>
      <c r="R275" s="171">
        <v>49789106</v>
      </c>
      <c r="S275" s="171">
        <v>2304732</v>
      </c>
      <c r="T275" s="171">
        <v>53023078</v>
      </c>
      <c r="U275" s="141"/>
      <c r="V275" s="172">
        <v>51842996</v>
      </c>
      <c r="W275" s="172">
        <f t="shared" si="39"/>
        <v>1180082</v>
      </c>
      <c r="X275" s="173"/>
    </row>
    <row r="276" spans="1:24" s="174" customFormat="1" ht="20.100000000000001" hidden="1" customHeight="1">
      <c r="A276" s="179">
        <v>271</v>
      </c>
      <c r="B276" s="176" t="str">
        <f>VLOOKUP($A276,[14]공종목록표!$A:$F,2,0)</f>
        <v>레일교환</v>
      </c>
      <c r="C276" s="177" t="str">
        <f>VLOOKUP($A276,[14]공종목록표!$A:$F,3,0)</f>
        <v>터널, 기계화, 주간(사용중지 4시간)</v>
      </c>
      <c r="D276" s="176" t="str">
        <f>VLOOKUP($A276,[14]공종목록표!$A:$F,4,0)</f>
        <v>체결구 해체 및 체결 포함 (상하차, 운반, 절단 별도), 한쪽레일 교환 시 65%</v>
      </c>
      <c r="E276" s="178" t="str">
        <f>VLOOKUP($A276,[14]공종목록표!$A:$F,5,0)</f>
        <v>km</v>
      </c>
      <c r="F276" s="167"/>
      <c r="G276" s="167">
        <v>0</v>
      </c>
      <c r="H276" s="167">
        <f t="shared" si="32"/>
        <v>685859</v>
      </c>
      <c r="I276" s="167">
        <f t="shared" si="33"/>
        <v>0</v>
      </c>
      <c r="J276" s="167">
        <f t="shared" si="34"/>
        <v>25136586</v>
      </c>
      <c r="K276" s="167">
        <f t="shared" si="35"/>
        <v>0</v>
      </c>
      <c r="L276" s="167">
        <f t="shared" si="36"/>
        <v>1787202</v>
      </c>
      <c r="M276" s="167">
        <f t="shared" si="37"/>
        <v>0</v>
      </c>
      <c r="N276" s="167">
        <f t="shared" si="38"/>
        <v>27609647</v>
      </c>
      <c r="O276" s="168">
        <f t="shared" si="38"/>
        <v>0</v>
      </c>
      <c r="P276" s="169"/>
      <c r="Q276" s="170">
        <v>685859</v>
      </c>
      <c r="R276" s="171">
        <v>25136586</v>
      </c>
      <c r="S276" s="171">
        <v>1787202</v>
      </c>
      <c r="T276" s="171">
        <v>27609647</v>
      </c>
      <c r="U276" s="141"/>
      <c r="V276" s="172">
        <v>26975956</v>
      </c>
      <c r="W276" s="172">
        <f t="shared" si="39"/>
        <v>633691</v>
      </c>
      <c r="X276" s="173"/>
    </row>
    <row r="277" spans="1:24" s="174" customFormat="1" ht="20.100000000000001" hidden="1" customHeight="1">
      <c r="A277" s="179">
        <v>272</v>
      </c>
      <c r="B277" s="176" t="str">
        <f>VLOOKUP($A277,[14]공종목록표!$A:$F,2,0)</f>
        <v>레일교환</v>
      </c>
      <c r="C277" s="177" t="str">
        <f>VLOOKUP($A277,[14]공종목록표!$A:$F,3,0)</f>
        <v>터널, 기계화, 야간(사용중지 3시간)</v>
      </c>
      <c r="D277" s="176" t="str">
        <f>VLOOKUP($A277,[14]공종목록표!$A:$F,4,0)</f>
        <v>체결구 해체 및 체결 포함 (상하차, 운반, 절단 별도), 한쪽레일 교환 시 65%</v>
      </c>
      <c r="E277" s="178" t="str">
        <f>VLOOKUP($A277,[14]공종목록표!$A:$F,5,0)</f>
        <v>km</v>
      </c>
      <c r="F277" s="167"/>
      <c r="G277" s="167">
        <v>0</v>
      </c>
      <c r="H277" s="167">
        <f t="shared" si="32"/>
        <v>1018590</v>
      </c>
      <c r="I277" s="167">
        <f t="shared" si="33"/>
        <v>0</v>
      </c>
      <c r="J277" s="167">
        <f t="shared" si="34"/>
        <v>55702923</v>
      </c>
      <c r="K277" s="167">
        <f t="shared" si="35"/>
        <v>0</v>
      </c>
      <c r="L277" s="167">
        <f t="shared" si="36"/>
        <v>2530161</v>
      </c>
      <c r="M277" s="167">
        <f t="shared" si="37"/>
        <v>0</v>
      </c>
      <c r="N277" s="167">
        <f t="shared" si="38"/>
        <v>59251674</v>
      </c>
      <c r="O277" s="168">
        <f t="shared" si="38"/>
        <v>0</v>
      </c>
      <c r="P277" s="169"/>
      <c r="Q277" s="170">
        <v>1018590</v>
      </c>
      <c r="R277" s="171">
        <v>55702923</v>
      </c>
      <c r="S277" s="171">
        <v>2530161</v>
      </c>
      <c r="T277" s="171">
        <v>59251674</v>
      </c>
      <c r="U277" s="141"/>
      <c r="V277" s="172">
        <v>57942864</v>
      </c>
      <c r="W277" s="172">
        <f t="shared" si="39"/>
        <v>1308810</v>
      </c>
      <c r="X277" s="173"/>
    </row>
    <row r="278" spans="1:24" s="174" customFormat="1" ht="20.100000000000001" hidden="1" customHeight="1">
      <c r="A278" s="179">
        <v>273</v>
      </c>
      <c r="B278" s="176" t="str">
        <f>VLOOKUP($A278,[14]공종목록표!$A:$F,2,0)</f>
        <v>레일교환</v>
      </c>
      <c r="C278" s="177" t="str">
        <f>VLOOKUP($A278,[14]공종목록표!$A:$F,3,0)</f>
        <v>터널, 기계화, 야간(사용중지 4시간)</v>
      </c>
      <c r="D278" s="176" t="str">
        <f>VLOOKUP($A278,[14]공종목록표!$A:$F,4,0)</f>
        <v>체결구 해체 및 체결 포함 (상하차, 운반, 절단 별도), 한쪽레일 교환 시 65%</v>
      </c>
      <c r="E278" s="178" t="str">
        <f>VLOOKUP($A278,[14]공종목록표!$A:$F,5,0)</f>
        <v>km</v>
      </c>
      <c r="F278" s="167"/>
      <c r="G278" s="167">
        <v>0</v>
      </c>
      <c r="H278" s="167">
        <f t="shared" si="32"/>
        <v>973915</v>
      </c>
      <c r="I278" s="167">
        <f t="shared" si="33"/>
        <v>0</v>
      </c>
      <c r="J278" s="167">
        <f t="shared" si="34"/>
        <v>52334623</v>
      </c>
      <c r="K278" s="167">
        <f t="shared" si="35"/>
        <v>0</v>
      </c>
      <c r="L278" s="167">
        <f t="shared" si="36"/>
        <v>2417078</v>
      </c>
      <c r="M278" s="167">
        <f t="shared" si="37"/>
        <v>0</v>
      </c>
      <c r="N278" s="167">
        <f t="shared" si="38"/>
        <v>55725616</v>
      </c>
      <c r="O278" s="168">
        <f t="shared" si="38"/>
        <v>0</v>
      </c>
      <c r="P278" s="169"/>
      <c r="Q278" s="170">
        <v>973915</v>
      </c>
      <c r="R278" s="171">
        <v>52334623</v>
      </c>
      <c r="S278" s="171">
        <v>2417078</v>
      </c>
      <c r="T278" s="171">
        <v>55725616</v>
      </c>
      <c r="U278" s="141"/>
      <c r="V278" s="172">
        <v>54486075</v>
      </c>
      <c r="W278" s="172">
        <f t="shared" si="39"/>
        <v>1239541</v>
      </c>
      <c r="X278" s="173"/>
    </row>
    <row r="279" spans="1:24" s="174" customFormat="1" ht="20.100000000000001" hidden="1" customHeight="1">
      <c r="A279" s="186">
        <v>274</v>
      </c>
      <c r="B279" s="197" t="str">
        <f>VLOOKUP($A279,[14]공종목록표!$A:$F,2,0)</f>
        <v>레일교환(인력)</v>
      </c>
      <c r="C279" s="198" t="str">
        <f>VLOOKUP($A279,[14]공종목록표!$A:$F,3,0)</f>
        <v>50kg(WT), 인력, 주간, 시공구간 30m 이하(패드교체포함)</v>
      </c>
      <c r="D279" s="197" t="str">
        <f>VLOOKUP($A279,[14]공종목록표!$A:$F,4,0)</f>
        <v>체결구 해체·체결, 패드교체 포함 (상하차, 운반, 절단 별도), 한쪽레일 교환 시 65%</v>
      </c>
      <c r="E279" s="199" t="str">
        <f>VLOOKUP($A279,[14]공종목록표!$A:$F,5,0)</f>
        <v>km</v>
      </c>
      <c r="F279" s="190"/>
      <c r="G279" s="190">
        <v>0</v>
      </c>
      <c r="H279" s="190">
        <f t="shared" si="32"/>
        <v>0</v>
      </c>
      <c r="I279" s="190">
        <f t="shared" si="33"/>
        <v>0</v>
      </c>
      <c r="J279" s="190">
        <f t="shared" si="34"/>
        <v>27394656</v>
      </c>
      <c r="K279" s="190">
        <f t="shared" si="35"/>
        <v>0</v>
      </c>
      <c r="L279" s="190">
        <f t="shared" si="36"/>
        <v>821839</v>
      </c>
      <c r="M279" s="190">
        <f t="shared" si="37"/>
        <v>0</v>
      </c>
      <c r="N279" s="190">
        <f t="shared" si="38"/>
        <v>28216495</v>
      </c>
      <c r="O279" s="191">
        <f t="shared" si="38"/>
        <v>0</v>
      </c>
      <c r="P279" s="203" t="s">
        <v>117</v>
      </c>
      <c r="Q279" s="193">
        <v>0</v>
      </c>
      <c r="R279" s="194">
        <v>27394656</v>
      </c>
      <c r="S279" s="194">
        <v>821839</v>
      </c>
      <c r="T279" s="194">
        <v>28216495</v>
      </c>
      <c r="U279" s="141"/>
      <c r="V279" s="172">
        <v>0</v>
      </c>
      <c r="W279" s="172">
        <f t="shared" si="39"/>
        <v>28216495</v>
      </c>
      <c r="X279" s="173"/>
    </row>
    <row r="280" spans="1:24" s="174" customFormat="1" ht="20.100000000000001" hidden="1" customHeight="1">
      <c r="A280" s="186">
        <v>275</v>
      </c>
      <c r="B280" s="197" t="str">
        <f>VLOOKUP($A280,[14]공종목록표!$A:$F,2,0)</f>
        <v>레일교환(인력)</v>
      </c>
      <c r="C280" s="198" t="str">
        <f>VLOOKUP($A280,[14]공종목록표!$A:$F,3,0)</f>
        <v>50kg(WT), 인력, 야간(사용중지 3시간), 시공구간 30m 이하(패드교체포함)</v>
      </c>
      <c r="D280" s="197" t="str">
        <f>VLOOKUP($A280,[14]공종목록표!$A:$F,4,0)</f>
        <v>체결구 해체·체결, 패드교체 포함 (상하차, 운반, 절단 별도), 한쪽레일 교환 시 65%</v>
      </c>
      <c r="E280" s="199" t="str">
        <f>VLOOKUP($A280,[14]공종목록표!$A:$F,5,0)</f>
        <v>km</v>
      </c>
      <c r="F280" s="190"/>
      <c r="G280" s="190">
        <v>0</v>
      </c>
      <c r="H280" s="190">
        <f t="shared" si="32"/>
        <v>0</v>
      </c>
      <c r="I280" s="190">
        <f t="shared" si="33"/>
        <v>0</v>
      </c>
      <c r="J280" s="190">
        <f t="shared" si="34"/>
        <v>74402895</v>
      </c>
      <c r="K280" s="190">
        <f t="shared" si="35"/>
        <v>0</v>
      </c>
      <c r="L280" s="190">
        <f t="shared" si="36"/>
        <v>865151</v>
      </c>
      <c r="M280" s="190">
        <f t="shared" si="37"/>
        <v>0</v>
      </c>
      <c r="N280" s="190">
        <f t="shared" si="38"/>
        <v>75268046</v>
      </c>
      <c r="O280" s="191">
        <f t="shared" si="38"/>
        <v>0</v>
      </c>
      <c r="P280" s="203" t="s">
        <v>118</v>
      </c>
      <c r="Q280" s="193">
        <v>0</v>
      </c>
      <c r="R280" s="194">
        <v>74402895</v>
      </c>
      <c r="S280" s="194">
        <v>865151</v>
      </c>
      <c r="T280" s="194">
        <v>75268046</v>
      </c>
      <c r="U280" s="141"/>
      <c r="V280" s="172">
        <v>0</v>
      </c>
      <c r="W280" s="172">
        <f t="shared" si="39"/>
        <v>75268046</v>
      </c>
      <c r="X280" s="173"/>
    </row>
    <row r="281" spans="1:24" s="174" customFormat="1" ht="20.100000000000001" hidden="1" customHeight="1">
      <c r="A281" s="186">
        <v>276</v>
      </c>
      <c r="B281" s="197" t="str">
        <f>VLOOKUP($A281,[14]공종목록표!$A:$F,2,0)</f>
        <v>레일교환(인력)</v>
      </c>
      <c r="C281" s="198" t="str">
        <f>VLOOKUP($A281,[14]공종목록표!$A:$F,3,0)</f>
        <v>50kg(WT), 인력, 야간(사용중지 4시간), 시공구간 30m 이하(패드교체포함)</v>
      </c>
      <c r="D281" s="197" t="str">
        <f>VLOOKUP($A281,[14]공종목록표!$A:$F,4,0)</f>
        <v>체결구 해체·체결, 패드교체 포함 (상하차, 운반, 절단 별도), 한쪽레일 교환 시 65%</v>
      </c>
      <c r="E281" s="199" t="str">
        <f>VLOOKUP($A281,[14]공종목록표!$A:$F,5,0)</f>
        <v>km</v>
      </c>
      <c r="F281" s="190"/>
      <c r="G281" s="190">
        <v>0</v>
      </c>
      <c r="H281" s="190">
        <f t="shared" si="32"/>
        <v>0</v>
      </c>
      <c r="I281" s="190">
        <f t="shared" si="33"/>
        <v>0</v>
      </c>
      <c r="J281" s="190">
        <f t="shared" si="34"/>
        <v>68692424</v>
      </c>
      <c r="K281" s="190">
        <f t="shared" si="35"/>
        <v>0</v>
      </c>
      <c r="L281" s="190">
        <f t="shared" si="36"/>
        <v>822664</v>
      </c>
      <c r="M281" s="190">
        <f t="shared" si="37"/>
        <v>0</v>
      </c>
      <c r="N281" s="190">
        <f t="shared" si="38"/>
        <v>69515088</v>
      </c>
      <c r="O281" s="191">
        <f t="shared" si="38"/>
        <v>0</v>
      </c>
      <c r="P281" s="203" t="s">
        <v>119</v>
      </c>
      <c r="Q281" s="193">
        <v>0</v>
      </c>
      <c r="R281" s="194">
        <v>68692424</v>
      </c>
      <c r="S281" s="194">
        <v>822664</v>
      </c>
      <c r="T281" s="194">
        <v>69515088</v>
      </c>
      <c r="U281" s="141"/>
      <c r="V281" s="172">
        <v>0</v>
      </c>
      <c r="W281" s="172">
        <f t="shared" si="39"/>
        <v>69515088</v>
      </c>
      <c r="X281" s="173"/>
    </row>
    <row r="282" spans="1:24" s="174" customFormat="1" ht="20.100000000000001" hidden="1" customHeight="1">
      <c r="A282" s="186">
        <v>277</v>
      </c>
      <c r="B282" s="197" t="str">
        <f>VLOOKUP($A282,[14]공종목록표!$A:$F,2,0)</f>
        <v>레일교환(인력)</v>
      </c>
      <c r="C282" s="198" t="str">
        <f>VLOOKUP($A282,[14]공종목록표!$A:$F,3,0)</f>
        <v>50kg(WT), 인력, 주간, 시공구간 100m 이하(패드교체포함)</v>
      </c>
      <c r="D282" s="197" t="str">
        <f>VLOOKUP($A282,[14]공종목록표!$A:$F,4,0)</f>
        <v>체결구 해체·체결, 패드교체 포함 (상하차, 운반, 절단 별도), 한쪽레일 교환 시 65%</v>
      </c>
      <c r="E282" s="199" t="str">
        <f>VLOOKUP($A282,[14]공종목록표!$A:$F,5,0)</f>
        <v>km</v>
      </c>
      <c r="F282" s="190"/>
      <c r="G282" s="190">
        <v>0</v>
      </c>
      <c r="H282" s="190">
        <f t="shared" si="32"/>
        <v>0</v>
      </c>
      <c r="I282" s="190">
        <f t="shared" si="33"/>
        <v>0</v>
      </c>
      <c r="J282" s="190">
        <f t="shared" si="34"/>
        <v>22974643</v>
      </c>
      <c r="K282" s="190">
        <f t="shared" si="35"/>
        <v>0</v>
      </c>
      <c r="L282" s="190">
        <f t="shared" si="36"/>
        <v>689239</v>
      </c>
      <c r="M282" s="190">
        <f t="shared" si="37"/>
        <v>0</v>
      </c>
      <c r="N282" s="190">
        <f t="shared" si="38"/>
        <v>23663882</v>
      </c>
      <c r="O282" s="191">
        <f t="shared" si="38"/>
        <v>0</v>
      </c>
      <c r="P282" s="203" t="s">
        <v>120</v>
      </c>
      <c r="Q282" s="193">
        <v>0</v>
      </c>
      <c r="R282" s="194">
        <v>22974643</v>
      </c>
      <c r="S282" s="194">
        <v>689239</v>
      </c>
      <c r="T282" s="194">
        <v>23663882</v>
      </c>
      <c r="U282" s="141"/>
      <c r="V282" s="172">
        <v>0</v>
      </c>
      <c r="W282" s="172">
        <f t="shared" si="39"/>
        <v>23663882</v>
      </c>
      <c r="X282" s="173"/>
    </row>
    <row r="283" spans="1:24" s="174" customFormat="1" ht="20.100000000000001" hidden="1" customHeight="1">
      <c r="A283" s="186">
        <v>278</v>
      </c>
      <c r="B283" s="197" t="str">
        <f>VLOOKUP($A283,[14]공종목록표!$A:$F,2,0)</f>
        <v>레일교환(인력)</v>
      </c>
      <c r="C283" s="198" t="str">
        <f>VLOOKUP($A283,[14]공종목록표!$A:$F,3,0)</f>
        <v>50kg(WT), 인력, 야간(사용중지 3시간), 시공구간 100m 이하(패드교체포함)</v>
      </c>
      <c r="D283" s="197" t="str">
        <f>VLOOKUP($A283,[14]공종목록표!$A:$F,4,0)</f>
        <v>체결구 해체·체결, 패드교체 포함 (상하차, 운반, 절단 별도), 한쪽레일 교환 시 65%</v>
      </c>
      <c r="E283" s="199" t="str">
        <f>VLOOKUP($A283,[14]공종목록표!$A:$F,5,0)</f>
        <v>km</v>
      </c>
      <c r="F283" s="190"/>
      <c r="G283" s="190">
        <v>0</v>
      </c>
      <c r="H283" s="190">
        <f t="shared" si="32"/>
        <v>0</v>
      </c>
      <c r="I283" s="190">
        <f t="shared" si="33"/>
        <v>0</v>
      </c>
      <c r="J283" s="190">
        <f t="shared" si="34"/>
        <v>62087413</v>
      </c>
      <c r="K283" s="190">
        <f t="shared" si="35"/>
        <v>0</v>
      </c>
      <c r="L283" s="190">
        <f t="shared" si="36"/>
        <v>721947</v>
      </c>
      <c r="M283" s="190">
        <f t="shared" si="37"/>
        <v>0</v>
      </c>
      <c r="N283" s="190">
        <f t="shared" si="38"/>
        <v>62809360</v>
      </c>
      <c r="O283" s="191">
        <f t="shared" si="38"/>
        <v>0</v>
      </c>
      <c r="P283" s="203" t="s">
        <v>121</v>
      </c>
      <c r="Q283" s="193">
        <v>0</v>
      </c>
      <c r="R283" s="194">
        <v>62087413</v>
      </c>
      <c r="S283" s="194">
        <v>721947</v>
      </c>
      <c r="T283" s="194">
        <v>62809360</v>
      </c>
      <c r="U283" s="141"/>
      <c r="V283" s="172">
        <v>0</v>
      </c>
      <c r="W283" s="172">
        <f t="shared" si="39"/>
        <v>62809360</v>
      </c>
      <c r="X283" s="173"/>
    </row>
    <row r="284" spans="1:24" s="174" customFormat="1" ht="20.100000000000001" hidden="1" customHeight="1">
      <c r="A284" s="186">
        <v>279</v>
      </c>
      <c r="B284" s="197" t="str">
        <f>VLOOKUP($A284,[14]공종목록표!$A:$F,2,0)</f>
        <v>레일교환(인력)</v>
      </c>
      <c r="C284" s="198" t="str">
        <f>VLOOKUP($A284,[14]공종목록표!$A:$F,3,0)</f>
        <v>50kg(WT), 인력, 야간(사용중지 4시간), 시공구간 100m 이하(패드교체포함)</v>
      </c>
      <c r="D284" s="197" t="str">
        <f>VLOOKUP($A284,[14]공종목록표!$A:$F,4,0)</f>
        <v>체결구 해체·체결, 패드교체 포함 (상하차, 운반, 절단 별도), 한쪽레일 교환 시 65%</v>
      </c>
      <c r="E284" s="199" t="str">
        <f>VLOOKUP($A284,[14]공종목록표!$A:$F,5,0)</f>
        <v>km</v>
      </c>
      <c r="F284" s="190"/>
      <c r="G284" s="190">
        <v>0</v>
      </c>
      <c r="H284" s="190">
        <f t="shared" si="32"/>
        <v>0</v>
      </c>
      <c r="I284" s="190">
        <f t="shared" si="33"/>
        <v>0</v>
      </c>
      <c r="J284" s="190">
        <f t="shared" si="34"/>
        <v>57620241</v>
      </c>
      <c r="K284" s="190">
        <f t="shared" si="35"/>
        <v>0</v>
      </c>
      <c r="L284" s="190">
        <f t="shared" si="36"/>
        <v>690063</v>
      </c>
      <c r="M284" s="190">
        <f t="shared" si="37"/>
        <v>0</v>
      </c>
      <c r="N284" s="190">
        <f t="shared" si="38"/>
        <v>58310304</v>
      </c>
      <c r="O284" s="191">
        <f t="shared" si="38"/>
        <v>0</v>
      </c>
      <c r="P284" s="203" t="s">
        <v>122</v>
      </c>
      <c r="Q284" s="193">
        <v>0</v>
      </c>
      <c r="R284" s="194">
        <v>57620241</v>
      </c>
      <c r="S284" s="194">
        <v>690063</v>
      </c>
      <c r="T284" s="194">
        <v>58310304</v>
      </c>
      <c r="U284" s="141"/>
      <c r="V284" s="172">
        <v>0</v>
      </c>
      <c r="W284" s="172">
        <f t="shared" si="39"/>
        <v>58310304</v>
      </c>
      <c r="X284" s="173"/>
    </row>
    <row r="285" spans="1:24" s="174" customFormat="1" ht="20.100000000000001" hidden="1" customHeight="1">
      <c r="A285" s="186">
        <v>280</v>
      </c>
      <c r="B285" s="197" t="str">
        <f>VLOOKUP($A285,[14]공종목록표!$A:$F,2,0)</f>
        <v>레일교환(인력)</v>
      </c>
      <c r="C285" s="198" t="str">
        <f>VLOOKUP($A285,[14]공종목록표!$A:$F,3,0)</f>
        <v>50kg(WT), 인력, 주간, 시공구간 100m 초과(패드교체포함)</v>
      </c>
      <c r="D285" s="197" t="str">
        <f>VLOOKUP($A285,[14]공종목록표!$A:$F,4,0)</f>
        <v>체결구 해체·체결, 패드교체 포함 (상하차, 운반, 절단 별도), 한쪽레일 교환 시 65%</v>
      </c>
      <c r="E285" s="199" t="str">
        <f>VLOOKUP($A285,[14]공종목록표!$A:$F,5,0)</f>
        <v>km</v>
      </c>
      <c r="F285" s="190"/>
      <c r="G285" s="190">
        <v>0</v>
      </c>
      <c r="H285" s="190">
        <f t="shared" si="32"/>
        <v>0</v>
      </c>
      <c r="I285" s="190">
        <f t="shared" si="33"/>
        <v>0</v>
      </c>
      <c r="J285" s="190">
        <f t="shared" si="34"/>
        <v>18685725</v>
      </c>
      <c r="K285" s="190">
        <f t="shared" si="35"/>
        <v>0</v>
      </c>
      <c r="L285" s="190">
        <f t="shared" si="36"/>
        <v>560571</v>
      </c>
      <c r="M285" s="190">
        <f t="shared" si="37"/>
        <v>0</v>
      </c>
      <c r="N285" s="190">
        <f t="shared" si="38"/>
        <v>19246296</v>
      </c>
      <c r="O285" s="191">
        <f t="shared" si="38"/>
        <v>0</v>
      </c>
      <c r="P285" s="203" t="s">
        <v>123</v>
      </c>
      <c r="Q285" s="193">
        <v>0</v>
      </c>
      <c r="R285" s="194">
        <v>18685725</v>
      </c>
      <c r="S285" s="194">
        <v>560571</v>
      </c>
      <c r="T285" s="194">
        <v>19246296</v>
      </c>
      <c r="U285" s="141"/>
      <c r="V285" s="172">
        <v>0</v>
      </c>
      <c r="W285" s="172">
        <f t="shared" si="39"/>
        <v>19246296</v>
      </c>
      <c r="X285" s="173"/>
    </row>
    <row r="286" spans="1:24" s="174" customFormat="1" ht="20.100000000000001" hidden="1" customHeight="1">
      <c r="A286" s="186">
        <v>281</v>
      </c>
      <c r="B286" s="197" t="str">
        <f>VLOOKUP($A286,[14]공종목록표!$A:$F,2,0)</f>
        <v>레일교환(인력)</v>
      </c>
      <c r="C286" s="198" t="str">
        <f>VLOOKUP($A286,[14]공종목록표!$A:$F,3,0)</f>
        <v>50kg(WT), 인력, 야간(사용중지 3시간), 시공구간 100m 초과(패드교체포함)</v>
      </c>
      <c r="D286" s="197" t="str">
        <f>VLOOKUP($A286,[14]공종목록표!$A:$F,4,0)</f>
        <v>체결구 해체·체결, 패드교체 포함 (상하차, 운반, 절단 별도), 한쪽레일 교환 시 65%</v>
      </c>
      <c r="E286" s="199" t="str">
        <f>VLOOKUP($A286,[14]공종목록표!$A:$F,5,0)</f>
        <v>km</v>
      </c>
      <c r="F286" s="190"/>
      <c r="G286" s="190">
        <v>0</v>
      </c>
      <c r="H286" s="190">
        <f t="shared" si="32"/>
        <v>0</v>
      </c>
      <c r="I286" s="190">
        <f t="shared" si="33"/>
        <v>0</v>
      </c>
      <c r="J286" s="190">
        <f t="shared" si="34"/>
        <v>50358432</v>
      </c>
      <c r="K286" s="190">
        <f t="shared" si="35"/>
        <v>0</v>
      </c>
      <c r="L286" s="190">
        <f t="shared" si="36"/>
        <v>585563</v>
      </c>
      <c r="M286" s="190">
        <f t="shared" si="37"/>
        <v>0</v>
      </c>
      <c r="N286" s="190">
        <f t="shared" si="38"/>
        <v>50943995</v>
      </c>
      <c r="O286" s="191">
        <f t="shared" si="38"/>
        <v>0</v>
      </c>
      <c r="P286" s="203" t="s">
        <v>119</v>
      </c>
      <c r="Q286" s="193">
        <v>0</v>
      </c>
      <c r="R286" s="194">
        <v>50358432</v>
      </c>
      <c r="S286" s="194">
        <v>585563</v>
      </c>
      <c r="T286" s="194">
        <v>50943995</v>
      </c>
      <c r="U286" s="141"/>
      <c r="V286" s="172">
        <v>0</v>
      </c>
      <c r="W286" s="172">
        <f t="shared" si="39"/>
        <v>50943995</v>
      </c>
      <c r="X286" s="173"/>
    </row>
    <row r="287" spans="1:24" s="174" customFormat="1" ht="20.100000000000001" hidden="1" customHeight="1">
      <c r="A287" s="186">
        <v>282</v>
      </c>
      <c r="B287" s="197" t="str">
        <f>VLOOKUP($A287,[14]공종목록표!$A:$F,2,0)</f>
        <v>레일교환(인력)</v>
      </c>
      <c r="C287" s="198" t="str">
        <f>VLOOKUP($A287,[14]공종목록표!$A:$F,3,0)</f>
        <v>50kg(WT), 인력, 야간(사용중지 4시간), 시공구간 100m 초과(패드교체포함)</v>
      </c>
      <c r="D287" s="197" t="str">
        <f>VLOOKUP($A287,[14]공종목록표!$A:$F,4,0)</f>
        <v>체결구 해체·체결, 패드교체 포함 (상하차, 운반, 절단 별도), 한쪽레일 교환 시 65%</v>
      </c>
      <c r="E287" s="199" t="str">
        <f>VLOOKUP($A287,[14]공종목록표!$A:$F,5,0)</f>
        <v>km</v>
      </c>
      <c r="F287" s="190"/>
      <c r="G287" s="190">
        <v>0</v>
      </c>
      <c r="H287" s="190">
        <f t="shared" si="32"/>
        <v>0</v>
      </c>
      <c r="I287" s="190">
        <f t="shared" si="33"/>
        <v>0</v>
      </c>
      <c r="J287" s="190">
        <f t="shared" si="34"/>
        <v>46876457</v>
      </c>
      <c r="K287" s="190">
        <f t="shared" si="35"/>
        <v>0</v>
      </c>
      <c r="L287" s="190">
        <f t="shared" si="36"/>
        <v>561395</v>
      </c>
      <c r="M287" s="190">
        <f t="shared" si="37"/>
        <v>0</v>
      </c>
      <c r="N287" s="190">
        <f t="shared" si="38"/>
        <v>47437852</v>
      </c>
      <c r="O287" s="191">
        <f t="shared" si="38"/>
        <v>0</v>
      </c>
      <c r="P287" s="203" t="s">
        <v>124</v>
      </c>
      <c r="Q287" s="193">
        <v>0</v>
      </c>
      <c r="R287" s="194">
        <v>46876457</v>
      </c>
      <c r="S287" s="194">
        <v>561395</v>
      </c>
      <c r="T287" s="194">
        <v>47437852</v>
      </c>
      <c r="U287" s="141"/>
      <c r="V287" s="172">
        <v>0</v>
      </c>
      <c r="W287" s="172">
        <f t="shared" si="39"/>
        <v>47437852</v>
      </c>
      <c r="X287" s="173"/>
    </row>
    <row r="288" spans="1:24" s="174" customFormat="1" ht="20.100000000000001" hidden="1" customHeight="1">
      <c r="A288" s="186">
        <v>283</v>
      </c>
      <c r="B288" s="197" t="str">
        <f>VLOOKUP($A288,[14]공종목록표!$A:$F,2,0)</f>
        <v>레일교환(인력)</v>
      </c>
      <c r="C288" s="198" t="str">
        <f>VLOOKUP($A288,[14]공종목록표!$A:$F,3,0)</f>
        <v>50kg(PCT), 인력, 주간, 시공구간 30m 이하(패드교체포함)</v>
      </c>
      <c r="D288" s="197" t="str">
        <f>VLOOKUP($A288,[14]공종목록표!$A:$F,4,0)</f>
        <v>체결구 해체·체결, 패드교체 포함 (상하차, 운반, 절단 별도), 한쪽레일 교환 시 65%</v>
      </c>
      <c r="E288" s="199" t="str">
        <f>VLOOKUP($A288,[14]공종목록표!$A:$F,5,0)</f>
        <v>km</v>
      </c>
      <c r="F288" s="190"/>
      <c r="G288" s="190">
        <v>0</v>
      </c>
      <c r="H288" s="190">
        <f t="shared" si="32"/>
        <v>0</v>
      </c>
      <c r="I288" s="190">
        <f t="shared" si="33"/>
        <v>0</v>
      </c>
      <c r="J288" s="190">
        <f t="shared" si="34"/>
        <v>25615437</v>
      </c>
      <c r="K288" s="190">
        <f t="shared" si="35"/>
        <v>0</v>
      </c>
      <c r="L288" s="190">
        <f t="shared" si="36"/>
        <v>768463</v>
      </c>
      <c r="M288" s="190">
        <f t="shared" si="37"/>
        <v>0</v>
      </c>
      <c r="N288" s="190">
        <f t="shared" si="38"/>
        <v>26383900</v>
      </c>
      <c r="O288" s="191">
        <f t="shared" si="38"/>
        <v>0</v>
      </c>
      <c r="P288" s="203" t="s">
        <v>125</v>
      </c>
      <c r="Q288" s="193">
        <v>0</v>
      </c>
      <c r="R288" s="194">
        <v>25615437</v>
      </c>
      <c r="S288" s="194">
        <v>768463</v>
      </c>
      <c r="T288" s="194">
        <v>26383900</v>
      </c>
      <c r="U288" s="141"/>
      <c r="V288" s="172">
        <v>0</v>
      </c>
      <c r="W288" s="172">
        <f t="shared" si="39"/>
        <v>26383900</v>
      </c>
      <c r="X288" s="173"/>
    </row>
    <row r="289" spans="1:24" s="174" customFormat="1" ht="20.100000000000001" hidden="1" customHeight="1">
      <c r="A289" s="186">
        <v>284</v>
      </c>
      <c r="B289" s="197" t="str">
        <f>VLOOKUP($A289,[14]공종목록표!$A:$F,2,0)</f>
        <v>레일교환(인력)</v>
      </c>
      <c r="C289" s="198" t="str">
        <f>VLOOKUP($A289,[14]공종목록표!$A:$F,3,0)</f>
        <v>50kg(PCT), 인력, 야간(사용중지 3시간), 시공구간 30m 이하(패드교체포함)</v>
      </c>
      <c r="D289" s="197" t="str">
        <f>VLOOKUP($A289,[14]공종목록표!$A:$F,4,0)</f>
        <v>체결구 해체·체결, 패드교체 포함 (상하차, 운반, 절단 별도), 한쪽레일 교환 시 65%</v>
      </c>
      <c r="E289" s="199" t="str">
        <f>VLOOKUP($A289,[14]공종목록표!$A:$F,5,0)</f>
        <v>km</v>
      </c>
      <c r="F289" s="190"/>
      <c r="G289" s="190">
        <v>0</v>
      </c>
      <c r="H289" s="190">
        <f t="shared" si="32"/>
        <v>0</v>
      </c>
      <c r="I289" s="190">
        <f t="shared" si="33"/>
        <v>0</v>
      </c>
      <c r="J289" s="190">
        <f t="shared" si="34"/>
        <v>68702604</v>
      </c>
      <c r="K289" s="190">
        <f t="shared" si="35"/>
        <v>0</v>
      </c>
      <c r="L289" s="190">
        <f t="shared" si="36"/>
        <v>798868</v>
      </c>
      <c r="M289" s="190">
        <f t="shared" si="37"/>
        <v>0</v>
      </c>
      <c r="N289" s="190">
        <f t="shared" si="38"/>
        <v>69501472</v>
      </c>
      <c r="O289" s="191">
        <f t="shared" si="38"/>
        <v>0</v>
      </c>
      <c r="P289" s="203" t="s">
        <v>126</v>
      </c>
      <c r="Q289" s="193">
        <v>0</v>
      </c>
      <c r="R289" s="194">
        <v>68702604</v>
      </c>
      <c r="S289" s="194">
        <v>798868</v>
      </c>
      <c r="T289" s="194">
        <v>69501472</v>
      </c>
      <c r="U289" s="141"/>
      <c r="V289" s="172">
        <v>0</v>
      </c>
      <c r="W289" s="172">
        <f t="shared" si="39"/>
        <v>69501472</v>
      </c>
      <c r="X289" s="173"/>
    </row>
    <row r="290" spans="1:24" s="174" customFormat="1" ht="20.100000000000001" hidden="1" customHeight="1">
      <c r="A290" s="186">
        <v>285</v>
      </c>
      <c r="B290" s="197" t="str">
        <f>VLOOKUP($A290,[14]공종목록표!$A:$F,2,0)</f>
        <v>레일교환(인력)</v>
      </c>
      <c r="C290" s="198" t="str">
        <f>VLOOKUP($A290,[14]공종목록표!$A:$F,3,0)</f>
        <v>50kg(PCT), 인력, 야간(사용중지 4시간), 시공구간 30m 이하(패드교체포함)</v>
      </c>
      <c r="D290" s="197" t="str">
        <f>VLOOKUP($A290,[14]공종목록표!$A:$F,4,0)</f>
        <v>체결구 해체·체결, 패드교체 포함 (상하차, 운반, 절단 별도), 한쪽레일 교환 시 65%</v>
      </c>
      <c r="E290" s="199" t="str">
        <f>VLOOKUP($A290,[14]공종목록표!$A:$F,5,0)</f>
        <v>km</v>
      </c>
      <c r="F290" s="190"/>
      <c r="G290" s="190">
        <v>0</v>
      </c>
      <c r="H290" s="190">
        <f t="shared" si="32"/>
        <v>0</v>
      </c>
      <c r="I290" s="190">
        <f t="shared" si="33"/>
        <v>0</v>
      </c>
      <c r="J290" s="190">
        <f t="shared" si="34"/>
        <v>64235432</v>
      </c>
      <c r="K290" s="190">
        <f t="shared" si="35"/>
        <v>0</v>
      </c>
      <c r="L290" s="190">
        <f t="shared" si="36"/>
        <v>769287</v>
      </c>
      <c r="M290" s="190">
        <f t="shared" si="37"/>
        <v>0</v>
      </c>
      <c r="N290" s="190">
        <f t="shared" si="38"/>
        <v>65004719</v>
      </c>
      <c r="O290" s="191">
        <f t="shared" si="38"/>
        <v>0</v>
      </c>
      <c r="P290" s="203" t="s">
        <v>127</v>
      </c>
      <c r="Q290" s="193">
        <v>0</v>
      </c>
      <c r="R290" s="194">
        <v>64235432</v>
      </c>
      <c r="S290" s="194">
        <v>769287</v>
      </c>
      <c r="T290" s="194">
        <v>65004719</v>
      </c>
      <c r="U290" s="141"/>
      <c r="V290" s="172">
        <v>0</v>
      </c>
      <c r="W290" s="172">
        <f t="shared" si="39"/>
        <v>65004719</v>
      </c>
      <c r="X290" s="173"/>
    </row>
    <row r="291" spans="1:24" s="174" customFormat="1" ht="20.100000000000001" hidden="1" customHeight="1">
      <c r="A291" s="186">
        <v>286</v>
      </c>
      <c r="B291" s="197" t="str">
        <f>VLOOKUP($A291,[14]공종목록표!$A:$F,2,0)</f>
        <v>레일교환(인력)</v>
      </c>
      <c r="C291" s="198" t="str">
        <f>VLOOKUP($A291,[14]공종목록표!$A:$F,3,0)</f>
        <v>50kg(PCT), 인력, 주간, 시공구간 100m 이하(패드교체포함)</v>
      </c>
      <c r="D291" s="197" t="str">
        <f>VLOOKUP($A291,[14]공종목록표!$A:$F,4,0)</f>
        <v>체결구 해체·체결, 패드교체 포함 (상하차, 운반, 절단 별도), 한쪽레일 교환 시 65%</v>
      </c>
      <c r="E291" s="199" t="str">
        <f>VLOOKUP($A291,[14]공종목록표!$A:$F,5,0)</f>
        <v>km</v>
      </c>
      <c r="F291" s="190"/>
      <c r="G291" s="190">
        <v>0</v>
      </c>
      <c r="H291" s="190">
        <f t="shared" si="32"/>
        <v>0</v>
      </c>
      <c r="I291" s="190">
        <f t="shared" si="33"/>
        <v>0</v>
      </c>
      <c r="J291" s="190">
        <f t="shared" si="34"/>
        <v>21457707</v>
      </c>
      <c r="K291" s="190">
        <f t="shared" si="35"/>
        <v>0</v>
      </c>
      <c r="L291" s="190">
        <f t="shared" si="36"/>
        <v>643731</v>
      </c>
      <c r="M291" s="190">
        <f t="shared" si="37"/>
        <v>0</v>
      </c>
      <c r="N291" s="190">
        <f t="shared" si="38"/>
        <v>22101438</v>
      </c>
      <c r="O291" s="191">
        <f t="shared" si="38"/>
        <v>0</v>
      </c>
      <c r="P291" s="203" t="s">
        <v>126</v>
      </c>
      <c r="Q291" s="193">
        <v>0</v>
      </c>
      <c r="R291" s="194">
        <v>21457707</v>
      </c>
      <c r="S291" s="194">
        <v>643731</v>
      </c>
      <c r="T291" s="194">
        <v>22101438</v>
      </c>
      <c r="U291" s="141"/>
      <c r="V291" s="172">
        <v>0</v>
      </c>
      <c r="W291" s="172">
        <f t="shared" si="39"/>
        <v>22101438</v>
      </c>
      <c r="X291" s="173"/>
    </row>
    <row r="292" spans="1:24" s="174" customFormat="1" ht="20.100000000000001" hidden="1" customHeight="1">
      <c r="A292" s="186">
        <v>287</v>
      </c>
      <c r="B292" s="197" t="str">
        <f>VLOOKUP($A292,[14]공종목록표!$A:$F,2,0)</f>
        <v>레일교환(인력)</v>
      </c>
      <c r="C292" s="198" t="str">
        <f>VLOOKUP($A292,[14]공종목록표!$A:$F,3,0)</f>
        <v>50kg(PCT), 인력, 야간(사용중지 3시간), 시공구간 100m 이하(패드교체포함)</v>
      </c>
      <c r="D292" s="197" t="str">
        <f>VLOOKUP($A292,[14]공종목록표!$A:$F,4,0)</f>
        <v>체결구 해체·체결, 패드교체 포함 (상하차, 운반, 절단 별도), 한쪽레일 교환 시 65%</v>
      </c>
      <c r="E292" s="199" t="str">
        <f>VLOOKUP($A292,[14]공종목록표!$A:$F,5,0)</f>
        <v>km</v>
      </c>
      <c r="F292" s="190"/>
      <c r="G292" s="190">
        <v>0</v>
      </c>
      <c r="H292" s="190">
        <f t="shared" si="32"/>
        <v>0</v>
      </c>
      <c r="I292" s="190">
        <f t="shared" si="33"/>
        <v>0</v>
      </c>
      <c r="J292" s="190">
        <f t="shared" si="34"/>
        <v>57630421</v>
      </c>
      <c r="K292" s="190">
        <f t="shared" si="35"/>
        <v>0</v>
      </c>
      <c r="L292" s="190">
        <f t="shared" si="36"/>
        <v>670122</v>
      </c>
      <c r="M292" s="190">
        <f t="shared" si="37"/>
        <v>0</v>
      </c>
      <c r="N292" s="190">
        <f t="shared" si="38"/>
        <v>58300543</v>
      </c>
      <c r="O292" s="191">
        <f t="shared" si="38"/>
        <v>0</v>
      </c>
      <c r="P292" s="203" t="s">
        <v>128</v>
      </c>
      <c r="Q292" s="193">
        <v>0</v>
      </c>
      <c r="R292" s="194">
        <v>57630421</v>
      </c>
      <c r="S292" s="194">
        <v>670122</v>
      </c>
      <c r="T292" s="194">
        <v>58300543</v>
      </c>
      <c r="U292" s="141"/>
      <c r="V292" s="172">
        <v>0</v>
      </c>
      <c r="W292" s="172">
        <f t="shared" si="39"/>
        <v>58300543</v>
      </c>
      <c r="X292" s="173"/>
    </row>
    <row r="293" spans="1:24" s="174" customFormat="1" ht="20.100000000000001" hidden="1" customHeight="1">
      <c r="A293" s="186">
        <v>288</v>
      </c>
      <c r="B293" s="197" t="str">
        <f>VLOOKUP($A293,[14]공종목록표!$A:$F,2,0)</f>
        <v>레일교환(인력)</v>
      </c>
      <c r="C293" s="198" t="str">
        <f>VLOOKUP($A293,[14]공종목록표!$A:$F,3,0)</f>
        <v>50kg(PCT), 인력, 야간(사용중지 4시간), 시공구간 100m 이하(패드교체포함)</v>
      </c>
      <c r="D293" s="197" t="str">
        <f>VLOOKUP($A293,[14]공종목록표!$A:$F,4,0)</f>
        <v>체결구 해체·체결, 패드교체 포함 (상하차, 운반, 절단 별도), 한쪽레일 교환 시 65%</v>
      </c>
      <c r="E293" s="199" t="str">
        <f>VLOOKUP($A293,[14]공종목록표!$A:$F,5,0)</f>
        <v>km</v>
      </c>
      <c r="F293" s="190"/>
      <c r="G293" s="190">
        <v>0</v>
      </c>
      <c r="H293" s="190">
        <f t="shared" si="32"/>
        <v>0</v>
      </c>
      <c r="I293" s="190">
        <f t="shared" si="33"/>
        <v>0</v>
      </c>
      <c r="J293" s="190">
        <f t="shared" si="34"/>
        <v>53820047</v>
      </c>
      <c r="K293" s="190">
        <f t="shared" si="35"/>
        <v>0</v>
      </c>
      <c r="L293" s="190">
        <f t="shared" si="36"/>
        <v>644552</v>
      </c>
      <c r="M293" s="190">
        <f t="shared" si="37"/>
        <v>0</v>
      </c>
      <c r="N293" s="190">
        <f t="shared" si="38"/>
        <v>54464599</v>
      </c>
      <c r="O293" s="191">
        <f t="shared" si="38"/>
        <v>0</v>
      </c>
      <c r="P293" s="203" t="s">
        <v>129</v>
      </c>
      <c r="Q293" s="193">
        <v>0</v>
      </c>
      <c r="R293" s="194">
        <v>53820047</v>
      </c>
      <c r="S293" s="194">
        <v>644552</v>
      </c>
      <c r="T293" s="194">
        <v>54464599</v>
      </c>
      <c r="U293" s="141"/>
      <c r="V293" s="172">
        <v>0</v>
      </c>
      <c r="W293" s="172">
        <f t="shared" si="39"/>
        <v>54464599</v>
      </c>
      <c r="X293" s="173"/>
    </row>
    <row r="294" spans="1:24" s="174" customFormat="1" ht="20.100000000000001" hidden="1" customHeight="1">
      <c r="A294" s="186">
        <v>289</v>
      </c>
      <c r="B294" s="197" t="str">
        <f>VLOOKUP($A294,[14]공종목록표!$A:$F,2,0)</f>
        <v>레일교환(인력)</v>
      </c>
      <c r="C294" s="198" t="str">
        <f>VLOOKUP($A294,[14]공종목록표!$A:$F,3,0)</f>
        <v>50kg(PCT), 인력, 주간, 시공구간 100m 초과(패드교체포함)</v>
      </c>
      <c r="D294" s="197" t="str">
        <f>VLOOKUP($A294,[14]공종목록표!$A:$F,4,0)</f>
        <v>체결구 해체·체결, 패드교체 포함 (상하차, 운반, 절단 별도), 한쪽레일 교환 시 65%</v>
      </c>
      <c r="E294" s="199" t="str">
        <f>VLOOKUP($A294,[14]공종목록표!$A:$F,5,0)</f>
        <v>km</v>
      </c>
      <c r="F294" s="190"/>
      <c r="G294" s="190">
        <v>0</v>
      </c>
      <c r="H294" s="190">
        <f t="shared" si="32"/>
        <v>0</v>
      </c>
      <c r="I294" s="190">
        <f t="shared" si="33"/>
        <v>0</v>
      </c>
      <c r="J294" s="190">
        <f t="shared" si="34"/>
        <v>17299758</v>
      </c>
      <c r="K294" s="190">
        <f t="shared" si="35"/>
        <v>0</v>
      </c>
      <c r="L294" s="190">
        <f t="shared" si="36"/>
        <v>518992</v>
      </c>
      <c r="M294" s="190">
        <f t="shared" si="37"/>
        <v>0</v>
      </c>
      <c r="N294" s="190">
        <f t="shared" si="38"/>
        <v>17818750</v>
      </c>
      <c r="O294" s="191">
        <f t="shared" si="38"/>
        <v>0</v>
      </c>
      <c r="P294" s="203" t="s">
        <v>130</v>
      </c>
      <c r="Q294" s="193">
        <v>0</v>
      </c>
      <c r="R294" s="194">
        <v>17299758</v>
      </c>
      <c r="S294" s="194">
        <v>518992</v>
      </c>
      <c r="T294" s="194">
        <v>17818750</v>
      </c>
      <c r="U294" s="141"/>
      <c r="V294" s="172">
        <v>0</v>
      </c>
      <c r="W294" s="172">
        <f t="shared" si="39"/>
        <v>17818750</v>
      </c>
      <c r="X294" s="173"/>
    </row>
    <row r="295" spans="1:24" s="174" customFormat="1" ht="20.100000000000001" hidden="1" customHeight="1">
      <c r="A295" s="186">
        <v>290</v>
      </c>
      <c r="B295" s="197" t="str">
        <f>VLOOKUP($A295,[14]공종목록표!$A:$F,2,0)</f>
        <v>레일교환(인력)</v>
      </c>
      <c r="C295" s="198" t="str">
        <f>VLOOKUP($A295,[14]공종목록표!$A:$F,3,0)</f>
        <v>50kg(PCT), 인력, 야간(사용중지 3시간), 시공구간 100m 초과(패드교체포함)</v>
      </c>
      <c r="D295" s="197" t="str">
        <f>VLOOKUP($A295,[14]공종목록표!$A:$F,4,0)</f>
        <v>체결구 해체·체결, 패드교체 포함 (상하차, 운반, 절단 별도), 한쪽레일 교환 시 65%</v>
      </c>
      <c r="E295" s="199" t="str">
        <f>VLOOKUP($A295,[14]공종목록표!$A:$F,5,0)</f>
        <v>km</v>
      </c>
      <c r="F295" s="190"/>
      <c r="G295" s="190">
        <v>0</v>
      </c>
      <c r="H295" s="190">
        <f t="shared" si="32"/>
        <v>0</v>
      </c>
      <c r="I295" s="190">
        <f t="shared" si="33"/>
        <v>0</v>
      </c>
      <c r="J295" s="190">
        <f t="shared" si="34"/>
        <v>46886637</v>
      </c>
      <c r="K295" s="190">
        <f t="shared" si="35"/>
        <v>0</v>
      </c>
      <c r="L295" s="190">
        <f t="shared" si="36"/>
        <v>545194</v>
      </c>
      <c r="M295" s="190">
        <f t="shared" si="37"/>
        <v>0</v>
      </c>
      <c r="N295" s="190">
        <f t="shared" si="38"/>
        <v>47431831</v>
      </c>
      <c r="O295" s="191">
        <f t="shared" si="38"/>
        <v>0</v>
      </c>
      <c r="P295" s="203" t="s">
        <v>123</v>
      </c>
      <c r="Q295" s="193">
        <v>0</v>
      </c>
      <c r="R295" s="194">
        <v>46886637</v>
      </c>
      <c r="S295" s="194">
        <v>545194</v>
      </c>
      <c r="T295" s="194">
        <v>47431831</v>
      </c>
      <c r="U295" s="141"/>
      <c r="V295" s="172">
        <v>0</v>
      </c>
      <c r="W295" s="172">
        <f t="shared" si="39"/>
        <v>47431831</v>
      </c>
      <c r="X295" s="173"/>
    </row>
    <row r="296" spans="1:24" s="174" customFormat="1" ht="20.100000000000001" hidden="1" customHeight="1">
      <c r="A296" s="186">
        <v>291</v>
      </c>
      <c r="B296" s="197" t="str">
        <f>VLOOKUP($A296,[14]공종목록표!$A:$F,2,0)</f>
        <v>레일교환(인력)</v>
      </c>
      <c r="C296" s="198" t="str">
        <f>VLOOKUP($A296,[14]공종목록표!$A:$F,3,0)</f>
        <v>50kg(PCT), 인력, 야간(사용중지 4시간), 시공구간 100m 초과(패드교체포함)</v>
      </c>
      <c r="D296" s="197" t="str">
        <f>VLOOKUP($A296,[14]공종목록표!$A:$F,4,0)</f>
        <v>체결구 해체·체결, 패드교체 포함 (상하차, 운반, 절단 별도), 한쪽레일 교환 시 65%</v>
      </c>
      <c r="E296" s="199" t="str">
        <f>VLOOKUP($A296,[14]공종목록표!$A:$F,5,0)</f>
        <v>km</v>
      </c>
      <c r="F296" s="190"/>
      <c r="G296" s="190">
        <v>0</v>
      </c>
      <c r="H296" s="190">
        <f t="shared" si="32"/>
        <v>0</v>
      </c>
      <c r="I296" s="190">
        <f t="shared" si="33"/>
        <v>0</v>
      </c>
      <c r="J296" s="190">
        <f t="shared" si="34"/>
        <v>43404662</v>
      </c>
      <c r="K296" s="190">
        <f t="shared" si="35"/>
        <v>0</v>
      </c>
      <c r="L296" s="190">
        <f t="shared" si="36"/>
        <v>519816</v>
      </c>
      <c r="M296" s="190">
        <f t="shared" si="37"/>
        <v>0</v>
      </c>
      <c r="N296" s="190">
        <f t="shared" si="38"/>
        <v>43924478</v>
      </c>
      <c r="O296" s="191">
        <f t="shared" si="38"/>
        <v>0</v>
      </c>
      <c r="P296" s="203" t="s">
        <v>131</v>
      </c>
      <c r="Q296" s="193">
        <v>0</v>
      </c>
      <c r="R296" s="194">
        <v>43404662</v>
      </c>
      <c r="S296" s="194">
        <v>519816</v>
      </c>
      <c r="T296" s="194">
        <v>43924478</v>
      </c>
      <c r="U296" s="141"/>
      <c r="V296" s="172">
        <v>0</v>
      </c>
      <c r="W296" s="172">
        <f t="shared" si="39"/>
        <v>43924478</v>
      </c>
      <c r="X296" s="173"/>
    </row>
    <row r="297" spans="1:24" s="174" customFormat="1" ht="20.100000000000001" hidden="1" customHeight="1">
      <c r="A297" s="186">
        <v>292</v>
      </c>
      <c r="B297" s="197" t="str">
        <f>VLOOKUP($A297,[14]공종목록표!$A:$F,2,0)</f>
        <v>레일교환(인력)</v>
      </c>
      <c r="C297" s="198" t="str">
        <f>VLOOKUP($A297,[14]공종목록표!$A:$F,3,0)</f>
        <v>50kg(교량), 인력, 야간(사용중지 3시간), 시공구간 30m 이하(패드교체포함)</v>
      </c>
      <c r="D297" s="197" t="str">
        <f>VLOOKUP($A297,[14]공종목록표!$A:$F,4,0)</f>
        <v>체결구 해체·체결, 패드교체 포함 (상하차, 운반, 절단 별도), 한쪽레일 교환 시 65%</v>
      </c>
      <c r="E297" s="199" t="str">
        <f>VLOOKUP($A297,[14]공종목록표!$A:$F,5,0)</f>
        <v>km</v>
      </c>
      <c r="F297" s="190"/>
      <c r="G297" s="190">
        <v>0</v>
      </c>
      <c r="H297" s="190">
        <f t="shared" si="32"/>
        <v>0</v>
      </c>
      <c r="I297" s="190">
        <f t="shared" si="33"/>
        <v>0</v>
      </c>
      <c r="J297" s="190">
        <f t="shared" si="34"/>
        <v>93364438</v>
      </c>
      <c r="K297" s="190">
        <f t="shared" si="35"/>
        <v>0</v>
      </c>
      <c r="L297" s="190">
        <f t="shared" si="36"/>
        <v>924401</v>
      </c>
      <c r="M297" s="190">
        <f t="shared" si="37"/>
        <v>0</v>
      </c>
      <c r="N297" s="190">
        <f t="shared" si="38"/>
        <v>94288839</v>
      </c>
      <c r="O297" s="191">
        <f t="shared" si="38"/>
        <v>0</v>
      </c>
      <c r="P297" s="203" t="s">
        <v>132</v>
      </c>
      <c r="Q297" s="193">
        <v>0</v>
      </c>
      <c r="R297" s="194">
        <v>93364438</v>
      </c>
      <c r="S297" s="194">
        <v>924401</v>
      </c>
      <c r="T297" s="194">
        <v>94288839</v>
      </c>
      <c r="U297" s="141"/>
      <c r="V297" s="172">
        <v>0</v>
      </c>
      <c r="W297" s="172">
        <f t="shared" si="39"/>
        <v>94288839</v>
      </c>
      <c r="X297" s="173"/>
    </row>
    <row r="298" spans="1:24" s="174" customFormat="1" ht="20.100000000000001" hidden="1" customHeight="1">
      <c r="A298" s="186">
        <v>293</v>
      </c>
      <c r="B298" s="197" t="str">
        <f>VLOOKUP($A298,[14]공종목록표!$A:$F,2,0)</f>
        <v>레일교환(인력)</v>
      </c>
      <c r="C298" s="198" t="str">
        <f>VLOOKUP($A298,[14]공종목록표!$A:$F,3,0)</f>
        <v>50kg(교량), 인력, 야간(사용중지 4시간), 시공구간 30m 이하(패드교체포함)</v>
      </c>
      <c r="D298" s="197" t="str">
        <f>VLOOKUP($A298,[14]공종목록표!$A:$F,4,0)</f>
        <v>체결구 해체·체결, 패드교체 포함 (상하차, 운반, 절단 별도), 한쪽레일 교환 시 65%</v>
      </c>
      <c r="E298" s="199" t="str">
        <f>VLOOKUP($A298,[14]공종목록표!$A:$F,5,0)</f>
        <v>km</v>
      </c>
      <c r="F298" s="190"/>
      <c r="G298" s="190">
        <v>0</v>
      </c>
      <c r="H298" s="190">
        <f t="shared" si="32"/>
        <v>0</v>
      </c>
      <c r="I298" s="190">
        <f t="shared" si="33"/>
        <v>0</v>
      </c>
      <c r="J298" s="190">
        <f t="shared" si="34"/>
        <v>87325567</v>
      </c>
      <c r="K298" s="190">
        <f t="shared" si="35"/>
        <v>0</v>
      </c>
      <c r="L298" s="190">
        <f t="shared" si="36"/>
        <v>886555</v>
      </c>
      <c r="M298" s="190">
        <f t="shared" si="37"/>
        <v>0</v>
      </c>
      <c r="N298" s="190">
        <f t="shared" si="38"/>
        <v>88212122</v>
      </c>
      <c r="O298" s="191">
        <f t="shared" si="38"/>
        <v>0</v>
      </c>
      <c r="P298" s="203" t="s">
        <v>133</v>
      </c>
      <c r="Q298" s="193">
        <v>0</v>
      </c>
      <c r="R298" s="194">
        <v>87325567</v>
      </c>
      <c r="S298" s="194">
        <v>886555</v>
      </c>
      <c r="T298" s="194">
        <v>88212122</v>
      </c>
      <c r="U298" s="141"/>
      <c r="V298" s="172">
        <v>0</v>
      </c>
      <c r="W298" s="172">
        <f t="shared" si="39"/>
        <v>88212122</v>
      </c>
      <c r="X298" s="173"/>
    </row>
    <row r="299" spans="1:24" s="174" customFormat="1" ht="20.100000000000001" hidden="1" customHeight="1">
      <c r="A299" s="186">
        <v>294</v>
      </c>
      <c r="B299" s="197" t="str">
        <f>VLOOKUP($A299,[14]공종목록표!$A:$F,2,0)</f>
        <v>레일교환(인력)</v>
      </c>
      <c r="C299" s="198" t="str">
        <f>VLOOKUP($A299,[14]공종목록표!$A:$F,3,0)</f>
        <v>50kg(교량), 인력, 야간(사용중지 3시간), 시공구간 100m 이하(패드교체포함)</v>
      </c>
      <c r="D299" s="197" t="str">
        <f>VLOOKUP($A299,[14]공종목록표!$A:$F,4,0)</f>
        <v>체결구 해체·체결, 패드교체 포함 (상하차, 운반, 절단 별도), 한쪽레일 교환 시 65%</v>
      </c>
      <c r="E299" s="199" t="str">
        <f>VLOOKUP($A299,[14]공종목록표!$A:$F,5,0)</f>
        <v>km</v>
      </c>
      <c r="F299" s="190"/>
      <c r="G299" s="190">
        <v>0</v>
      </c>
      <c r="H299" s="190">
        <f t="shared" si="32"/>
        <v>0</v>
      </c>
      <c r="I299" s="190">
        <f t="shared" si="33"/>
        <v>0</v>
      </c>
      <c r="J299" s="190">
        <f t="shared" si="34"/>
        <v>77905560</v>
      </c>
      <c r="K299" s="190">
        <f t="shared" si="35"/>
        <v>0</v>
      </c>
      <c r="L299" s="190">
        <f t="shared" si="36"/>
        <v>771343</v>
      </c>
      <c r="M299" s="190">
        <f t="shared" si="37"/>
        <v>0</v>
      </c>
      <c r="N299" s="190">
        <f t="shared" si="38"/>
        <v>78676903</v>
      </c>
      <c r="O299" s="191">
        <f t="shared" si="38"/>
        <v>0</v>
      </c>
      <c r="P299" s="203" t="s">
        <v>120</v>
      </c>
      <c r="Q299" s="193">
        <v>0</v>
      </c>
      <c r="R299" s="194">
        <v>77905560</v>
      </c>
      <c r="S299" s="194">
        <v>771343</v>
      </c>
      <c r="T299" s="194">
        <v>78676903</v>
      </c>
      <c r="U299" s="141"/>
      <c r="V299" s="172">
        <v>0</v>
      </c>
      <c r="W299" s="172">
        <f t="shared" si="39"/>
        <v>78676903</v>
      </c>
      <c r="X299" s="173"/>
    </row>
    <row r="300" spans="1:24" s="174" customFormat="1" ht="20.100000000000001" hidden="1" customHeight="1">
      <c r="A300" s="186">
        <v>295</v>
      </c>
      <c r="B300" s="197" t="str">
        <f>VLOOKUP($A300,[14]공종목록표!$A:$F,2,0)</f>
        <v>레일교환(인력)</v>
      </c>
      <c r="C300" s="198" t="str">
        <f>VLOOKUP($A300,[14]공종목록표!$A:$F,3,0)</f>
        <v>50kg(교량), 인력, 야간(사용중지 4시간), 시공구간 100m 이하(패드교체포함)</v>
      </c>
      <c r="D300" s="197" t="str">
        <f>VLOOKUP($A300,[14]공종목록표!$A:$F,4,0)</f>
        <v>체결구 해체·체결, 패드교체 포함 (상하차, 운반, 절단 별도), 한쪽레일 교환 시 65%</v>
      </c>
      <c r="E300" s="199" t="str">
        <f>VLOOKUP($A300,[14]공종목록표!$A:$F,5,0)</f>
        <v>km</v>
      </c>
      <c r="F300" s="190"/>
      <c r="G300" s="190">
        <v>0</v>
      </c>
      <c r="H300" s="190">
        <f t="shared" si="32"/>
        <v>0</v>
      </c>
      <c r="I300" s="190">
        <f t="shared" si="33"/>
        <v>0</v>
      </c>
      <c r="J300" s="190">
        <f t="shared" si="34"/>
        <v>72781589</v>
      </c>
      <c r="K300" s="190">
        <f t="shared" si="35"/>
        <v>0</v>
      </c>
      <c r="L300" s="190">
        <f t="shared" si="36"/>
        <v>738900</v>
      </c>
      <c r="M300" s="190">
        <f t="shared" si="37"/>
        <v>0</v>
      </c>
      <c r="N300" s="190">
        <f t="shared" si="38"/>
        <v>73520489</v>
      </c>
      <c r="O300" s="191">
        <f t="shared" si="38"/>
        <v>0</v>
      </c>
      <c r="P300" s="203" t="s">
        <v>134</v>
      </c>
      <c r="Q300" s="193">
        <v>0</v>
      </c>
      <c r="R300" s="194">
        <v>72781589</v>
      </c>
      <c r="S300" s="194">
        <v>738900</v>
      </c>
      <c r="T300" s="194">
        <v>73520489</v>
      </c>
      <c r="U300" s="141"/>
      <c r="V300" s="172">
        <v>0</v>
      </c>
      <c r="W300" s="172">
        <f t="shared" si="39"/>
        <v>73520489</v>
      </c>
      <c r="X300" s="173"/>
    </row>
    <row r="301" spans="1:24" s="174" customFormat="1" ht="20.100000000000001" hidden="1" customHeight="1">
      <c r="A301" s="186">
        <v>296</v>
      </c>
      <c r="B301" s="197" t="str">
        <f>VLOOKUP($A301,[14]공종목록표!$A:$F,2,0)</f>
        <v>레일교환(인력)</v>
      </c>
      <c r="C301" s="198" t="str">
        <f>VLOOKUP($A301,[14]공종목록표!$A:$F,3,0)</f>
        <v>50kg(교량), 인력, 야간(사용중지 3시간), 시공구간 100m 초과(패드교체포함)</v>
      </c>
      <c r="D301" s="197" t="str">
        <f>VLOOKUP($A301,[14]공종목록표!$A:$F,4,0)</f>
        <v>체결구 해체·체결, 패드교체 포함 (상하차, 운반, 절단 별도), 한쪽레일 교환 시 65%</v>
      </c>
      <c r="E301" s="199" t="str">
        <f>VLOOKUP($A301,[14]공종목록표!$A:$F,5,0)</f>
        <v>km</v>
      </c>
      <c r="F301" s="190"/>
      <c r="G301" s="190">
        <v>0</v>
      </c>
      <c r="H301" s="190">
        <f t="shared" si="32"/>
        <v>0</v>
      </c>
      <c r="I301" s="190">
        <f t="shared" si="33"/>
        <v>0</v>
      </c>
      <c r="J301" s="190">
        <f t="shared" si="34"/>
        <v>63361582</v>
      </c>
      <c r="K301" s="190">
        <f t="shared" si="35"/>
        <v>0</v>
      </c>
      <c r="L301" s="190">
        <f t="shared" si="36"/>
        <v>627343</v>
      </c>
      <c r="M301" s="190">
        <f t="shared" si="37"/>
        <v>0</v>
      </c>
      <c r="N301" s="190">
        <f t="shared" si="38"/>
        <v>63988925</v>
      </c>
      <c r="O301" s="191">
        <f t="shared" si="38"/>
        <v>0</v>
      </c>
      <c r="P301" s="203" t="s">
        <v>135</v>
      </c>
      <c r="Q301" s="193">
        <v>0</v>
      </c>
      <c r="R301" s="194">
        <v>63361582</v>
      </c>
      <c r="S301" s="194">
        <v>627343</v>
      </c>
      <c r="T301" s="194">
        <v>63988925</v>
      </c>
      <c r="U301" s="141"/>
      <c r="V301" s="172">
        <v>0</v>
      </c>
      <c r="W301" s="172">
        <f t="shared" si="39"/>
        <v>63988925</v>
      </c>
      <c r="X301" s="173"/>
    </row>
    <row r="302" spans="1:24" s="174" customFormat="1" ht="20.100000000000001" hidden="1" customHeight="1">
      <c r="A302" s="186">
        <v>297</v>
      </c>
      <c r="B302" s="197" t="str">
        <f>VLOOKUP($A302,[14]공종목록표!$A:$F,2,0)</f>
        <v>레일교환(인력)</v>
      </c>
      <c r="C302" s="198" t="str">
        <f>VLOOKUP($A302,[14]공종목록표!$A:$F,3,0)</f>
        <v>50kg(교량), 인력, 야간(사용중지 4시간), 시공구간 100m 초과(패드교체포함)</v>
      </c>
      <c r="D302" s="197" t="str">
        <f>VLOOKUP($A302,[14]공종목록표!$A:$F,4,0)</f>
        <v>체결구 해체·체결, 패드교체 포함 (상하차, 운반, 절단 별도), 한쪽레일 교환 시 65%</v>
      </c>
      <c r="E302" s="199" t="str">
        <f>VLOOKUP($A302,[14]공종목록표!$A:$F,5,0)</f>
        <v>km</v>
      </c>
      <c r="F302" s="190"/>
      <c r="G302" s="190">
        <v>0</v>
      </c>
      <c r="H302" s="190">
        <f t="shared" si="32"/>
        <v>0</v>
      </c>
      <c r="I302" s="190">
        <f t="shared" si="33"/>
        <v>0</v>
      </c>
      <c r="J302" s="190">
        <f t="shared" si="34"/>
        <v>59222808</v>
      </c>
      <c r="K302" s="190">
        <f t="shared" si="35"/>
        <v>0</v>
      </c>
      <c r="L302" s="190">
        <f t="shared" si="36"/>
        <v>601247</v>
      </c>
      <c r="M302" s="190">
        <f t="shared" si="37"/>
        <v>0</v>
      </c>
      <c r="N302" s="190">
        <f t="shared" si="38"/>
        <v>59824055</v>
      </c>
      <c r="O302" s="191">
        <f t="shared" si="38"/>
        <v>0</v>
      </c>
      <c r="P302" s="203" t="s">
        <v>118</v>
      </c>
      <c r="Q302" s="193">
        <v>0</v>
      </c>
      <c r="R302" s="194">
        <v>59222808</v>
      </c>
      <c r="S302" s="194">
        <v>601247</v>
      </c>
      <c r="T302" s="194">
        <v>59824055</v>
      </c>
      <c r="U302" s="141"/>
      <c r="V302" s="172">
        <v>0</v>
      </c>
      <c r="W302" s="172">
        <f t="shared" si="39"/>
        <v>59824055</v>
      </c>
      <c r="X302" s="173"/>
    </row>
    <row r="303" spans="1:24" s="174" customFormat="1" ht="20.100000000000001" hidden="1" customHeight="1">
      <c r="A303" s="186">
        <v>298</v>
      </c>
      <c r="B303" s="197" t="str">
        <f>VLOOKUP($A303,[14]공종목록표!$A:$F,2,0)</f>
        <v>레일교환(인력)</v>
      </c>
      <c r="C303" s="198" t="str">
        <f>VLOOKUP($A303,[14]공종목록표!$A:$F,3,0)</f>
        <v>50kg(터널), 인력, 야간(사용중지 3시간), 시공구간 30m 이하(패드교체포함)</v>
      </c>
      <c r="D303" s="197" t="str">
        <f>VLOOKUP($A303,[14]공종목록표!$A:$F,4,0)</f>
        <v>체결구 해체·체결, 패드교체 포함 (상하차, 운반, 절단 별도), 한쪽레일 교환 시 65%</v>
      </c>
      <c r="E303" s="199" t="str">
        <f>VLOOKUP($A303,[14]공종목록표!$A:$F,5,0)</f>
        <v>km</v>
      </c>
      <c r="F303" s="190"/>
      <c r="G303" s="190">
        <v>0</v>
      </c>
      <c r="H303" s="190">
        <f t="shared" si="32"/>
        <v>0</v>
      </c>
      <c r="I303" s="190">
        <f t="shared" si="33"/>
        <v>0</v>
      </c>
      <c r="J303" s="190">
        <f t="shared" si="34"/>
        <v>98407931</v>
      </c>
      <c r="K303" s="190">
        <f t="shared" si="35"/>
        <v>0</v>
      </c>
      <c r="L303" s="190">
        <f t="shared" si="36"/>
        <v>974337</v>
      </c>
      <c r="M303" s="190">
        <f t="shared" si="37"/>
        <v>0</v>
      </c>
      <c r="N303" s="190">
        <f t="shared" si="38"/>
        <v>99382268</v>
      </c>
      <c r="O303" s="191">
        <f t="shared" si="38"/>
        <v>0</v>
      </c>
      <c r="P303" s="203" t="s">
        <v>119</v>
      </c>
      <c r="Q303" s="193">
        <v>0</v>
      </c>
      <c r="R303" s="194">
        <v>98407931</v>
      </c>
      <c r="S303" s="194">
        <v>974337</v>
      </c>
      <c r="T303" s="194">
        <v>99382268</v>
      </c>
      <c r="U303" s="141"/>
      <c r="V303" s="172">
        <v>0</v>
      </c>
      <c r="W303" s="172">
        <f t="shared" si="39"/>
        <v>99382268</v>
      </c>
      <c r="X303" s="173"/>
    </row>
    <row r="304" spans="1:24" s="174" customFormat="1" ht="20.100000000000001" hidden="1" customHeight="1">
      <c r="A304" s="186">
        <v>299</v>
      </c>
      <c r="B304" s="197" t="str">
        <f>VLOOKUP($A304,[14]공종목록표!$A:$F,2,0)</f>
        <v>레일교환(인력)</v>
      </c>
      <c r="C304" s="198" t="str">
        <f>VLOOKUP($A304,[14]공종목록표!$A:$F,3,0)</f>
        <v>50kg(터널), 인력, 야간(사용중지 4시간), 시공구간 30m 이하(패드교체포함)</v>
      </c>
      <c r="D304" s="197" t="str">
        <f>VLOOKUP($A304,[14]공종목록표!$A:$F,4,0)</f>
        <v>체결구 해체·체결, 패드교체 포함 (상하차, 운반, 절단 별도), 한쪽레일 교환 시 65%</v>
      </c>
      <c r="E304" s="199" t="str">
        <f>VLOOKUP($A304,[14]공종목록표!$A:$F,5,0)</f>
        <v>km</v>
      </c>
      <c r="F304" s="190"/>
      <c r="G304" s="190">
        <v>0</v>
      </c>
      <c r="H304" s="190">
        <f t="shared" si="32"/>
        <v>0</v>
      </c>
      <c r="I304" s="190">
        <f t="shared" si="33"/>
        <v>0</v>
      </c>
      <c r="J304" s="190">
        <f t="shared" si="34"/>
        <v>91454160</v>
      </c>
      <c r="K304" s="190">
        <f t="shared" si="35"/>
        <v>0</v>
      </c>
      <c r="L304" s="190">
        <f t="shared" si="36"/>
        <v>928469</v>
      </c>
      <c r="M304" s="190">
        <f t="shared" si="37"/>
        <v>0</v>
      </c>
      <c r="N304" s="190">
        <f t="shared" si="38"/>
        <v>92382629</v>
      </c>
      <c r="O304" s="191">
        <f t="shared" si="38"/>
        <v>0</v>
      </c>
      <c r="P304" s="203" t="s">
        <v>120</v>
      </c>
      <c r="Q304" s="193">
        <v>0</v>
      </c>
      <c r="R304" s="194">
        <v>91454160</v>
      </c>
      <c r="S304" s="194">
        <v>928469</v>
      </c>
      <c r="T304" s="194">
        <v>92382629</v>
      </c>
      <c r="U304" s="141"/>
      <c r="V304" s="172">
        <v>0</v>
      </c>
      <c r="W304" s="172">
        <f t="shared" si="39"/>
        <v>92382629</v>
      </c>
      <c r="X304" s="173"/>
    </row>
    <row r="305" spans="1:24" s="174" customFormat="1" ht="20.100000000000001" hidden="1" customHeight="1">
      <c r="A305" s="186">
        <v>300</v>
      </c>
      <c r="B305" s="197" t="str">
        <f>VLOOKUP($A305,[14]공종목록표!$A:$F,2,0)</f>
        <v>레일교환(인력)</v>
      </c>
      <c r="C305" s="198" t="str">
        <f>VLOOKUP($A305,[14]공종목록표!$A:$F,3,0)</f>
        <v>50kg(터널), 인력, 야간(사용중지 3시간), 시공구간 100m 이하(패드교체포함)</v>
      </c>
      <c r="D305" s="197" t="str">
        <f>VLOOKUP($A305,[14]공종목록표!$A:$F,4,0)</f>
        <v>체결구 해체·체결, 패드교체 포함 (상하차, 운반, 절단 별도), 한쪽레일 교환 시 65%</v>
      </c>
      <c r="E305" s="199" t="str">
        <f>VLOOKUP($A305,[14]공종목록표!$A:$F,5,0)</f>
        <v>km</v>
      </c>
      <c r="F305" s="190"/>
      <c r="G305" s="190">
        <v>0</v>
      </c>
      <c r="H305" s="190">
        <f t="shared" si="32"/>
        <v>0</v>
      </c>
      <c r="I305" s="190">
        <f t="shared" si="33"/>
        <v>0</v>
      </c>
      <c r="J305" s="190">
        <f t="shared" si="34"/>
        <v>82292255</v>
      </c>
      <c r="K305" s="190">
        <f t="shared" si="35"/>
        <v>0</v>
      </c>
      <c r="L305" s="190">
        <f t="shared" si="36"/>
        <v>814775</v>
      </c>
      <c r="M305" s="190">
        <f t="shared" si="37"/>
        <v>0</v>
      </c>
      <c r="N305" s="190">
        <f t="shared" si="38"/>
        <v>83107030</v>
      </c>
      <c r="O305" s="191">
        <f t="shared" si="38"/>
        <v>0</v>
      </c>
      <c r="P305" s="203" t="s">
        <v>136</v>
      </c>
      <c r="Q305" s="193">
        <v>0</v>
      </c>
      <c r="R305" s="194">
        <v>82292255</v>
      </c>
      <c r="S305" s="194">
        <v>814775</v>
      </c>
      <c r="T305" s="194">
        <v>83107030</v>
      </c>
      <c r="U305" s="141"/>
      <c r="V305" s="172">
        <v>0</v>
      </c>
      <c r="W305" s="172">
        <f t="shared" si="39"/>
        <v>83107030</v>
      </c>
      <c r="X305" s="173"/>
    </row>
    <row r="306" spans="1:24" s="174" customFormat="1" ht="20.100000000000001" hidden="1" customHeight="1">
      <c r="A306" s="186">
        <v>301</v>
      </c>
      <c r="B306" s="197" t="str">
        <f>VLOOKUP($A306,[14]공종목록표!$A:$F,2,0)</f>
        <v>레일교환(인력)</v>
      </c>
      <c r="C306" s="198" t="str">
        <f>VLOOKUP($A306,[14]공종목록표!$A:$F,3,0)</f>
        <v>50kg(터널), 인력, 야간(사용중지 4시간), 시공구간 100m 이하(패드교체포함)</v>
      </c>
      <c r="D306" s="197" t="str">
        <f>VLOOKUP($A306,[14]공종목록표!$A:$F,4,0)</f>
        <v>체결구 해체·체결, 패드교체 포함 (상하차, 운반, 절단 별도), 한쪽레일 교환 시 65%</v>
      </c>
      <c r="E306" s="199" t="str">
        <f>VLOOKUP($A306,[14]공종목록표!$A:$F,5,0)</f>
        <v>km</v>
      </c>
      <c r="F306" s="190"/>
      <c r="G306" s="190">
        <v>0</v>
      </c>
      <c r="H306" s="190">
        <f t="shared" si="32"/>
        <v>0</v>
      </c>
      <c r="I306" s="190">
        <f t="shared" si="33"/>
        <v>0</v>
      </c>
      <c r="J306" s="190">
        <f t="shared" si="34"/>
        <v>76581783</v>
      </c>
      <c r="K306" s="190">
        <f t="shared" si="35"/>
        <v>0</v>
      </c>
      <c r="L306" s="190">
        <f t="shared" si="36"/>
        <v>777481</v>
      </c>
      <c r="M306" s="190">
        <f t="shared" si="37"/>
        <v>0</v>
      </c>
      <c r="N306" s="190">
        <f t="shared" si="38"/>
        <v>77359264</v>
      </c>
      <c r="O306" s="191">
        <f t="shared" si="38"/>
        <v>0</v>
      </c>
      <c r="P306" s="203" t="s">
        <v>137</v>
      </c>
      <c r="Q306" s="193">
        <v>0</v>
      </c>
      <c r="R306" s="194">
        <v>76581783</v>
      </c>
      <c r="S306" s="194">
        <v>777481</v>
      </c>
      <c r="T306" s="194">
        <v>77359264</v>
      </c>
      <c r="U306" s="141"/>
      <c r="V306" s="172">
        <v>0</v>
      </c>
      <c r="W306" s="172">
        <f t="shared" si="39"/>
        <v>77359264</v>
      </c>
      <c r="X306" s="173"/>
    </row>
    <row r="307" spans="1:24" s="174" customFormat="1" ht="20.100000000000001" hidden="1" customHeight="1">
      <c r="A307" s="186">
        <v>302</v>
      </c>
      <c r="B307" s="197" t="str">
        <f>VLOOKUP($A307,[14]공종목록표!$A:$F,2,0)</f>
        <v>레일교환(인력)</v>
      </c>
      <c r="C307" s="198" t="str">
        <f>VLOOKUP($A307,[14]공종목록표!$A:$F,3,0)</f>
        <v>50kg(터널), 인력, 야간(사용중지 3시간), 시공구간 100m 초과(패드교체포함)</v>
      </c>
      <c r="D307" s="197" t="str">
        <f>VLOOKUP($A307,[14]공종목록표!$A:$F,4,0)</f>
        <v>체결구 해체·체결, 패드교체 포함 (상하차, 운반, 절단 별도), 한쪽레일 교환 시 65%</v>
      </c>
      <c r="E307" s="199" t="str">
        <f>VLOOKUP($A307,[14]공종목록표!$A:$F,5,0)</f>
        <v>km</v>
      </c>
      <c r="F307" s="190"/>
      <c r="G307" s="190">
        <v>0</v>
      </c>
      <c r="H307" s="190">
        <f t="shared" si="32"/>
        <v>0</v>
      </c>
      <c r="I307" s="190">
        <f t="shared" si="33"/>
        <v>0</v>
      </c>
      <c r="J307" s="190">
        <f t="shared" si="34"/>
        <v>66833377</v>
      </c>
      <c r="K307" s="190">
        <f t="shared" si="35"/>
        <v>0</v>
      </c>
      <c r="L307" s="190">
        <f t="shared" si="36"/>
        <v>661717</v>
      </c>
      <c r="M307" s="190">
        <f t="shared" si="37"/>
        <v>0</v>
      </c>
      <c r="N307" s="190">
        <f t="shared" si="38"/>
        <v>67495094</v>
      </c>
      <c r="O307" s="191">
        <f t="shared" si="38"/>
        <v>0</v>
      </c>
      <c r="P307" s="203" t="s">
        <v>138</v>
      </c>
      <c r="Q307" s="193">
        <v>0</v>
      </c>
      <c r="R307" s="194">
        <v>66833377</v>
      </c>
      <c r="S307" s="194">
        <v>661717</v>
      </c>
      <c r="T307" s="194">
        <v>67495094</v>
      </c>
      <c r="U307" s="141"/>
      <c r="V307" s="172">
        <v>0</v>
      </c>
      <c r="W307" s="172">
        <f t="shared" si="39"/>
        <v>67495094</v>
      </c>
      <c r="X307" s="173"/>
    </row>
    <row r="308" spans="1:24" s="174" customFormat="1" ht="20.100000000000001" hidden="1" customHeight="1">
      <c r="A308" s="186">
        <v>303</v>
      </c>
      <c r="B308" s="197" t="str">
        <f>VLOOKUP($A308,[14]공종목록표!$A:$F,2,0)</f>
        <v>레일교환(인력)</v>
      </c>
      <c r="C308" s="198" t="str">
        <f>VLOOKUP($A308,[14]공종목록표!$A:$F,3,0)</f>
        <v>50kg(터널), 인력, 야간(사용중지 4시간), 시공구간 100m 초과(패드교체포함)</v>
      </c>
      <c r="D308" s="197" t="str">
        <f>VLOOKUP($A308,[14]공종목록표!$A:$F,4,0)</f>
        <v>체결구 해체·체결, 패드교체 포함 (상하차, 운반, 절단 별도), 한쪽레일 교환 시 65%</v>
      </c>
      <c r="E308" s="199" t="str">
        <f>VLOOKUP($A308,[14]공종목록표!$A:$F,5,0)</f>
        <v>km</v>
      </c>
      <c r="F308" s="190"/>
      <c r="G308" s="190">
        <v>0</v>
      </c>
      <c r="H308" s="190">
        <f t="shared" si="32"/>
        <v>0</v>
      </c>
      <c r="I308" s="190">
        <f t="shared" si="33"/>
        <v>0</v>
      </c>
      <c r="J308" s="190">
        <f t="shared" si="34"/>
        <v>62108102</v>
      </c>
      <c r="K308" s="190">
        <f t="shared" si="35"/>
        <v>0</v>
      </c>
      <c r="L308" s="190">
        <f t="shared" si="36"/>
        <v>630539</v>
      </c>
      <c r="M308" s="190">
        <f t="shared" si="37"/>
        <v>0</v>
      </c>
      <c r="N308" s="190">
        <f t="shared" si="38"/>
        <v>62738641</v>
      </c>
      <c r="O308" s="191">
        <f t="shared" si="38"/>
        <v>0</v>
      </c>
      <c r="P308" s="203" t="s">
        <v>126</v>
      </c>
      <c r="Q308" s="193">
        <v>0</v>
      </c>
      <c r="R308" s="194">
        <v>62108102</v>
      </c>
      <c r="S308" s="194">
        <v>630539</v>
      </c>
      <c r="T308" s="194">
        <v>62738641</v>
      </c>
      <c r="U308" s="141"/>
      <c r="V308" s="172">
        <v>0</v>
      </c>
      <c r="W308" s="172">
        <f t="shared" si="39"/>
        <v>62738641</v>
      </c>
      <c r="X308" s="173"/>
    </row>
    <row r="309" spans="1:24" s="174" customFormat="1" ht="20.100000000000001" hidden="1" customHeight="1">
      <c r="A309" s="186">
        <v>304</v>
      </c>
      <c r="B309" s="197" t="str">
        <f>VLOOKUP($A309,[14]공종목록표!$A:$F,2,0)</f>
        <v>레일교환(인력)</v>
      </c>
      <c r="C309" s="198" t="str">
        <f>VLOOKUP($A309,[14]공종목록표!$A:$F,3,0)</f>
        <v>60kg(WT), 인력, 주간, 시공구간 30m 이하(패드교체포함)</v>
      </c>
      <c r="D309" s="197" t="str">
        <f>VLOOKUP($A309,[14]공종목록표!$A:$F,4,0)</f>
        <v>체결구 해체·체결, 패드교체 포함 (상하차, 운반, 절단 별도), 한쪽레일 교환 시 65%</v>
      </c>
      <c r="E309" s="199" t="str">
        <f>VLOOKUP($A309,[14]공종목록표!$A:$F,5,0)</f>
        <v>km</v>
      </c>
      <c r="F309" s="190"/>
      <c r="G309" s="190">
        <v>0</v>
      </c>
      <c r="H309" s="190">
        <f t="shared" si="32"/>
        <v>0</v>
      </c>
      <c r="I309" s="190">
        <f t="shared" si="33"/>
        <v>0</v>
      </c>
      <c r="J309" s="190">
        <f t="shared" si="34"/>
        <v>29145973</v>
      </c>
      <c r="K309" s="190">
        <f t="shared" si="35"/>
        <v>0</v>
      </c>
      <c r="L309" s="190">
        <f t="shared" si="36"/>
        <v>874379</v>
      </c>
      <c r="M309" s="190">
        <f t="shared" si="37"/>
        <v>0</v>
      </c>
      <c r="N309" s="190">
        <f t="shared" si="38"/>
        <v>30020352</v>
      </c>
      <c r="O309" s="191">
        <f t="shared" si="38"/>
        <v>0</v>
      </c>
      <c r="P309" s="203" t="s">
        <v>126</v>
      </c>
      <c r="Q309" s="193">
        <v>0</v>
      </c>
      <c r="R309" s="194">
        <v>29145973</v>
      </c>
      <c r="S309" s="194">
        <v>874379</v>
      </c>
      <c r="T309" s="194">
        <v>30020352</v>
      </c>
      <c r="U309" s="141"/>
      <c r="V309" s="172">
        <v>0</v>
      </c>
      <c r="W309" s="172">
        <f t="shared" si="39"/>
        <v>30020352</v>
      </c>
      <c r="X309" s="173"/>
    </row>
    <row r="310" spans="1:24" s="174" customFormat="1" ht="20.100000000000001" hidden="1" customHeight="1">
      <c r="A310" s="186">
        <v>305</v>
      </c>
      <c r="B310" s="197" t="str">
        <f>VLOOKUP($A310,[14]공종목록표!$A:$F,2,0)</f>
        <v>레일교환(인력)</v>
      </c>
      <c r="C310" s="198" t="str">
        <f>VLOOKUP($A310,[14]공종목록표!$A:$F,3,0)</f>
        <v>60kg(WT), 인력, 야간(사용중지 3시간), 시공구간 30m 이하(패드교체포함)</v>
      </c>
      <c r="D310" s="197" t="str">
        <f>VLOOKUP($A310,[14]공종목록표!$A:$F,4,0)</f>
        <v>체결구 해체·체결, 패드교체 포함 (상하차, 운반, 절단 별도), 한쪽레일 교환 시 65%</v>
      </c>
      <c r="E310" s="199" t="str">
        <f>VLOOKUP($A310,[14]공종목록표!$A:$F,5,0)</f>
        <v>km</v>
      </c>
      <c r="F310" s="190"/>
      <c r="G310" s="190">
        <v>0</v>
      </c>
      <c r="H310" s="190">
        <f t="shared" si="32"/>
        <v>0</v>
      </c>
      <c r="I310" s="190">
        <f t="shared" si="33"/>
        <v>0</v>
      </c>
      <c r="J310" s="190">
        <f t="shared" si="34"/>
        <v>78789590</v>
      </c>
      <c r="K310" s="190">
        <f t="shared" si="35"/>
        <v>0</v>
      </c>
      <c r="L310" s="190">
        <f t="shared" si="36"/>
        <v>916159</v>
      </c>
      <c r="M310" s="190">
        <f t="shared" si="37"/>
        <v>0</v>
      </c>
      <c r="N310" s="190">
        <f t="shared" si="38"/>
        <v>79705749</v>
      </c>
      <c r="O310" s="191">
        <f t="shared" si="38"/>
        <v>0</v>
      </c>
      <c r="P310" s="203" t="s">
        <v>139</v>
      </c>
      <c r="Q310" s="193">
        <v>0</v>
      </c>
      <c r="R310" s="194">
        <v>78789590</v>
      </c>
      <c r="S310" s="194">
        <v>916159</v>
      </c>
      <c r="T310" s="194">
        <v>79705749</v>
      </c>
      <c r="U310" s="141"/>
      <c r="V310" s="172">
        <v>0</v>
      </c>
      <c r="W310" s="172">
        <f t="shared" si="39"/>
        <v>79705749</v>
      </c>
      <c r="X310" s="173"/>
    </row>
    <row r="311" spans="1:24" s="174" customFormat="1" ht="20.100000000000001" hidden="1" customHeight="1">
      <c r="A311" s="186">
        <v>306</v>
      </c>
      <c r="B311" s="197" t="str">
        <f>VLOOKUP($A311,[14]공종목록표!$A:$F,2,0)</f>
        <v>레일교환(인력)</v>
      </c>
      <c r="C311" s="198" t="str">
        <f>VLOOKUP($A311,[14]공종목록표!$A:$F,3,0)</f>
        <v>60kg(WT), 인력, 야간(사용중지 4시간), 시공구간 30m 이하(패드교체포함)</v>
      </c>
      <c r="D311" s="197" t="str">
        <f>VLOOKUP($A311,[14]공종목록표!$A:$F,4,0)</f>
        <v>체결구 해체·체결, 패드교체 포함 (상하차, 운반, 절단 별도), 한쪽레일 교환 시 65%</v>
      </c>
      <c r="E311" s="199" t="str">
        <f>VLOOKUP($A311,[14]공종목록표!$A:$F,5,0)</f>
        <v>km</v>
      </c>
      <c r="F311" s="190"/>
      <c r="G311" s="190">
        <v>0</v>
      </c>
      <c r="H311" s="190">
        <f t="shared" si="32"/>
        <v>0</v>
      </c>
      <c r="I311" s="190">
        <f t="shared" si="33"/>
        <v>0</v>
      </c>
      <c r="J311" s="190">
        <f t="shared" si="34"/>
        <v>73079119</v>
      </c>
      <c r="K311" s="190">
        <f t="shared" si="35"/>
        <v>0</v>
      </c>
      <c r="L311" s="190">
        <f t="shared" si="36"/>
        <v>875200</v>
      </c>
      <c r="M311" s="190">
        <f t="shared" si="37"/>
        <v>0</v>
      </c>
      <c r="N311" s="190">
        <f t="shared" si="38"/>
        <v>73954319</v>
      </c>
      <c r="O311" s="191">
        <f t="shared" si="38"/>
        <v>0</v>
      </c>
      <c r="P311" s="203" t="s">
        <v>135</v>
      </c>
      <c r="Q311" s="193">
        <v>0</v>
      </c>
      <c r="R311" s="194">
        <v>73079119</v>
      </c>
      <c r="S311" s="194">
        <v>875200</v>
      </c>
      <c r="T311" s="194">
        <v>73954319</v>
      </c>
      <c r="U311" s="141"/>
      <c r="V311" s="172">
        <v>0</v>
      </c>
      <c r="W311" s="172">
        <f t="shared" si="39"/>
        <v>73954319</v>
      </c>
      <c r="X311" s="173"/>
    </row>
    <row r="312" spans="1:24" s="174" customFormat="1" ht="20.100000000000001" hidden="1" customHeight="1">
      <c r="A312" s="186">
        <v>307</v>
      </c>
      <c r="B312" s="197" t="str">
        <f>VLOOKUP($A312,[14]공종목록표!$A:$F,2,0)</f>
        <v>레일교환(인력)</v>
      </c>
      <c r="C312" s="198" t="str">
        <f>VLOOKUP($A312,[14]공종목록표!$A:$F,3,0)</f>
        <v>60kg(WT), 인력, 주간, 시공구간 100m 이하(패드교체포함)</v>
      </c>
      <c r="D312" s="197" t="str">
        <f>VLOOKUP($A312,[14]공종목록표!$A:$F,4,0)</f>
        <v>체결구 해체·체결, 패드교체 포함 (상하차, 운반, 절단 별도), 한쪽레일 교환 시 65%</v>
      </c>
      <c r="E312" s="199" t="str">
        <f>VLOOKUP($A312,[14]공종목록표!$A:$F,5,0)</f>
        <v>km</v>
      </c>
      <c r="F312" s="190"/>
      <c r="G312" s="190">
        <v>0</v>
      </c>
      <c r="H312" s="190">
        <f t="shared" si="32"/>
        <v>0</v>
      </c>
      <c r="I312" s="190">
        <f t="shared" si="33"/>
        <v>0</v>
      </c>
      <c r="J312" s="190">
        <f t="shared" si="34"/>
        <v>24360611</v>
      </c>
      <c r="K312" s="190">
        <f t="shared" si="35"/>
        <v>0</v>
      </c>
      <c r="L312" s="190">
        <f t="shared" si="36"/>
        <v>730818</v>
      </c>
      <c r="M312" s="190">
        <f t="shared" si="37"/>
        <v>0</v>
      </c>
      <c r="N312" s="190">
        <f t="shared" si="38"/>
        <v>25091429</v>
      </c>
      <c r="O312" s="191">
        <f t="shared" si="38"/>
        <v>0</v>
      </c>
      <c r="P312" s="203" t="s">
        <v>140</v>
      </c>
      <c r="Q312" s="193">
        <v>0</v>
      </c>
      <c r="R312" s="194">
        <v>24360611</v>
      </c>
      <c r="S312" s="194">
        <v>730818</v>
      </c>
      <c r="T312" s="194">
        <v>25091429</v>
      </c>
      <c r="U312" s="141"/>
      <c r="V312" s="172">
        <v>0</v>
      </c>
      <c r="W312" s="172">
        <f t="shared" si="39"/>
        <v>25091429</v>
      </c>
      <c r="X312" s="173"/>
    </row>
    <row r="313" spans="1:24" s="174" customFormat="1" ht="20.100000000000001" hidden="1" customHeight="1">
      <c r="A313" s="186">
        <v>308</v>
      </c>
      <c r="B313" s="197" t="str">
        <f>VLOOKUP($A313,[14]공종목록표!$A:$F,2,0)</f>
        <v>레일교환(인력)</v>
      </c>
      <c r="C313" s="198" t="str">
        <f>VLOOKUP($A313,[14]공종목록표!$A:$F,3,0)</f>
        <v>60kg(WT), 인력, 야간(사용중지 3시간), 시공구간 100m 이하(패드교체포함)</v>
      </c>
      <c r="D313" s="197" t="str">
        <f>VLOOKUP($A313,[14]공종목록표!$A:$F,4,0)</f>
        <v>체결구 해체·체결, 패드교체 포함 (상하차, 운반, 절단 별도), 한쪽레일 교환 시 65%</v>
      </c>
      <c r="E313" s="199" t="str">
        <f>VLOOKUP($A313,[14]공종목록표!$A:$F,5,0)</f>
        <v>km</v>
      </c>
      <c r="F313" s="190"/>
      <c r="G313" s="190">
        <v>0</v>
      </c>
      <c r="H313" s="190">
        <f t="shared" si="32"/>
        <v>0</v>
      </c>
      <c r="I313" s="190">
        <f t="shared" si="33"/>
        <v>0</v>
      </c>
      <c r="J313" s="190">
        <f t="shared" si="34"/>
        <v>66145709</v>
      </c>
      <c r="K313" s="190">
        <f t="shared" si="35"/>
        <v>0</v>
      </c>
      <c r="L313" s="190">
        <f t="shared" si="36"/>
        <v>769137</v>
      </c>
      <c r="M313" s="190">
        <f t="shared" si="37"/>
        <v>0</v>
      </c>
      <c r="N313" s="190">
        <f t="shared" si="38"/>
        <v>66914846</v>
      </c>
      <c r="O313" s="191">
        <f t="shared" si="38"/>
        <v>0</v>
      </c>
      <c r="P313" s="203" t="s">
        <v>141</v>
      </c>
      <c r="Q313" s="193">
        <v>0</v>
      </c>
      <c r="R313" s="194">
        <v>66145709</v>
      </c>
      <c r="S313" s="194">
        <v>769137</v>
      </c>
      <c r="T313" s="194">
        <v>66914846</v>
      </c>
      <c r="U313" s="141"/>
      <c r="V313" s="172">
        <v>0</v>
      </c>
      <c r="W313" s="172">
        <f t="shared" si="39"/>
        <v>66914846</v>
      </c>
      <c r="X313" s="173"/>
    </row>
    <row r="314" spans="1:24" s="174" customFormat="1" ht="20.100000000000001" hidden="1" customHeight="1">
      <c r="A314" s="186">
        <v>309</v>
      </c>
      <c r="B314" s="197" t="str">
        <f>VLOOKUP($A314,[14]공종목록표!$A:$F,2,0)</f>
        <v>레일교환(인력)</v>
      </c>
      <c r="C314" s="198" t="str">
        <f>VLOOKUP($A314,[14]공종목록표!$A:$F,3,0)</f>
        <v>60kg(WT), 인력, 야간(사용중지 4시간), 시공구간 100m 이하(패드교체포함)</v>
      </c>
      <c r="D314" s="197" t="str">
        <f>VLOOKUP($A314,[14]공종목록표!$A:$F,4,0)</f>
        <v>체결구 해체·체결, 패드교체 포함 (상하차, 운반, 절단 별도), 한쪽레일 교환 시 65%</v>
      </c>
      <c r="E314" s="199" t="str">
        <f>VLOOKUP($A314,[14]공종목록표!$A:$F,5,0)</f>
        <v>km</v>
      </c>
      <c r="F314" s="190"/>
      <c r="G314" s="190">
        <v>0</v>
      </c>
      <c r="H314" s="190">
        <f t="shared" si="32"/>
        <v>0</v>
      </c>
      <c r="I314" s="190">
        <f t="shared" si="33"/>
        <v>0</v>
      </c>
      <c r="J314" s="190">
        <f t="shared" si="34"/>
        <v>61092036</v>
      </c>
      <c r="K314" s="190">
        <f t="shared" si="35"/>
        <v>0</v>
      </c>
      <c r="L314" s="190">
        <f t="shared" si="36"/>
        <v>731642</v>
      </c>
      <c r="M314" s="190">
        <f t="shared" si="37"/>
        <v>0</v>
      </c>
      <c r="N314" s="190">
        <f t="shared" si="38"/>
        <v>61823678</v>
      </c>
      <c r="O314" s="191">
        <f t="shared" si="38"/>
        <v>0</v>
      </c>
      <c r="P314" s="203" t="s">
        <v>142</v>
      </c>
      <c r="Q314" s="193">
        <v>0</v>
      </c>
      <c r="R314" s="194">
        <v>61092036</v>
      </c>
      <c r="S314" s="194">
        <v>731642</v>
      </c>
      <c r="T314" s="194">
        <v>61823678</v>
      </c>
      <c r="U314" s="141"/>
      <c r="V314" s="172">
        <v>0</v>
      </c>
      <c r="W314" s="172">
        <f t="shared" si="39"/>
        <v>61823678</v>
      </c>
      <c r="X314" s="173"/>
    </row>
    <row r="315" spans="1:24" s="174" customFormat="1" ht="20.100000000000001" hidden="1" customHeight="1">
      <c r="A315" s="186">
        <v>310</v>
      </c>
      <c r="B315" s="197" t="str">
        <f>VLOOKUP($A315,[14]공종목록표!$A:$F,2,0)</f>
        <v>레일교환(인력)</v>
      </c>
      <c r="C315" s="198" t="str">
        <f>VLOOKUP($A315,[14]공종목록표!$A:$F,3,0)</f>
        <v>60kg(WT), 인력, 주간, 시공구간 100m 초과(패드교체포함)</v>
      </c>
      <c r="D315" s="197" t="str">
        <f>VLOOKUP($A315,[14]공종목록표!$A:$F,4,0)</f>
        <v>체결구 해체·체결, 패드교체 포함 (상하차, 운반, 절단 별도), 한쪽레일 교환 시 65%</v>
      </c>
      <c r="E315" s="199" t="str">
        <f>VLOOKUP($A315,[14]공종목록표!$A:$F,5,0)</f>
        <v>km</v>
      </c>
      <c r="F315" s="190"/>
      <c r="G315" s="190">
        <v>0</v>
      </c>
      <c r="H315" s="190">
        <f t="shared" si="32"/>
        <v>0</v>
      </c>
      <c r="I315" s="190">
        <f t="shared" si="33"/>
        <v>0</v>
      </c>
      <c r="J315" s="190">
        <f t="shared" si="34"/>
        <v>19706390</v>
      </c>
      <c r="K315" s="190">
        <f t="shared" si="35"/>
        <v>0</v>
      </c>
      <c r="L315" s="190">
        <f t="shared" si="36"/>
        <v>591191</v>
      </c>
      <c r="M315" s="190">
        <f t="shared" si="37"/>
        <v>0</v>
      </c>
      <c r="N315" s="190">
        <f t="shared" si="38"/>
        <v>20297581</v>
      </c>
      <c r="O315" s="191">
        <f t="shared" si="38"/>
        <v>0</v>
      </c>
      <c r="P315" s="203" t="s">
        <v>143</v>
      </c>
      <c r="Q315" s="193">
        <v>0</v>
      </c>
      <c r="R315" s="194">
        <v>19706390</v>
      </c>
      <c r="S315" s="194">
        <v>591191</v>
      </c>
      <c r="T315" s="194">
        <v>20297581</v>
      </c>
      <c r="U315" s="141"/>
      <c r="V315" s="172">
        <v>0</v>
      </c>
      <c r="W315" s="172">
        <f t="shared" si="39"/>
        <v>20297581</v>
      </c>
      <c r="X315" s="173"/>
    </row>
    <row r="316" spans="1:24" s="174" customFormat="1" ht="20.100000000000001" hidden="1" customHeight="1">
      <c r="A316" s="186">
        <v>311</v>
      </c>
      <c r="B316" s="197" t="str">
        <f>VLOOKUP($A316,[14]공종목록표!$A:$F,2,0)</f>
        <v>레일교환(인력)</v>
      </c>
      <c r="C316" s="198" t="str">
        <f>VLOOKUP($A316,[14]공종목록표!$A:$F,3,0)</f>
        <v>60kg(WT), 인력, 야간(사용중지 3시간), 시공구간 100m 초과(패드교체포함)</v>
      </c>
      <c r="D316" s="197" t="str">
        <f>VLOOKUP($A316,[14]공종목록표!$A:$F,4,0)</f>
        <v>체결구 해체·체결, 패드교체 포함 (상하차, 운반, 절단 별도), 한쪽레일 교환 시 65%</v>
      </c>
      <c r="E316" s="199" t="str">
        <f>VLOOKUP($A316,[14]공종목록표!$A:$F,5,0)</f>
        <v>km</v>
      </c>
      <c r="F316" s="190"/>
      <c r="G316" s="190">
        <v>0</v>
      </c>
      <c r="H316" s="190">
        <f t="shared" si="32"/>
        <v>0</v>
      </c>
      <c r="I316" s="190">
        <f t="shared" si="33"/>
        <v>0</v>
      </c>
      <c r="J316" s="190">
        <f t="shared" si="34"/>
        <v>53243726</v>
      </c>
      <c r="K316" s="190">
        <f t="shared" si="35"/>
        <v>0</v>
      </c>
      <c r="L316" s="190">
        <f t="shared" si="36"/>
        <v>619113</v>
      </c>
      <c r="M316" s="190">
        <f t="shared" si="37"/>
        <v>0</v>
      </c>
      <c r="N316" s="190">
        <f t="shared" si="38"/>
        <v>53862839</v>
      </c>
      <c r="O316" s="191">
        <f t="shared" si="38"/>
        <v>0</v>
      </c>
      <c r="P316" s="203" t="s">
        <v>144</v>
      </c>
      <c r="Q316" s="193">
        <v>0</v>
      </c>
      <c r="R316" s="194">
        <v>53243726</v>
      </c>
      <c r="S316" s="194">
        <v>619113</v>
      </c>
      <c r="T316" s="194">
        <v>53862839</v>
      </c>
      <c r="U316" s="141"/>
      <c r="V316" s="172">
        <v>0</v>
      </c>
      <c r="W316" s="172">
        <f t="shared" si="39"/>
        <v>53862839</v>
      </c>
      <c r="X316" s="173"/>
    </row>
    <row r="317" spans="1:24" s="174" customFormat="1" ht="20.100000000000001" hidden="1" customHeight="1">
      <c r="A317" s="186">
        <v>312</v>
      </c>
      <c r="B317" s="197" t="str">
        <f>VLOOKUP($A317,[14]공종목록표!$A:$F,2,0)</f>
        <v>레일교환(인력)</v>
      </c>
      <c r="C317" s="198" t="str">
        <f>VLOOKUP($A317,[14]공종목록표!$A:$F,3,0)</f>
        <v>60kg(WT), 인력, 야간(사용중지 4시간), 시공구간 100m 초과(패드교체포함)</v>
      </c>
      <c r="D317" s="197" t="str">
        <f>VLOOKUP($A317,[14]공종목록표!$A:$F,4,0)</f>
        <v>체결구 해체·체결, 패드교체 포함 (상하차, 운반, 절단 별도), 한쪽레일 교환 시 65%</v>
      </c>
      <c r="E317" s="199" t="str">
        <f>VLOOKUP($A317,[14]공종목록표!$A:$F,5,0)</f>
        <v>km</v>
      </c>
      <c r="F317" s="190"/>
      <c r="G317" s="190">
        <v>0</v>
      </c>
      <c r="H317" s="190">
        <f t="shared" si="32"/>
        <v>0</v>
      </c>
      <c r="I317" s="190">
        <f t="shared" si="33"/>
        <v>0</v>
      </c>
      <c r="J317" s="190">
        <f t="shared" si="34"/>
        <v>49433352</v>
      </c>
      <c r="K317" s="190">
        <f t="shared" si="35"/>
        <v>0</v>
      </c>
      <c r="L317" s="190">
        <f t="shared" si="36"/>
        <v>592016</v>
      </c>
      <c r="M317" s="190">
        <f t="shared" si="37"/>
        <v>0</v>
      </c>
      <c r="N317" s="190">
        <f t="shared" si="38"/>
        <v>50025368</v>
      </c>
      <c r="O317" s="191">
        <f t="shared" si="38"/>
        <v>0</v>
      </c>
      <c r="P317" s="203" t="s">
        <v>145</v>
      </c>
      <c r="Q317" s="193">
        <v>0</v>
      </c>
      <c r="R317" s="194">
        <v>49433352</v>
      </c>
      <c r="S317" s="194">
        <v>592016</v>
      </c>
      <c r="T317" s="194">
        <v>50025368</v>
      </c>
      <c r="U317" s="141"/>
      <c r="V317" s="172">
        <v>0</v>
      </c>
      <c r="W317" s="172">
        <f t="shared" si="39"/>
        <v>50025368</v>
      </c>
      <c r="X317" s="173"/>
    </row>
    <row r="318" spans="1:24" s="174" customFormat="1" ht="20.100000000000001" hidden="1" customHeight="1">
      <c r="A318" s="186">
        <v>313</v>
      </c>
      <c r="B318" s="197" t="str">
        <f>VLOOKUP($A318,[14]공종목록표!$A:$F,2,0)</f>
        <v>레일교환(인력)</v>
      </c>
      <c r="C318" s="198" t="str">
        <f>VLOOKUP($A318,[14]공종목록표!$A:$F,3,0)</f>
        <v>60kg(PCT), 인력, 주간, 시공구간 30m 이하(패드교체포함)</v>
      </c>
      <c r="D318" s="197" t="str">
        <f>VLOOKUP($A318,[14]공종목록표!$A:$F,4,0)</f>
        <v>체결구 해체·체결, 패드교체 포함 (상하차, 운반, 절단 별도), 한쪽레일 교환 시 65%</v>
      </c>
      <c r="E318" s="199" t="str">
        <f>VLOOKUP($A318,[14]공종목록표!$A:$F,5,0)</f>
        <v>km</v>
      </c>
      <c r="F318" s="190"/>
      <c r="G318" s="190">
        <v>0</v>
      </c>
      <c r="H318" s="190">
        <f t="shared" si="32"/>
        <v>0</v>
      </c>
      <c r="I318" s="190">
        <f t="shared" si="33"/>
        <v>0</v>
      </c>
      <c r="J318" s="190">
        <f t="shared" si="34"/>
        <v>28153209</v>
      </c>
      <c r="K318" s="190">
        <f t="shared" si="35"/>
        <v>0</v>
      </c>
      <c r="L318" s="190">
        <f t="shared" si="36"/>
        <v>844596</v>
      </c>
      <c r="M318" s="190">
        <f t="shared" si="37"/>
        <v>0</v>
      </c>
      <c r="N318" s="190">
        <f t="shared" si="38"/>
        <v>28997805</v>
      </c>
      <c r="O318" s="191">
        <f t="shared" si="38"/>
        <v>0</v>
      </c>
      <c r="P318" s="203" t="s">
        <v>146</v>
      </c>
      <c r="Q318" s="193">
        <v>0</v>
      </c>
      <c r="R318" s="194">
        <v>28153209</v>
      </c>
      <c r="S318" s="194">
        <v>844596</v>
      </c>
      <c r="T318" s="194">
        <v>28997805</v>
      </c>
      <c r="U318" s="141"/>
      <c r="V318" s="172">
        <v>0</v>
      </c>
      <c r="W318" s="172">
        <f t="shared" si="39"/>
        <v>28997805</v>
      </c>
      <c r="X318" s="173"/>
    </row>
    <row r="319" spans="1:24" s="174" customFormat="1" ht="20.100000000000001" hidden="1" customHeight="1">
      <c r="A319" s="186">
        <v>314</v>
      </c>
      <c r="B319" s="197" t="str">
        <f>VLOOKUP($A319,[14]공종목록표!$A:$F,2,0)</f>
        <v>레일교환(인력)</v>
      </c>
      <c r="C319" s="198" t="str">
        <f>VLOOKUP($A319,[14]공종목록표!$A:$F,3,0)</f>
        <v>60kg(PCT), 인력, 야간(사용중지 3시간), 시공구간 30m 이하(패드교체포함)</v>
      </c>
      <c r="D319" s="197" t="str">
        <f>VLOOKUP($A319,[14]공종목록표!$A:$F,4,0)</f>
        <v>체결구 해체·체결, 패드교체 포함 (상하차, 운반, 절단 별도), 한쪽레일 교환 시 65%</v>
      </c>
      <c r="E319" s="199" t="str">
        <f>VLOOKUP($A319,[14]공종목록표!$A:$F,5,0)</f>
        <v>km</v>
      </c>
      <c r="F319" s="190"/>
      <c r="G319" s="190">
        <v>0</v>
      </c>
      <c r="H319" s="190">
        <f t="shared" si="32"/>
        <v>0</v>
      </c>
      <c r="I319" s="190">
        <f t="shared" si="33"/>
        <v>0</v>
      </c>
      <c r="J319" s="190">
        <f t="shared" si="34"/>
        <v>75646194</v>
      </c>
      <c r="K319" s="190">
        <f t="shared" si="35"/>
        <v>0</v>
      </c>
      <c r="L319" s="190">
        <f t="shared" si="36"/>
        <v>879608</v>
      </c>
      <c r="M319" s="190">
        <f t="shared" si="37"/>
        <v>0</v>
      </c>
      <c r="N319" s="190">
        <f t="shared" si="38"/>
        <v>76525802</v>
      </c>
      <c r="O319" s="191">
        <f t="shared" si="38"/>
        <v>0</v>
      </c>
      <c r="P319" s="203" t="s">
        <v>131</v>
      </c>
      <c r="Q319" s="193">
        <v>0</v>
      </c>
      <c r="R319" s="194">
        <v>75646194</v>
      </c>
      <c r="S319" s="194">
        <v>879608</v>
      </c>
      <c r="T319" s="194">
        <v>76525802</v>
      </c>
      <c r="U319" s="141"/>
      <c r="V319" s="172">
        <v>0</v>
      </c>
      <c r="W319" s="172">
        <f t="shared" si="39"/>
        <v>76525802</v>
      </c>
      <c r="X319" s="173"/>
    </row>
    <row r="320" spans="1:24" s="174" customFormat="1" ht="20.100000000000001" hidden="1" customHeight="1">
      <c r="A320" s="186">
        <v>315</v>
      </c>
      <c r="B320" s="197" t="str">
        <f>VLOOKUP($A320,[14]공종목록표!$A:$F,2,0)</f>
        <v>레일교환(인력)</v>
      </c>
      <c r="C320" s="198" t="str">
        <f>VLOOKUP($A320,[14]공종목록표!$A:$F,3,0)</f>
        <v>60kg(PCT), 인력, 야간(사용중지 4시간), 시공구간 30m 이하(패드교체포함)</v>
      </c>
      <c r="D320" s="197" t="str">
        <f>VLOOKUP($A320,[14]공종목록표!$A:$F,4,0)</f>
        <v>체결구 해체·체결, 패드교체 포함 (상하차, 운반, 절단 별도), 한쪽레일 교환 시 65%</v>
      </c>
      <c r="E320" s="199" t="str">
        <f>VLOOKUP($A320,[14]공종목록표!$A:$F,5,0)</f>
        <v>km</v>
      </c>
      <c r="F320" s="190"/>
      <c r="G320" s="190">
        <v>0</v>
      </c>
      <c r="H320" s="190">
        <f t="shared" si="32"/>
        <v>0</v>
      </c>
      <c r="I320" s="190">
        <f t="shared" si="33"/>
        <v>0</v>
      </c>
      <c r="J320" s="190">
        <f t="shared" si="34"/>
        <v>70592521</v>
      </c>
      <c r="K320" s="190">
        <f t="shared" si="35"/>
        <v>0</v>
      </c>
      <c r="L320" s="190">
        <f t="shared" si="36"/>
        <v>845420</v>
      </c>
      <c r="M320" s="190">
        <f t="shared" si="37"/>
        <v>0</v>
      </c>
      <c r="N320" s="190">
        <f t="shared" si="38"/>
        <v>71437941</v>
      </c>
      <c r="O320" s="191">
        <f t="shared" si="38"/>
        <v>0</v>
      </c>
      <c r="P320" s="203" t="s">
        <v>147</v>
      </c>
      <c r="Q320" s="193">
        <v>0</v>
      </c>
      <c r="R320" s="194">
        <v>70592521</v>
      </c>
      <c r="S320" s="194">
        <v>845420</v>
      </c>
      <c r="T320" s="194">
        <v>71437941</v>
      </c>
      <c r="U320" s="141"/>
      <c r="V320" s="172">
        <v>0</v>
      </c>
      <c r="W320" s="172">
        <f t="shared" si="39"/>
        <v>71437941</v>
      </c>
      <c r="X320" s="173"/>
    </row>
    <row r="321" spans="1:24" s="174" customFormat="1" ht="20.100000000000001" hidden="1" customHeight="1">
      <c r="A321" s="186">
        <v>316</v>
      </c>
      <c r="B321" s="197" t="str">
        <f>VLOOKUP($A321,[14]공종목록표!$A:$F,2,0)</f>
        <v>레일교환(인력)</v>
      </c>
      <c r="C321" s="198" t="str">
        <f>VLOOKUP($A321,[14]공종목록표!$A:$F,3,0)</f>
        <v>60kg(PCT), 인력, 주간, 시공구간 100m 이하(패드교체포함)</v>
      </c>
      <c r="D321" s="197" t="str">
        <f>VLOOKUP($A321,[14]공종목록표!$A:$F,4,0)</f>
        <v>체결구 해체·체결, 패드교체 포함 (상하차, 운반, 절단 별도), 한쪽레일 교환 시 65%</v>
      </c>
      <c r="E321" s="199" t="str">
        <f>VLOOKUP($A321,[14]공종목록표!$A:$F,5,0)</f>
        <v>km</v>
      </c>
      <c r="F321" s="190"/>
      <c r="G321" s="190">
        <v>0</v>
      </c>
      <c r="H321" s="190">
        <f t="shared" si="32"/>
        <v>0</v>
      </c>
      <c r="I321" s="190">
        <f t="shared" si="33"/>
        <v>0</v>
      </c>
      <c r="J321" s="190">
        <f t="shared" si="34"/>
        <v>23602057</v>
      </c>
      <c r="K321" s="190">
        <f t="shared" si="35"/>
        <v>0</v>
      </c>
      <c r="L321" s="190">
        <f t="shared" si="36"/>
        <v>708061</v>
      </c>
      <c r="M321" s="190">
        <f t="shared" si="37"/>
        <v>0</v>
      </c>
      <c r="N321" s="190">
        <f t="shared" si="38"/>
        <v>24310118</v>
      </c>
      <c r="O321" s="191">
        <f t="shared" si="38"/>
        <v>0</v>
      </c>
      <c r="P321" s="203" t="s">
        <v>125</v>
      </c>
      <c r="Q321" s="193">
        <v>0</v>
      </c>
      <c r="R321" s="194">
        <v>23602057</v>
      </c>
      <c r="S321" s="194">
        <v>708061</v>
      </c>
      <c r="T321" s="194">
        <v>24310118</v>
      </c>
      <c r="U321" s="141"/>
      <c r="V321" s="172">
        <v>0</v>
      </c>
      <c r="W321" s="172">
        <f t="shared" si="39"/>
        <v>24310118</v>
      </c>
      <c r="X321" s="173"/>
    </row>
    <row r="322" spans="1:24" s="174" customFormat="1" ht="20.100000000000001" hidden="1" customHeight="1">
      <c r="A322" s="186">
        <v>317</v>
      </c>
      <c r="B322" s="197" t="str">
        <f>VLOOKUP($A322,[14]공종목록표!$A:$F,2,0)</f>
        <v>레일교환(인력)</v>
      </c>
      <c r="C322" s="198" t="str">
        <f>VLOOKUP($A322,[14]공종목록표!$A:$F,3,0)</f>
        <v>60kg(PCT), 인력, 야간(사용중지 3시간), 시공구간 100m 이하(패드교체포함)</v>
      </c>
      <c r="D322" s="197" t="str">
        <f>VLOOKUP($A322,[14]공종목록표!$A:$F,4,0)</f>
        <v>체결구 해체·체결, 패드교체 포함 (상하차, 운반, 절단 별도), 한쪽레일 교환 시 65%</v>
      </c>
      <c r="E322" s="199" t="str">
        <f>VLOOKUP($A322,[14]공종목록표!$A:$F,5,0)</f>
        <v>km</v>
      </c>
      <c r="F322" s="190"/>
      <c r="G322" s="190">
        <v>0</v>
      </c>
      <c r="H322" s="190">
        <f t="shared" si="32"/>
        <v>0</v>
      </c>
      <c r="I322" s="190">
        <f t="shared" si="33"/>
        <v>0</v>
      </c>
      <c r="J322" s="190">
        <f t="shared" si="34"/>
        <v>63330712</v>
      </c>
      <c r="K322" s="190">
        <f t="shared" si="35"/>
        <v>0</v>
      </c>
      <c r="L322" s="190">
        <f t="shared" si="36"/>
        <v>736404</v>
      </c>
      <c r="M322" s="190">
        <f t="shared" si="37"/>
        <v>0</v>
      </c>
      <c r="N322" s="190">
        <f t="shared" si="38"/>
        <v>64067116</v>
      </c>
      <c r="O322" s="191">
        <f t="shared" si="38"/>
        <v>0</v>
      </c>
      <c r="P322" s="203" t="s">
        <v>143</v>
      </c>
      <c r="Q322" s="193">
        <v>0</v>
      </c>
      <c r="R322" s="194">
        <v>63330712</v>
      </c>
      <c r="S322" s="194">
        <v>736404</v>
      </c>
      <c r="T322" s="194">
        <v>64067116</v>
      </c>
      <c r="U322" s="141"/>
      <c r="V322" s="172">
        <v>0</v>
      </c>
      <c r="W322" s="172">
        <f t="shared" si="39"/>
        <v>64067116</v>
      </c>
      <c r="X322" s="173"/>
    </row>
    <row r="323" spans="1:24" s="174" customFormat="1" ht="20.100000000000001" hidden="1" customHeight="1">
      <c r="A323" s="186">
        <v>318</v>
      </c>
      <c r="B323" s="197" t="str">
        <f>VLOOKUP($A323,[14]공종목록표!$A:$F,2,0)</f>
        <v>레일교환(인력)</v>
      </c>
      <c r="C323" s="198" t="str">
        <f>VLOOKUP($A323,[14]공종목록표!$A:$F,3,0)</f>
        <v>60kg(PCT), 인력, 야간(사용중지 4시간), 시공구간 100m 이하(패드교체포함)</v>
      </c>
      <c r="D323" s="197" t="str">
        <f>VLOOKUP($A323,[14]공종목록표!$A:$F,4,0)</f>
        <v>체결구 해체·체결, 패드교체 포함 (상하차, 운반, 절단 별도), 한쪽레일 교환 시 65%</v>
      </c>
      <c r="E323" s="199" t="str">
        <f>VLOOKUP($A323,[14]공종목록표!$A:$F,5,0)</f>
        <v>km</v>
      </c>
      <c r="F323" s="190"/>
      <c r="G323" s="190">
        <v>0</v>
      </c>
      <c r="H323" s="190">
        <f t="shared" si="32"/>
        <v>0</v>
      </c>
      <c r="I323" s="190">
        <f t="shared" si="33"/>
        <v>0</v>
      </c>
      <c r="J323" s="190">
        <f t="shared" si="34"/>
        <v>59191939</v>
      </c>
      <c r="K323" s="190">
        <f t="shared" si="35"/>
        <v>0</v>
      </c>
      <c r="L323" s="190">
        <f t="shared" si="36"/>
        <v>708886</v>
      </c>
      <c r="M323" s="190">
        <f t="shared" si="37"/>
        <v>0</v>
      </c>
      <c r="N323" s="190">
        <f t="shared" si="38"/>
        <v>59900825</v>
      </c>
      <c r="O323" s="191">
        <f t="shared" si="38"/>
        <v>0</v>
      </c>
      <c r="P323" s="203" t="s">
        <v>138</v>
      </c>
      <c r="Q323" s="193">
        <v>0</v>
      </c>
      <c r="R323" s="194">
        <v>59191939</v>
      </c>
      <c r="S323" s="194">
        <v>708886</v>
      </c>
      <c r="T323" s="194">
        <v>59900825</v>
      </c>
      <c r="U323" s="141"/>
      <c r="V323" s="172">
        <v>0</v>
      </c>
      <c r="W323" s="172">
        <f t="shared" si="39"/>
        <v>59900825</v>
      </c>
      <c r="X323" s="173"/>
    </row>
    <row r="324" spans="1:24" s="174" customFormat="1" ht="20.100000000000001" hidden="1" customHeight="1">
      <c r="A324" s="186">
        <v>319</v>
      </c>
      <c r="B324" s="197" t="str">
        <f>VLOOKUP($A324,[14]공종목록표!$A:$F,2,0)</f>
        <v>레일교환(인력)</v>
      </c>
      <c r="C324" s="198" t="str">
        <f>VLOOKUP($A324,[14]공종목록표!$A:$F,3,0)</f>
        <v>60kg(PCT), 인력, 주간, 시공구간 100m 초과(패드교체포함)</v>
      </c>
      <c r="D324" s="197" t="str">
        <f>VLOOKUP($A324,[14]공종목록표!$A:$F,4,0)</f>
        <v>체결구 해체·체결, 패드교체 포함 (상하차, 운반, 절단 별도), 한쪽레일 교환 시 65%</v>
      </c>
      <c r="E324" s="199" t="str">
        <f>VLOOKUP($A324,[14]공종목록표!$A:$F,5,0)</f>
        <v>km</v>
      </c>
      <c r="F324" s="190"/>
      <c r="G324" s="190">
        <v>0</v>
      </c>
      <c r="H324" s="190">
        <f t="shared" si="32"/>
        <v>0</v>
      </c>
      <c r="I324" s="190">
        <f t="shared" si="33"/>
        <v>0</v>
      </c>
      <c r="J324" s="190">
        <f t="shared" si="34"/>
        <v>19079148</v>
      </c>
      <c r="K324" s="190">
        <f t="shared" si="35"/>
        <v>0</v>
      </c>
      <c r="L324" s="190">
        <f t="shared" si="36"/>
        <v>572374</v>
      </c>
      <c r="M324" s="190">
        <f t="shared" si="37"/>
        <v>0</v>
      </c>
      <c r="N324" s="190">
        <f t="shared" si="38"/>
        <v>19651522</v>
      </c>
      <c r="O324" s="191">
        <f t="shared" si="38"/>
        <v>0</v>
      </c>
      <c r="P324" s="203" t="s">
        <v>148</v>
      </c>
      <c r="Q324" s="193">
        <v>0</v>
      </c>
      <c r="R324" s="194">
        <v>19079148</v>
      </c>
      <c r="S324" s="194">
        <v>572374</v>
      </c>
      <c r="T324" s="194">
        <v>19651522</v>
      </c>
      <c r="U324" s="141"/>
      <c r="V324" s="172">
        <v>0</v>
      </c>
      <c r="W324" s="172">
        <f t="shared" si="39"/>
        <v>19651522</v>
      </c>
      <c r="X324" s="173"/>
    </row>
    <row r="325" spans="1:24" s="174" customFormat="1" ht="20.100000000000001" hidden="1" customHeight="1">
      <c r="A325" s="186">
        <v>320</v>
      </c>
      <c r="B325" s="197" t="str">
        <f>VLOOKUP($A325,[14]공종목록표!$A:$F,2,0)</f>
        <v>레일교환(인력)</v>
      </c>
      <c r="C325" s="198" t="str">
        <f>VLOOKUP($A325,[14]공종목록표!$A:$F,3,0)</f>
        <v>60kg(PCT), 인력, 야간(사용중지 3시간), 시공구간 100m 초과(패드교체포함)</v>
      </c>
      <c r="D325" s="197" t="str">
        <f>VLOOKUP($A325,[14]공종목록표!$A:$F,4,0)</f>
        <v>체결구 해체·체결, 패드교체 포함 (상하차, 운반, 절단 별도), 한쪽레일 교환 시 65%</v>
      </c>
      <c r="E325" s="199" t="str">
        <f>VLOOKUP($A325,[14]공종목록표!$A:$F,5,0)</f>
        <v>km</v>
      </c>
      <c r="F325" s="190"/>
      <c r="G325" s="190">
        <v>0</v>
      </c>
      <c r="H325" s="190">
        <f t="shared" si="32"/>
        <v>0</v>
      </c>
      <c r="I325" s="190">
        <f t="shared" si="33"/>
        <v>0</v>
      </c>
      <c r="J325" s="190">
        <f t="shared" si="34"/>
        <v>51343629</v>
      </c>
      <c r="K325" s="190">
        <f t="shared" si="35"/>
        <v>0</v>
      </c>
      <c r="L325" s="190">
        <f t="shared" si="36"/>
        <v>597019</v>
      </c>
      <c r="M325" s="190">
        <f t="shared" si="37"/>
        <v>0</v>
      </c>
      <c r="N325" s="190">
        <f t="shared" si="38"/>
        <v>51940648</v>
      </c>
      <c r="O325" s="191">
        <f t="shared" si="38"/>
        <v>0</v>
      </c>
      <c r="P325" s="203" t="s">
        <v>143</v>
      </c>
      <c r="Q325" s="193">
        <v>0</v>
      </c>
      <c r="R325" s="194">
        <v>51343629</v>
      </c>
      <c r="S325" s="194">
        <v>597019</v>
      </c>
      <c r="T325" s="194">
        <v>51940648</v>
      </c>
      <c r="U325" s="141"/>
      <c r="V325" s="172">
        <v>0</v>
      </c>
      <c r="W325" s="172">
        <f t="shared" si="39"/>
        <v>51940648</v>
      </c>
      <c r="X325" s="173"/>
    </row>
    <row r="326" spans="1:24" s="174" customFormat="1" ht="20.100000000000001" hidden="1" customHeight="1">
      <c r="A326" s="186">
        <v>321</v>
      </c>
      <c r="B326" s="197" t="str">
        <f>VLOOKUP($A326,[14]공종목록표!$A:$F,2,0)</f>
        <v>레일교환(인력)</v>
      </c>
      <c r="C326" s="198" t="str">
        <f>VLOOKUP($A326,[14]공종목록표!$A:$F,3,0)</f>
        <v>60kg(PCT), 인력, 야간(사용중지 4시간), 시공구간 100m 초과(패드교체포함)</v>
      </c>
      <c r="D326" s="197" t="str">
        <f>VLOOKUP($A326,[14]공종목록표!$A:$F,4,0)</f>
        <v>체결구 해체·체결, 패드교체 포함 (상하차, 운반, 절단 별도), 한쪽레일 교환 시 65%</v>
      </c>
      <c r="E326" s="199" t="str">
        <f>VLOOKUP($A326,[14]공종목록표!$A:$F,5,0)</f>
        <v>km</v>
      </c>
      <c r="F326" s="190"/>
      <c r="G326" s="190">
        <v>0</v>
      </c>
      <c r="H326" s="190">
        <f t="shared" ref="H326:H389" si="40">INT($Q326*$T$3)</f>
        <v>0</v>
      </c>
      <c r="I326" s="190">
        <f t="shared" ref="I326:I389" si="41">INT(H326*($F326+$G326/1000))</f>
        <v>0</v>
      </c>
      <c r="J326" s="190">
        <f t="shared" ref="J326:J389" si="42">INT($R326*$T$3)</f>
        <v>47861654</v>
      </c>
      <c r="K326" s="190">
        <f t="shared" ref="K326:K389" si="43">INT(J326*($F326+$G326/1000))</f>
        <v>0</v>
      </c>
      <c r="L326" s="190">
        <f t="shared" ref="L326:L389" si="44">INT($S326*$T$3)</f>
        <v>573194</v>
      </c>
      <c r="M326" s="190">
        <f t="shared" ref="M326:M389" si="45">INT(L326*($F326+$G326/1000))</f>
        <v>0</v>
      </c>
      <c r="N326" s="190">
        <f t="shared" ref="N326:O389" si="46">H326+J326+L326</f>
        <v>48434848</v>
      </c>
      <c r="O326" s="191">
        <f t="shared" si="46"/>
        <v>0</v>
      </c>
      <c r="P326" s="203" t="s">
        <v>149</v>
      </c>
      <c r="Q326" s="193">
        <v>0</v>
      </c>
      <c r="R326" s="194">
        <v>47861654</v>
      </c>
      <c r="S326" s="194">
        <v>573194</v>
      </c>
      <c r="T326" s="194">
        <v>48434848</v>
      </c>
      <c r="U326" s="141"/>
      <c r="V326" s="172">
        <v>0</v>
      </c>
      <c r="W326" s="172">
        <f t="shared" ref="W326:W389" si="47">N326-V326</f>
        <v>48434848</v>
      </c>
      <c r="X326" s="173"/>
    </row>
    <row r="327" spans="1:24" s="174" customFormat="1" ht="20.100000000000001" hidden="1" customHeight="1">
      <c r="A327" s="186">
        <v>322</v>
      </c>
      <c r="B327" s="197" t="str">
        <f>VLOOKUP($A327,[14]공종목록표!$A:$F,2,0)</f>
        <v>레일교환(인력)</v>
      </c>
      <c r="C327" s="198" t="str">
        <f>VLOOKUP($A327,[14]공종목록표!$A:$F,3,0)</f>
        <v>60kg(교량), 인력, 야간(사용중지 3시간), 시공구간 30m 이하(패드교체포함)</v>
      </c>
      <c r="D327" s="197" t="str">
        <f>VLOOKUP($A327,[14]공종목록표!$A:$F,4,0)</f>
        <v>체결구 해체·체결, 패드교체 포함 (상하차, 운반, 절단 별도), 한쪽레일 교환 시 65%</v>
      </c>
      <c r="E327" s="199" t="str">
        <f>VLOOKUP($A327,[14]공종목록표!$A:$F,5,0)</f>
        <v>km</v>
      </c>
      <c r="F327" s="190"/>
      <c r="G327" s="190">
        <v>0</v>
      </c>
      <c r="H327" s="190">
        <f t="shared" si="40"/>
        <v>0</v>
      </c>
      <c r="I327" s="190">
        <f t="shared" si="41"/>
        <v>0</v>
      </c>
      <c r="J327" s="190">
        <f t="shared" si="42"/>
        <v>101879726</v>
      </c>
      <c r="K327" s="190">
        <f t="shared" si="43"/>
        <v>0</v>
      </c>
      <c r="L327" s="190">
        <f t="shared" si="44"/>
        <v>1008711</v>
      </c>
      <c r="M327" s="190">
        <f t="shared" si="45"/>
        <v>0</v>
      </c>
      <c r="N327" s="190">
        <f t="shared" si="46"/>
        <v>102888437</v>
      </c>
      <c r="O327" s="191">
        <f t="shared" si="46"/>
        <v>0</v>
      </c>
      <c r="P327" s="203" t="s">
        <v>150</v>
      </c>
      <c r="Q327" s="193">
        <v>0</v>
      </c>
      <c r="R327" s="194">
        <v>101879726</v>
      </c>
      <c r="S327" s="194">
        <v>1008711</v>
      </c>
      <c r="T327" s="194">
        <v>102888437</v>
      </c>
      <c r="U327" s="141"/>
      <c r="V327" s="172">
        <v>0</v>
      </c>
      <c r="W327" s="172">
        <f t="shared" si="47"/>
        <v>102888437</v>
      </c>
      <c r="X327" s="173"/>
    </row>
    <row r="328" spans="1:24" s="174" customFormat="1" ht="20.100000000000001" hidden="1" customHeight="1">
      <c r="A328" s="186">
        <v>323</v>
      </c>
      <c r="B328" s="197" t="str">
        <f>VLOOKUP($A328,[14]공종목록표!$A:$F,2,0)</f>
        <v>레일교환(인력)</v>
      </c>
      <c r="C328" s="198" t="str">
        <f>VLOOKUP($A328,[14]공종목록표!$A:$F,3,0)</f>
        <v>60kg(교량), 인력, 야간(사용중지 4시간), 시공구간 30m 이하(패드교체포함)</v>
      </c>
      <c r="D328" s="197" t="str">
        <f>VLOOKUP($A328,[14]공종목록표!$A:$F,4,0)</f>
        <v>체결구 해체·체결, 패드교체 포함 (상하차, 운반, 절단 별도), 한쪽레일 교환 시 65%</v>
      </c>
      <c r="E328" s="199" t="str">
        <f>VLOOKUP($A328,[14]공종목록표!$A:$F,5,0)</f>
        <v>km</v>
      </c>
      <c r="F328" s="190"/>
      <c r="G328" s="190">
        <v>0</v>
      </c>
      <c r="H328" s="190">
        <f t="shared" si="40"/>
        <v>0</v>
      </c>
      <c r="I328" s="190">
        <f t="shared" si="41"/>
        <v>0</v>
      </c>
      <c r="J328" s="190">
        <f t="shared" si="42"/>
        <v>94925955</v>
      </c>
      <c r="K328" s="190">
        <f t="shared" si="43"/>
        <v>0</v>
      </c>
      <c r="L328" s="190">
        <f t="shared" si="44"/>
        <v>963716</v>
      </c>
      <c r="M328" s="190">
        <f t="shared" si="45"/>
        <v>0</v>
      </c>
      <c r="N328" s="190">
        <f t="shared" si="46"/>
        <v>95889671</v>
      </c>
      <c r="O328" s="191">
        <f t="shared" si="46"/>
        <v>0</v>
      </c>
      <c r="P328" s="203" t="s">
        <v>144</v>
      </c>
      <c r="Q328" s="193">
        <v>0</v>
      </c>
      <c r="R328" s="194">
        <v>94925955</v>
      </c>
      <c r="S328" s="194">
        <v>963716</v>
      </c>
      <c r="T328" s="194">
        <v>95889671</v>
      </c>
      <c r="U328" s="141"/>
      <c r="V328" s="172">
        <v>0</v>
      </c>
      <c r="W328" s="172">
        <f t="shared" si="47"/>
        <v>95889671</v>
      </c>
      <c r="X328" s="173"/>
    </row>
    <row r="329" spans="1:24" s="174" customFormat="1" ht="20.100000000000001" hidden="1" customHeight="1">
      <c r="A329" s="186">
        <v>324</v>
      </c>
      <c r="B329" s="197" t="str">
        <f>VLOOKUP($A329,[14]공종목록표!$A:$F,2,0)</f>
        <v>레일교환(인력)</v>
      </c>
      <c r="C329" s="198" t="str">
        <f>VLOOKUP($A329,[14]공종목록표!$A:$F,3,0)</f>
        <v>60kg(교량), 인력, 야간(사용중지 3시간), 시공구간 100m 이하(패드교체포함)</v>
      </c>
      <c r="D329" s="197" t="str">
        <f>VLOOKUP($A329,[14]공종목록표!$A:$F,4,0)</f>
        <v>체결구 해체·체결, 패드교체 포함 (상하차, 운반, 절단 별도), 한쪽레일 교환 시 65%</v>
      </c>
      <c r="E329" s="199" t="str">
        <f>VLOOKUP($A329,[14]공종목록표!$A:$F,5,0)</f>
        <v>km</v>
      </c>
      <c r="F329" s="190"/>
      <c r="G329" s="190">
        <v>0</v>
      </c>
      <c r="H329" s="190">
        <f t="shared" si="40"/>
        <v>0</v>
      </c>
      <c r="I329" s="190">
        <f t="shared" si="41"/>
        <v>0</v>
      </c>
      <c r="J329" s="190">
        <f t="shared" si="42"/>
        <v>85435651</v>
      </c>
      <c r="K329" s="190">
        <f t="shared" si="43"/>
        <v>0</v>
      </c>
      <c r="L329" s="190">
        <f t="shared" si="44"/>
        <v>845898</v>
      </c>
      <c r="M329" s="190">
        <f t="shared" si="45"/>
        <v>0</v>
      </c>
      <c r="N329" s="190">
        <f t="shared" si="46"/>
        <v>86281549</v>
      </c>
      <c r="O329" s="191">
        <f t="shared" si="46"/>
        <v>0</v>
      </c>
      <c r="P329" s="203" t="s">
        <v>137</v>
      </c>
      <c r="Q329" s="193">
        <v>0</v>
      </c>
      <c r="R329" s="194">
        <v>85435651</v>
      </c>
      <c r="S329" s="194">
        <v>845898</v>
      </c>
      <c r="T329" s="194">
        <v>86281549</v>
      </c>
      <c r="U329" s="141"/>
      <c r="V329" s="172">
        <v>0</v>
      </c>
      <c r="W329" s="172">
        <f t="shared" si="47"/>
        <v>86281549</v>
      </c>
      <c r="X329" s="173"/>
    </row>
    <row r="330" spans="1:24" s="174" customFormat="1" ht="20.100000000000001" hidden="1" customHeight="1">
      <c r="A330" s="186">
        <v>325</v>
      </c>
      <c r="B330" s="197" t="str">
        <f>VLOOKUP($A330,[14]공종목록표!$A:$F,2,0)</f>
        <v>레일교환(인력)</v>
      </c>
      <c r="C330" s="198" t="str">
        <f>VLOOKUP($A330,[14]공종목록표!$A:$F,3,0)</f>
        <v>60kg(교량), 인력, 야간(사용중지 4시간), 시공구간 100m 이하(패드교체포함)</v>
      </c>
      <c r="D330" s="197" t="str">
        <f>VLOOKUP($A330,[14]공종목록표!$A:$F,4,0)</f>
        <v>체결구 해체·체결, 패드교체 포함 (상하차, 운반, 절단 별도), 한쪽레일 교환 시 65%</v>
      </c>
      <c r="E330" s="199" t="str">
        <f>VLOOKUP($A330,[14]공종목록표!$A:$F,5,0)</f>
        <v>km</v>
      </c>
      <c r="F330" s="190"/>
      <c r="G330" s="190">
        <v>0</v>
      </c>
      <c r="H330" s="190">
        <f t="shared" si="40"/>
        <v>0</v>
      </c>
      <c r="I330" s="190">
        <f t="shared" si="41"/>
        <v>0</v>
      </c>
      <c r="J330" s="190">
        <f t="shared" si="42"/>
        <v>79467077</v>
      </c>
      <c r="K330" s="190">
        <f t="shared" si="43"/>
        <v>0</v>
      </c>
      <c r="L330" s="190">
        <f t="shared" si="44"/>
        <v>806773</v>
      </c>
      <c r="M330" s="190">
        <f t="shared" si="45"/>
        <v>0</v>
      </c>
      <c r="N330" s="190">
        <f t="shared" si="46"/>
        <v>80273850</v>
      </c>
      <c r="O330" s="191">
        <f t="shared" si="46"/>
        <v>0</v>
      </c>
      <c r="P330" s="203" t="s">
        <v>151</v>
      </c>
      <c r="Q330" s="193">
        <v>0</v>
      </c>
      <c r="R330" s="194">
        <v>79467077</v>
      </c>
      <c r="S330" s="194">
        <v>806773</v>
      </c>
      <c r="T330" s="194">
        <v>80273850</v>
      </c>
      <c r="U330" s="141"/>
      <c r="V330" s="172">
        <v>0</v>
      </c>
      <c r="W330" s="172">
        <f t="shared" si="47"/>
        <v>80273850</v>
      </c>
      <c r="X330" s="173"/>
    </row>
    <row r="331" spans="1:24" s="174" customFormat="1" ht="20.100000000000001" hidden="1" customHeight="1">
      <c r="A331" s="186">
        <v>326</v>
      </c>
      <c r="B331" s="197" t="str">
        <f>VLOOKUP($A331,[14]공종목록표!$A:$F,2,0)</f>
        <v>레일교환(인력)</v>
      </c>
      <c r="C331" s="198" t="str">
        <f>VLOOKUP($A331,[14]공종목록표!$A:$F,3,0)</f>
        <v>60kg(교량), 인력, 야간(사용중지 3시간), 시공구간 100m 초과(패드교체포함)</v>
      </c>
      <c r="D331" s="197" t="str">
        <f>VLOOKUP($A331,[14]공종목록표!$A:$F,4,0)</f>
        <v>체결구 해체·체결, 패드교체 포함 (상하차, 운반, 절단 별도), 한쪽레일 교환 시 65%</v>
      </c>
      <c r="E331" s="199" t="str">
        <f>VLOOKUP($A331,[14]공종목록표!$A:$F,5,0)</f>
        <v>km</v>
      </c>
      <c r="F331" s="190"/>
      <c r="G331" s="190">
        <v>0</v>
      </c>
      <c r="H331" s="190">
        <f t="shared" si="40"/>
        <v>0</v>
      </c>
      <c r="I331" s="190">
        <f t="shared" si="41"/>
        <v>0</v>
      </c>
      <c r="J331" s="190">
        <f t="shared" si="42"/>
        <v>69061873</v>
      </c>
      <c r="K331" s="190">
        <f t="shared" si="43"/>
        <v>0</v>
      </c>
      <c r="L331" s="190">
        <f t="shared" si="44"/>
        <v>683781</v>
      </c>
      <c r="M331" s="190">
        <f t="shared" si="45"/>
        <v>0</v>
      </c>
      <c r="N331" s="190">
        <f t="shared" si="46"/>
        <v>69745654</v>
      </c>
      <c r="O331" s="191">
        <f t="shared" si="46"/>
        <v>0</v>
      </c>
      <c r="P331" s="203" t="s">
        <v>144</v>
      </c>
      <c r="Q331" s="193">
        <v>0</v>
      </c>
      <c r="R331" s="194">
        <v>69061873</v>
      </c>
      <c r="S331" s="194">
        <v>683781</v>
      </c>
      <c r="T331" s="194">
        <v>69745654</v>
      </c>
      <c r="U331" s="141"/>
      <c r="V331" s="172">
        <v>0</v>
      </c>
      <c r="W331" s="172">
        <f t="shared" si="47"/>
        <v>69745654</v>
      </c>
      <c r="X331" s="173"/>
    </row>
    <row r="332" spans="1:24" s="174" customFormat="1" ht="20.100000000000001" hidden="1" customHeight="1">
      <c r="A332" s="186">
        <v>327</v>
      </c>
      <c r="B332" s="197" t="str">
        <f>VLOOKUP($A332,[14]공종목록표!$A:$F,2,0)</f>
        <v>레일교환(인력)</v>
      </c>
      <c r="C332" s="198" t="str">
        <f>VLOOKUP($A332,[14]공종목록표!$A:$F,3,0)</f>
        <v>60kg(교량), 인력, 야간(사용중지 4시간), 시공구간 100m 초과(패드교체포함)</v>
      </c>
      <c r="D332" s="197" t="str">
        <f>VLOOKUP($A332,[14]공종목록표!$A:$F,4,0)</f>
        <v>체결구 해체·체결, 패드교체 포함 (상하차, 운반, 절단 별도), 한쪽레일 교환 시 65%</v>
      </c>
      <c r="E332" s="199" t="str">
        <f>VLOOKUP($A332,[14]공종목록표!$A:$F,5,0)</f>
        <v>km</v>
      </c>
      <c r="F332" s="190"/>
      <c r="G332" s="190">
        <v>0</v>
      </c>
      <c r="H332" s="190">
        <f t="shared" si="40"/>
        <v>0</v>
      </c>
      <c r="I332" s="190">
        <f t="shared" si="41"/>
        <v>0</v>
      </c>
      <c r="J332" s="190">
        <f t="shared" si="42"/>
        <v>64594700</v>
      </c>
      <c r="K332" s="190">
        <f t="shared" si="43"/>
        <v>0</v>
      </c>
      <c r="L332" s="190">
        <f t="shared" si="44"/>
        <v>655784</v>
      </c>
      <c r="M332" s="190">
        <f t="shared" si="45"/>
        <v>0</v>
      </c>
      <c r="N332" s="190">
        <f t="shared" si="46"/>
        <v>65250484</v>
      </c>
      <c r="O332" s="191">
        <f t="shared" si="46"/>
        <v>0</v>
      </c>
      <c r="P332" s="203" t="s">
        <v>143</v>
      </c>
      <c r="Q332" s="193">
        <v>0</v>
      </c>
      <c r="R332" s="194">
        <v>64594700</v>
      </c>
      <c r="S332" s="194">
        <v>655784</v>
      </c>
      <c r="T332" s="194">
        <v>65250484</v>
      </c>
      <c r="U332" s="141"/>
      <c r="V332" s="172">
        <v>0</v>
      </c>
      <c r="W332" s="172">
        <f t="shared" si="47"/>
        <v>65250484</v>
      </c>
      <c r="X332" s="173"/>
    </row>
    <row r="333" spans="1:24" s="174" customFormat="1" ht="20.100000000000001" hidden="1" customHeight="1">
      <c r="A333" s="186">
        <v>328</v>
      </c>
      <c r="B333" s="197" t="str">
        <f>VLOOKUP($A333,[14]공종목록표!$A:$F,2,0)</f>
        <v>레일교환(인력)</v>
      </c>
      <c r="C333" s="198" t="str">
        <f>VLOOKUP($A333,[14]공종목록표!$A:$F,3,0)</f>
        <v>60kg(터널), 인력, 야간(사용중지 3시간), 시공구간 30m 이하(패드교체포함)</v>
      </c>
      <c r="D333" s="197" t="str">
        <f>VLOOKUP($A333,[14]공종목록표!$A:$F,4,0)</f>
        <v>체결구 해체·체결, 패드교체 포함 (상하차, 운반, 절단 별도), 한쪽레일 교환 시 65%</v>
      </c>
      <c r="E333" s="199" t="str">
        <f>VLOOKUP($A333,[14]공종목록표!$A:$F,5,0)</f>
        <v>km</v>
      </c>
      <c r="F333" s="190"/>
      <c r="G333" s="190">
        <v>0</v>
      </c>
      <c r="H333" s="190">
        <f t="shared" si="40"/>
        <v>0</v>
      </c>
      <c r="I333" s="190">
        <f t="shared" si="41"/>
        <v>0</v>
      </c>
      <c r="J333" s="190">
        <f t="shared" si="42"/>
        <v>100636427</v>
      </c>
      <c r="K333" s="190">
        <f t="shared" si="43"/>
        <v>0</v>
      </c>
      <c r="L333" s="190">
        <f t="shared" si="44"/>
        <v>996401</v>
      </c>
      <c r="M333" s="190">
        <f t="shared" si="45"/>
        <v>0</v>
      </c>
      <c r="N333" s="190">
        <f t="shared" si="46"/>
        <v>101632828</v>
      </c>
      <c r="O333" s="191">
        <f t="shared" si="46"/>
        <v>0</v>
      </c>
      <c r="P333" s="203" t="s">
        <v>152</v>
      </c>
      <c r="Q333" s="193">
        <v>0</v>
      </c>
      <c r="R333" s="194">
        <v>100636427</v>
      </c>
      <c r="S333" s="194">
        <v>996401</v>
      </c>
      <c r="T333" s="194">
        <v>101632828</v>
      </c>
      <c r="U333" s="141"/>
      <c r="V333" s="172">
        <v>0</v>
      </c>
      <c r="W333" s="172">
        <f t="shared" si="47"/>
        <v>101632828</v>
      </c>
      <c r="X333" s="173"/>
    </row>
    <row r="334" spans="1:24" s="174" customFormat="1" ht="20.100000000000001" hidden="1" customHeight="1">
      <c r="A334" s="186">
        <v>329</v>
      </c>
      <c r="B334" s="197" t="str">
        <f>VLOOKUP($A334,[14]공종목록표!$A:$F,2,0)</f>
        <v>레일교환(인력)</v>
      </c>
      <c r="C334" s="198" t="str">
        <f>VLOOKUP($A334,[14]공종목록표!$A:$F,3,0)</f>
        <v>60kg(터널), 인력, 야간(사용중지 4시간), 시공구간 30m 이하(패드교체포함)</v>
      </c>
      <c r="D334" s="197" t="str">
        <f>VLOOKUP($A334,[14]공종목록표!$A:$F,4,0)</f>
        <v>체결구 해체·체결, 패드교체 포함 (상하차, 운반, 절단 별도), 한쪽레일 교환 시 65%</v>
      </c>
      <c r="E334" s="199" t="str">
        <f>VLOOKUP($A334,[14]공종목록표!$A:$F,5,0)</f>
        <v>km</v>
      </c>
      <c r="F334" s="190"/>
      <c r="G334" s="190">
        <v>0</v>
      </c>
      <c r="H334" s="190">
        <f t="shared" si="40"/>
        <v>0</v>
      </c>
      <c r="I334" s="190">
        <f t="shared" si="41"/>
        <v>0</v>
      </c>
      <c r="J334" s="190">
        <f t="shared" si="42"/>
        <v>93354257</v>
      </c>
      <c r="K334" s="190">
        <f t="shared" si="43"/>
        <v>0</v>
      </c>
      <c r="L334" s="190">
        <f t="shared" si="44"/>
        <v>947760</v>
      </c>
      <c r="M334" s="190">
        <f t="shared" si="45"/>
        <v>0</v>
      </c>
      <c r="N334" s="190">
        <f t="shared" si="46"/>
        <v>94302017</v>
      </c>
      <c r="O334" s="191">
        <f t="shared" si="46"/>
        <v>0</v>
      </c>
      <c r="P334" s="203" t="s">
        <v>130</v>
      </c>
      <c r="Q334" s="193">
        <v>0</v>
      </c>
      <c r="R334" s="194">
        <v>93354257</v>
      </c>
      <c r="S334" s="194">
        <v>947760</v>
      </c>
      <c r="T334" s="194">
        <v>94302017</v>
      </c>
      <c r="U334" s="141"/>
      <c r="V334" s="172">
        <v>0</v>
      </c>
      <c r="W334" s="172">
        <f t="shared" si="47"/>
        <v>94302017</v>
      </c>
      <c r="X334" s="173"/>
    </row>
    <row r="335" spans="1:24" s="174" customFormat="1" ht="20.100000000000001" hidden="1" customHeight="1">
      <c r="A335" s="186">
        <v>330</v>
      </c>
      <c r="B335" s="197" t="str">
        <f>VLOOKUP($A335,[14]공종목록표!$A:$F,2,0)</f>
        <v>레일교환(인력)</v>
      </c>
      <c r="C335" s="198" t="str">
        <f>VLOOKUP($A335,[14]공종목록표!$A:$F,3,0)</f>
        <v>60kg(터널), 인력, 야간(사용중지 3시간), 시공구간 100m 이하(패드교체포함)</v>
      </c>
      <c r="D335" s="197" t="str">
        <f>VLOOKUP($A335,[14]공종목록표!$A:$F,4,0)</f>
        <v>체결구 해체·체결, 패드교체 포함 (상하차, 운반, 절단 별도), 한쪽레일 교환 시 65%</v>
      </c>
      <c r="E335" s="199" t="str">
        <f>VLOOKUP($A335,[14]공종목록표!$A:$F,5,0)</f>
        <v>km</v>
      </c>
      <c r="F335" s="190"/>
      <c r="G335" s="190">
        <v>0</v>
      </c>
      <c r="H335" s="190">
        <f t="shared" si="40"/>
        <v>0</v>
      </c>
      <c r="I335" s="190">
        <f t="shared" si="41"/>
        <v>0</v>
      </c>
      <c r="J335" s="190">
        <f t="shared" si="42"/>
        <v>84192352</v>
      </c>
      <c r="K335" s="190">
        <f t="shared" si="43"/>
        <v>0</v>
      </c>
      <c r="L335" s="190">
        <f t="shared" si="44"/>
        <v>833588</v>
      </c>
      <c r="M335" s="190">
        <f t="shared" si="45"/>
        <v>0</v>
      </c>
      <c r="N335" s="190">
        <f t="shared" si="46"/>
        <v>85025940</v>
      </c>
      <c r="O335" s="191">
        <f t="shared" si="46"/>
        <v>0</v>
      </c>
      <c r="P335" s="203" t="s">
        <v>152</v>
      </c>
      <c r="Q335" s="193">
        <v>0</v>
      </c>
      <c r="R335" s="194">
        <v>84192352</v>
      </c>
      <c r="S335" s="194">
        <v>833588</v>
      </c>
      <c r="T335" s="194">
        <v>85025940</v>
      </c>
      <c r="U335" s="141"/>
      <c r="V335" s="172">
        <v>0</v>
      </c>
      <c r="W335" s="172">
        <f t="shared" si="47"/>
        <v>85025940</v>
      </c>
      <c r="X335" s="173"/>
    </row>
    <row r="336" spans="1:24" s="174" customFormat="1" ht="20.100000000000001" hidden="1" customHeight="1">
      <c r="A336" s="186">
        <v>331</v>
      </c>
      <c r="B336" s="197" t="str">
        <f>VLOOKUP($A336,[14]공종목록표!$A:$F,2,0)</f>
        <v>레일교환(인력)</v>
      </c>
      <c r="C336" s="198" t="str">
        <f>VLOOKUP($A336,[14]공종목록표!$A:$F,3,0)</f>
        <v>60kg(터널), 인력, 야간(사용중지 4시간), 시공구간 100m 이하(패드교체포함)</v>
      </c>
      <c r="D336" s="197" t="str">
        <f>VLOOKUP($A336,[14]공종목록표!$A:$F,4,0)</f>
        <v>체결구 해체·체결, 패드교체 포함 (상하차, 운반, 절단 별도), 한쪽레일 교환 시 65%</v>
      </c>
      <c r="E336" s="199" t="str">
        <f>VLOOKUP($A336,[14]공종목록표!$A:$F,5,0)</f>
        <v>km</v>
      </c>
      <c r="F336" s="190"/>
      <c r="G336" s="190">
        <v>0</v>
      </c>
      <c r="H336" s="190">
        <f t="shared" si="40"/>
        <v>0</v>
      </c>
      <c r="I336" s="190">
        <f t="shared" si="41"/>
        <v>0</v>
      </c>
      <c r="J336" s="190">
        <f t="shared" si="42"/>
        <v>77895379</v>
      </c>
      <c r="K336" s="190">
        <f t="shared" si="43"/>
        <v>0</v>
      </c>
      <c r="L336" s="190">
        <f t="shared" si="44"/>
        <v>790817</v>
      </c>
      <c r="M336" s="190">
        <f t="shared" si="45"/>
        <v>0</v>
      </c>
      <c r="N336" s="190">
        <f t="shared" si="46"/>
        <v>78686196</v>
      </c>
      <c r="O336" s="191">
        <f t="shared" si="46"/>
        <v>0</v>
      </c>
      <c r="P336" s="203" t="s">
        <v>127</v>
      </c>
      <c r="Q336" s="193">
        <v>0</v>
      </c>
      <c r="R336" s="194">
        <v>77895379</v>
      </c>
      <c r="S336" s="194">
        <v>790817</v>
      </c>
      <c r="T336" s="194">
        <v>78686196</v>
      </c>
      <c r="U336" s="141"/>
      <c r="V336" s="172">
        <v>0</v>
      </c>
      <c r="W336" s="172">
        <f t="shared" si="47"/>
        <v>78686196</v>
      </c>
      <c r="X336" s="173"/>
    </row>
    <row r="337" spans="1:24" s="174" customFormat="1" ht="20.100000000000001" hidden="1" customHeight="1">
      <c r="A337" s="186">
        <v>332</v>
      </c>
      <c r="B337" s="197" t="str">
        <f>VLOOKUP($A337,[14]공종목록표!$A:$F,2,0)</f>
        <v>레일교환(인력)</v>
      </c>
      <c r="C337" s="198" t="str">
        <f>VLOOKUP($A337,[14]공종목록표!$A:$F,3,0)</f>
        <v>60kg(터널), 인력, 야간(사용중지 3시간), 시공구간 100m 초과(패드교체포함)</v>
      </c>
      <c r="D337" s="197" t="str">
        <f>VLOOKUP($A337,[14]공종목록표!$A:$F,4,0)</f>
        <v>체결구 해체·체결, 패드교체 포함 (상하차, 운반, 절단 별도), 한쪽레일 교환 시 65%</v>
      </c>
      <c r="E337" s="199" t="str">
        <f>VLOOKUP($A337,[14]공종목록표!$A:$F,5,0)</f>
        <v>km</v>
      </c>
      <c r="F337" s="190"/>
      <c r="G337" s="190">
        <v>0</v>
      </c>
      <c r="H337" s="190">
        <f t="shared" si="40"/>
        <v>0</v>
      </c>
      <c r="I337" s="190">
        <f t="shared" si="41"/>
        <v>0</v>
      </c>
      <c r="J337" s="190">
        <f t="shared" si="42"/>
        <v>68076676</v>
      </c>
      <c r="K337" s="190">
        <f t="shared" si="43"/>
        <v>0</v>
      </c>
      <c r="L337" s="190">
        <f t="shared" si="44"/>
        <v>674027</v>
      </c>
      <c r="M337" s="190">
        <f t="shared" si="45"/>
        <v>0</v>
      </c>
      <c r="N337" s="190">
        <f t="shared" si="46"/>
        <v>68750703</v>
      </c>
      <c r="O337" s="191">
        <f t="shared" si="46"/>
        <v>0</v>
      </c>
      <c r="P337" s="203" t="s">
        <v>145</v>
      </c>
      <c r="Q337" s="193">
        <v>0</v>
      </c>
      <c r="R337" s="194">
        <v>68076676</v>
      </c>
      <c r="S337" s="194">
        <v>674027</v>
      </c>
      <c r="T337" s="194">
        <v>68750703</v>
      </c>
      <c r="U337" s="141"/>
      <c r="V337" s="172">
        <v>0</v>
      </c>
      <c r="W337" s="172">
        <f t="shared" si="47"/>
        <v>68750703</v>
      </c>
      <c r="X337" s="173"/>
    </row>
    <row r="338" spans="1:24" s="174" customFormat="1" ht="20.100000000000001" hidden="1" customHeight="1">
      <c r="A338" s="186">
        <v>333</v>
      </c>
      <c r="B338" s="197" t="str">
        <f>VLOOKUP($A338,[14]공종목록표!$A:$F,2,0)</f>
        <v>레일교환(인력)</v>
      </c>
      <c r="C338" s="198" t="str">
        <f>VLOOKUP($A338,[14]공종목록표!$A:$F,3,0)</f>
        <v>60kg(터널), 인력, 야간(사용중지 4시간), 시공구간 100m 초과(패드교체포함)</v>
      </c>
      <c r="D338" s="197" t="str">
        <f>VLOOKUP($A338,[14]공종목록표!$A:$F,4,0)</f>
        <v>체결구 해체·체결, 패드교체 포함 (상하차, 운반, 절단 별도), 한쪽레일 교환 시 65%</v>
      </c>
      <c r="E338" s="199" t="str">
        <f>VLOOKUP($A338,[14]공종목록표!$A:$F,5,0)</f>
        <v>km</v>
      </c>
      <c r="F338" s="190"/>
      <c r="G338" s="190">
        <v>0</v>
      </c>
      <c r="H338" s="190">
        <f t="shared" si="40"/>
        <v>0</v>
      </c>
      <c r="I338" s="190">
        <f t="shared" si="41"/>
        <v>0</v>
      </c>
      <c r="J338" s="190">
        <f t="shared" si="42"/>
        <v>63351401</v>
      </c>
      <c r="K338" s="190">
        <f t="shared" si="43"/>
        <v>0</v>
      </c>
      <c r="L338" s="190">
        <f t="shared" si="44"/>
        <v>643162</v>
      </c>
      <c r="M338" s="190">
        <f t="shared" si="45"/>
        <v>0</v>
      </c>
      <c r="N338" s="190">
        <f t="shared" si="46"/>
        <v>63994563</v>
      </c>
      <c r="O338" s="191">
        <f t="shared" si="46"/>
        <v>0</v>
      </c>
      <c r="P338" s="203" t="s">
        <v>132</v>
      </c>
      <c r="Q338" s="193">
        <v>0</v>
      </c>
      <c r="R338" s="194">
        <v>63351401</v>
      </c>
      <c r="S338" s="194">
        <v>643162</v>
      </c>
      <c r="T338" s="194">
        <v>63994563</v>
      </c>
      <c r="U338" s="141"/>
      <c r="V338" s="172">
        <v>0</v>
      </c>
      <c r="W338" s="172">
        <f t="shared" si="47"/>
        <v>63994563</v>
      </c>
      <c r="X338" s="173"/>
    </row>
    <row r="339" spans="1:24" s="174" customFormat="1" ht="20.100000000000001" hidden="1" customHeight="1">
      <c r="A339" s="186">
        <v>334</v>
      </c>
      <c r="B339" s="197" t="str">
        <f>VLOOKUP($A339,[14]공종목록표!$A:$F,2,0)</f>
        <v>레일교환</v>
      </c>
      <c r="C339" s="198" t="str">
        <f>VLOOKUP($A339,[14]공종목록표!$A:$F,3,0)</f>
        <v>WT, 기계화, 주간(패드교체포함)</v>
      </c>
      <c r="D339" s="197" t="str">
        <f>VLOOKUP($A339,[14]공종목록표!$A:$F,4,0)</f>
        <v>체결구 해체·체결, 패드교체 포함 (상하차, 운반, 절단 별도), 한쪽레일 교환 시 65%</v>
      </c>
      <c r="E339" s="199" t="str">
        <f>VLOOKUP($A339,[14]공종목록표!$A:$F,5,0)</f>
        <v>km</v>
      </c>
      <c r="F339" s="190"/>
      <c r="G339" s="190">
        <v>0</v>
      </c>
      <c r="H339" s="190">
        <f t="shared" si="40"/>
        <v>438726</v>
      </c>
      <c r="I339" s="190">
        <f t="shared" si="41"/>
        <v>0</v>
      </c>
      <c r="J339" s="190">
        <f t="shared" si="42"/>
        <v>16152604</v>
      </c>
      <c r="K339" s="190">
        <f t="shared" si="43"/>
        <v>0</v>
      </c>
      <c r="L339" s="190">
        <f t="shared" si="44"/>
        <v>1285745</v>
      </c>
      <c r="M339" s="190">
        <f t="shared" si="45"/>
        <v>0</v>
      </c>
      <c r="N339" s="190">
        <f t="shared" si="46"/>
        <v>17877075</v>
      </c>
      <c r="O339" s="191">
        <f t="shared" si="46"/>
        <v>0</v>
      </c>
      <c r="P339" s="203" t="s">
        <v>153</v>
      </c>
      <c r="Q339" s="193">
        <v>438726</v>
      </c>
      <c r="R339" s="194">
        <v>16152604</v>
      </c>
      <c r="S339" s="194">
        <v>1285745</v>
      </c>
      <c r="T339" s="194">
        <v>17877075</v>
      </c>
      <c r="U339" s="141"/>
      <c r="V339" s="172">
        <v>0</v>
      </c>
      <c r="W339" s="172">
        <f t="shared" si="47"/>
        <v>17877075</v>
      </c>
      <c r="X339" s="173"/>
    </row>
    <row r="340" spans="1:24" s="174" customFormat="1" ht="20.100000000000001" hidden="1" customHeight="1">
      <c r="A340" s="186">
        <v>335</v>
      </c>
      <c r="B340" s="197" t="str">
        <f>VLOOKUP($A340,[14]공종목록표!$A:$F,2,0)</f>
        <v>레일교환</v>
      </c>
      <c r="C340" s="198" t="str">
        <f>VLOOKUP($A340,[14]공종목록표!$A:$F,3,0)</f>
        <v>WT, 기계화, 주간(사용중지 4시간)(패드교체포함)</v>
      </c>
      <c r="D340" s="197" t="str">
        <f>VLOOKUP($A340,[14]공종목록표!$A:$F,4,0)</f>
        <v>체결구 해체·체결, 패드교체 포함 (상하차, 운반, 절단 별도), 한쪽레일 교환 시 65%</v>
      </c>
      <c r="E340" s="199" t="str">
        <f>VLOOKUP($A340,[14]공종목록표!$A:$F,5,0)</f>
        <v>km</v>
      </c>
      <c r="F340" s="190"/>
      <c r="G340" s="190">
        <v>0</v>
      </c>
      <c r="H340" s="190">
        <f t="shared" si="40"/>
        <v>515960</v>
      </c>
      <c r="I340" s="190">
        <f t="shared" si="41"/>
        <v>0</v>
      </c>
      <c r="J340" s="190">
        <f t="shared" si="42"/>
        <v>18996466</v>
      </c>
      <c r="K340" s="190">
        <f t="shared" si="43"/>
        <v>0</v>
      </c>
      <c r="L340" s="190">
        <f t="shared" si="44"/>
        <v>1418569</v>
      </c>
      <c r="M340" s="190">
        <f t="shared" si="45"/>
        <v>0</v>
      </c>
      <c r="N340" s="190">
        <f t="shared" si="46"/>
        <v>20930995</v>
      </c>
      <c r="O340" s="191">
        <f t="shared" si="46"/>
        <v>0</v>
      </c>
      <c r="P340" s="203" t="s">
        <v>154</v>
      </c>
      <c r="Q340" s="193">
        <v>515960</v>
      </c>
      <c r="R340" s="194">
        <v>18996466</v>
      </c>
      <c r="S340" s="194">
        <v>1418569</v>
      </c>
      <c r="T340" s="194">
        <v>20930995</v>
      </c>
      <c r="U340" s="141"/>
      <c r="V340" s="172">
        <v>0</v>
      </c>
      <c r="W340" s="172">
        <f t="shared" si="47"/>
        <v>20930995</v>
      </c>
      <c r="X340" s="173"/>
    </row>
    <row r="341" spans="1:24" s="174" customFormat="1" ht="20.100000000000001" hidden="1" customHeight="1">
      <c r="A341" s="186">
        <v>336</v>
      </c>
      <c r="B341" s="197" t="str">
        <f>VLOOKUP($A341,[14]공종목록표!$A:$F,2,0)</f>
        <v>레일교환</v>
      </c>
      <c r="C341" s="198" t="str">
        <f>VLOOKUP($A341,[14]공종목록표!$A:$F,3,0)</f>
        <v>WT, 기계화, 야간(사용중지 3시간)(패드교체포함)</v>
      </c>
      <c r="D341" s="197" t="str">
        <f>VLOOKUP($A341,[14]공종목록표!$A:$F,4,0)</f>
        <v>체결구 해체·체결, 패드교체 포함 (상하차, 운반, 절단 별도), 한쪽레일 교환 시 65%</v>
      </c>
      <c r="E341" s="199" t="str">
        <f>VLOOKUP($A341,[14]공종목록표!$A:$F,5,0)</f>
        <v>km</v>
      </c>
      <c r="F341" s="190"/>
      <c r="G341" s="190">
        <v>0</v>
      </c>
      <c r="H341" s="190">
        <f t="shared" si="40"/>
        <v>768410</v>
      </c>
      <c r="I341" s="190">
        <f t="shared" si="41"/>
        <v>0</v>
      </c>
      <c r="J341" s="190">
        <f t="shared" si="42"/>
        <v>42371034</v>
      </c>
      <c r="K341" s="190">
        <f t="shared" si="43"/>
        <v>0</v>
      </c>
      <c r="L341" s="190">
        <f t="shared" si="44"/>
        <v>1974393</v>
      </c>
      <c r="M341" s="190">
        <f t="shared" si="45"/>
        <v>0</v>
      </c>
      <c r="N341" s="190">
        <f t="shared" si="46"/>
        <v>45113837</v>
      </c>
      <c r="O341" s="191">
        <f t="shared" si="46"/>
        <v>0</v>
      </c>
      <c r="P341" s="203" t="s">
        <v>155</v>
      </c>
      <c r="Q341" s="193">
        <v>768410</v>
      </c>
      <c r="R341" s="194">
        <v>42371034</v>
      </c>
      <c r="S341" s="194">
        <v>1974393</v>
      </c>
      <c r="T341" s="194">
        <v>45113837</v>
      </c>
      <c r="U341" s="141"/>
      <c r="V341" s="172">
        <v>0</v>
      </c>
      <c r="W341" s="172">
        <f t="shared" si="47"/>
        <v>45113837</v>
      </c>
      <c r="X341" s="173"/>
    </row>
    <row r="342" spans="1:24" s="174" customFormat="1" ht="20.100000000000001" hidden="1" customHeight="1">
      <c r="A342" s="186">
        <v>337</v>
      </c>
      <c r="B342" s="197" t="str">
        <f>VLOOKUP($A342,[14]공종목록표!$A:$F,2,0)</f>
        <v>레일교환</v>
      </c>
      <c r="C342" s="198" t="str">
        <f>VLOOKUP($A342,[14]공종목록표!$A:$F,3,0)</f>
        <v>WT, 기계화, 야간(사용중지 4시간)(패드교체포함)</v>
      </c>
      <c r="D342" s="197" t="str">
        <f>VLOOKUP($A342,[14]공종목록표!$A:$F,4,0)</f>
        <v>체결구 해체·체결, 패드교체 포함 (상하차, 운반, 절단 별도), 한쪽레일 교환 시 65%</v>
      </c>
      <c r="E342" s="199" t="str">
        <f>VLOOKUP($A342,[14]공종목록표!$A:$F,5,0)</f>
        <v>km</v>
      </c>
      <c r="F342" s="190"/>
      <c r="G342" s="190">
        <v>0</v>
      </c>
      <c r="H342" s="190">
        <f t="shared" si="40"/>
        <v>732670</v>
      </c>
      <c r="I342" s="190">
        <f t="shared" si="41"/>
        <v>0</v>
      </c>
      <c r="J342" s="190">
        <f t="shared" si="42"/>
        <v>39623531</v>
      </c>
      <c r="K342" s="190">
        <f t="shared" si="43"/>
        <v>0</v>
      </c>
      <c r="L342" s="190">
        <f t="shared" si="44"/>
        <v>1881595</v>
      </c>
      <c r="M342" s="190">
        <f t="shared" si="45"/>
        <v>0</v>
      </c>
      <c r="N342" s="190">
        <f t="shared" si="46"/>
        <v>42237796</v>
      </c>
      <c r="O342" s="191">
        <f t="shared" si="46"/>
        <v>0</v>
      </c>
      <c r="P342" s="203" t="s">
        <v>156</v>
      </c>
      <c r="Q342" s="193">
        <v>732670</v>
      </c>
      <c r="R342" s="194">
        <v>39623531</v>
      </c>
      <c r="S342" s="194">
        <v>1881595</v>
      </c>
      <c r="T342" s="194">
        <v>42237796</v>
      </c>
      <c r="U342" s="141"/>
      <c r="V342" s="172">
        <v>0</v>
      </c>
      <c r="W342" s="172">
        <f t="shared" si="47"/>
        <v>42237796</v>
      </c>
      <c r="X342" s="173"/>
    </row>
    <row r="343" spans="1:24" s="174" customFormat="1" ht="20.100000000000001" hidden="1" customHeight="1">
      <c r="A343" s="186">
        <v>338</v>
      </c>
      <c r="B343" s="197" t="str">
        <f>VLOOKUP($A343,[14]공종목록표!$A:$F,2,0)</f>
        <v>레일교환</v>
      </c>
      <c r="C343" s="198" t="str">
        <f>VLOOKUP($A343,[14]공종목록표!$A:$F,3,0)</f>
        <v>PCT, 기계화, 주간(패드교체포함)</v>
      </c>
      <c r="D343" s="197" t="str">
        <f>VLOOKUP($A343,[14]공종목록표!$A:$F,4,0)</f>
        <v>체결구 해체·체결, 패드교체 포함 (상하차, 운반, 절단 별도), 한쪽레일 교환 시 65%</v>
      </c>
      <c r="E343" s="199" t="str">
        <f>VLOOKUP($A343,[14]공종목록표!$A:$F,5,0)</f>
        <v>km</v>
      </c>
      <c r="F343" s="190"/>
      <c r="G343" s="190">
        <v>0</v>
      </c>
      <c r="H343" s="190">
        <f t="shared" si="40"/>
        <v>406622</v>
      </c>
      <c r="I343" s="190">
        <f t="shared" si="41"/>
        <v>0</v>
      </c>
      <c r="J343" s="190">
        <f t="shared" si="42"/>
        <v>15153918</v>
      </c>
      <c r="K343" s="190">
        <f t="shared" si="43"/>
        <v>0</v>
      </c>
      <c r="L343" s="190">
        <f t="shared" si="44"/>
        <v>1197159</v>
      </c>
      <c r="M343" s="190">
        <f t="shared" si="45"/>
        <v>0</v>
      </c>
      <c r="N343" s="190">
        <f t="shared" si="46"/>
        <v>16757699</v>
      </c>
      <c r="O343" s="191">
        <f t="shared" si="46"/>
        <v>0</v>
      </c>
      <c r="P343" s="203" t="s">
        <v>157</v>
      </c>
      <c r="Q343" s="193">
        <v>406622</v>
      </c>
      <c r="R343" s="194">
        <v>15153918</v>
      </c>
      <c r="S343" s="194">
        <v>1197159</v>
      </c>
      <c r="T343" s="194">
        <v>16757699</v>
      </c>
      <c r="U343" s="141"/>
      <c r="V343" s="172">
        <v>0</v>
      </c>
      <c r="W343" s="172">
        <f t="shared" si="47"/>
        <v>16757699</v>
      </c>
      <c r="X343" s="173"/>
    </row>
    <row r="344" spans="1:24" s="174" customFormat="1" ht="20.100000000000001" hidden="1" customHeight="1">
      <c r="A344" s="186">
        <v>339</v>
      </c>
      <c r="B344" s="197" t="str">
        <f>VLOOKUP($A344,[14]공종목록표!$A:$F,2,0)</f>
        <v>레일교환</v>
      </c>
      <c r="C344" s="198" t="str">
        <f>VLOOKUP($A344,[14]공종목록표!$A:$F,3,0)</f>
        <v>PCT, 기계화, 주간(사용중지 4시간)(패드교체포함)</v>
      </c>
      <c r="D344" s="197" t="str">
        <f>VLOOKUP($A344,[14]공종목록표!$A:$F,4,0)</f>
        <v>체결구 해체·체결, 패드교체 포함 (상하차, 운반, 절단 별도), 한쪽레일 교환 시 65%</v>
      </c>
      <c r="E344" s="199" t="str">
        <f>VLOOKUP($A344,[14]공종목록표!$A:$F,5,0)</f>
        <v>km</v>
      </c>
      <c r="F344" s="190"/>
      <c r="G344" s="190">
        <v>0</v>
      </c>
      <c r="H344" s="190">
        <f t="shared" si="40"/>
        <v>478210</v>
      </c>
      <c r="I344" s="190">
        <f t="shared" si="41"/>
        <v>0</v>
      </c>
      <c r="J344" s="190">
        <f t="shared" si="42"/>
        <v>17821897</v>
      </c>
      <c r="K344" s="190">
        <f t="shared" si="43"/>
        <v>0</v>
      </c>
      <c r="L344" s="190">
        <f t="shared" si="44"/>
        <v>1319947</v>
      </c>
      <c r="M344" s="190">
        <f t="shared" si="45"/>
        <v>0</v>
      </c>
      <c r="N344" s="190">
        <f t="shared" si="46"/>
        <v>19620054</v>
      </c>
      <c r="O344" s="191">
        <f t="shared" si="46"/>
        <v>0</v>
      </c>
      <c r="P344" s="203" t="s">
        <v>158</v>
      </c>
      <c r="Q344" s="193">
        <v>478210</v>
      </c>
      <c r="R344" s="194">
        <v>17821897</v>
      </c>
      <c r="S344" s="194">
        <v>1319947</v>
      </c>
      <c r="T344" s="194">
        <v>19620054</v>
      </c>
      <c r="U344" s="141"/>
      <c r="V344" s="172">
        <v>0</v>
      </c>
      <c r="W344" s="172">
        <f t="shared" si="47"/>
        <v>19620054</v>
      </c>
      <c r="X344" s="173"/>
    </row>
    <row r="345" spans="1:24" s="174" customFormat="1" ht="20.100000000000001" hidden="1" customHeight="1">
      <c r="A345" s="186">
        <v>340</v>
      </c>
      <c r="B345" s="197" t="str">
        <f>VLOOKUP($A345,[14]공종목록표!$A:$F,2,0)</f>
        <v>레일교환</v>
      </c>
      <c r="C345" s="198" t="str">
        <f>VLOOKUP($A345,[14]공종목록표!$A:$F,3,0)</f>
        <v>PCT, 기계화, 야간(사용중지 3시간)(패드교체포함)</v>
      </c>
      <c r="D345" s="197" t="str">
        <f>VLOOKUP($A345,[14]공종목록표!$A:$F,4,0)</f>
        <v>체결구 해체·체결, 패드교체 포함 (상하차, 운반, 절단 별도), 한쪽레일 교환 시 65%</v>
      </c>
      <c r="E345" s="199" t="str">
        <f>VLOOKUP($A345,[14]공종목록표!$A:$F,5,0)</f>
        <v>km</v>
      </c>
      <c r="F345" s="190"/>
      <c r="G345" s="190">
        <v>0</v>
      </c>
      <c r="H345" s="190">
        <f t="shared" si="40"/>
        <v>714800</v>
      </c>
      <c r="I345" s="190">
        <f t="shared" si="41"/>
        <v>0</v>
      </c>
      <c r="J345" s="190">
        <f t="shared" si="42"/>
        <v>39183684</v>
      </c>
      <c r="K345" s="190">
        <f t="shared" si="43"/>
        <v>0</v>
      </c>
      <c r="L345" s="190">
        <f t="shared" si="44"/>
        <v>1833956</v>
      </c>
      <c r="M345" s="190">
        <f t="shared" si="45"/>
        <v>0</v>
      </c>
      <c r="N345" s="190">
        <f t="shared" si="46"/>
        <v>41732440</v>
      </c>
      <c r="O345" s="191">
        <f t="shared" si="46"/>
        <v>0</v>
      </c>
      <c r="P345" s="203" t="s">
        <v>159</v>
      </c>
      <c r="Q345" s="193">
        <v>714800</v>
      </c>
      <c r="R345" s="194">
        <v>39183684</v>
      </c>
      <c r="S345" s="194">
        <v>1833956</v>
      </c>
      <c r="T345" s="194">
        <v>41732440</v>
      </c>
      <c r="U345" s="141"/>
      <c r="V345" s="172">
        <v>0</v>
      </c>
      <c r="W345" s="172">
        <f t="shared" si="47"/>
        <v>41732440</v>
      </c>
      <c r="X345" s="173"/>
    </row>
    <row r="346" spans="1:24" s="174" customFormat="1" ht="20.100000000000001" hidden="1" customHeight="1">
      <c r="A346" s="186">
        <v>341</v>
      </c>
      <c r="B346" s="197" t="str">
        <f>VLOOKUP($A346,[14]공종목록표!$A:$F,2,0)</f>
        <v>레일교환</v>
      </c>
      <c r="C346" s="198" t="str">
        <f>VLOOKUP($A346,[14]공종목록표!$A:$F,3,0)</f>
        <v>PCT, 기계화, 야간(사용중지 4시간)(패드교체포함)</v>
      </c>
      <c r="D346" s="197" t="str">
        <f>VLOOKUP($A346,[14]공종목록표!$A:$F,4,0)</f>
        <v>체결구 해체·체결, 패드교체 포함 (상하차, 운반, 절단 별도), 한쪽레일 교환 시 65%</v>
      </c>
      <c r="E346" s="199" t="str">
        <f>VLOOKUP($A346,[14]공종목록표!$A:$F,5,0)</f>
        <v>km</v>
      </c>
      <c r="F346" s="190"/>
      <c r="G346" s="190">
        <v>0</v>
      </c>
      <c r="H346" s="190">
        <f t="shared" si="40"/>
        <v>679060</v>
      </c>
      <c r="I346" s="190">
        <f t="shared" si="41"/>
        <v>0</v>
      </c>
      <c r="J346" s="190">
        <f t="shared" si="42"/>
        <v>37188355</v>
      </c>
      <c r="K346" s="190">
        <f t="shared" si="43"/>
        <v>0</v>
      </c>
      <c r="L346" s="190">
        <f t="shared" si="44"/>
        <v>1749476</v>
      </c>
      <c r="M346" s="190">
        <f t="shared" si="45"/>
        <v>0</v>
      </c>
      <c r="N346" s="190">
        <f t="shared" si="46"/>
        <v>39616891</v>
      </c>
      <c r="O346" s="191">
        <f t="shared" si="46"/>
        <v>0</v>
      </c>
      <c r="P346" s="203" t="s">
        <v>160</v>
      </c>
      <c r="Q346" s="193">
        <v>679060</v>
      </c>
      <c r="R346" s="194">
        <v>37188355</v>
      </c>
      <c r="S346" s="194">
        <v>1749476</v>
      </c>
      <c r="T346" s="194">
        <v>39616891</v>
      </c>
      <c r="U346" s="141"/>
      <c r="V346" s="172">
        <v>0</v>
      </c>
      <c r="W346" s="172">
        <f t="shared" si="47"/>
        <v>39616891</v>
      </c>
      <c r="X346" s="173"/>
    </row>
    <row r="347" spans="1:24" s="174" customFormat="1" ht="20.100000000000001" hidden="1" customHeight="1">
      <c r="A347" s="186">
        <v>342</v>
      </c>
      <c r="B347" s="197" t="str">
        <f>VLOOKUP($A347,[14]공종목록표!$A:$F,2,0)</f>
        <v>레일교환</v>
      </c>
      <c r="C347" s="198" t="str">
        <f>VLOOKUP($A347,[14]공종목록표!$A:$F,3,0)</f>
        <v>교량, 기계화, 주간(사용중지 4시간)(패드교체포함)</v>
      </c>
      <c r="D347" s="197" t="str">
        <f>VLOOKUP($A347,[14]공종목록표!$A:$F,4,0)</f>
        <v>체결구 해체·체결, 패드교체 포함 (상하차, 운반, 절단 별도), 한쪽레일 교환 시 65%</v>
      </c>
      <c r="E347" s="199" t="str">
        <f>VLOOKUP($A347,[14]공종목록표!$A:$F,5,0)</f>
        <v>km</v>
      </c>
      <c r="F347" s="190"/>
      <c r="G347" s="190">
        <v>0</v>
      </c>
      <c r="H347" s="190">
        <f t="shared" si="40"/>
        <v>654390</v>
      </c>
      <c r="I347" s="190">
        <f t="shared" si="41"/>
        <v>0</v>
      </c>
      <c r="J347" s="190">
        <f t="shared" si="42"/>
        <v>23963575</v>
      </c>
      <c r="K347" s="190">
        <f t="shared" si="43"/>
        <v>0</v>
      </c>
      <c r="L347" s="190">
        <f t="shared" si="44"/>
        <v>1704821</v>
      </c>
      <c r="M347" s="190">
        <f t="shared" si="45"/>
        <v>0</v>
      </c>
      <c r="N347" s="190">
        <f t="shared" si="46"/>
        <v>26322786</v>
      </c>
      <c r="O347" s="191">
        <f t="shared" si="46"/>
        <v>0</v>
      </c>
      <c r="P347" s="203" t="s">
        <v>161</v>
      </c>
      <c r="Q347" s="193">
        <v>654390</v>
      </c>
      <c r="R347" s="194">
        <v>23963575</v>
      </c>
      <c r="S347" s="194">
        <v>1704821</v>
      </c>
      <c r="T347" s="194">
        <v>26322786</v>
      </c>
      <c r="U347" s="141"/>
      <c r="V347" s="172">
        <v>0</v>
      </c>
      <c r="W347" s="172">
        <f t="shared" si="47"/>
        <v>26322786</v>
      </c>
      <c r="X347" s="173"/>
    </row>
    <row r="348" spans="1:24" s="174" customFormat="1" ht="20.100000000000001" hidden="1" customHeight="1">
      <c r="A348" s="186">
        <v>343</v>
      </c>
      <c r="B348" s="197" t="str">
        <f>VLOOKUP($A348,[14]공종목록표!$A:$F,2,0)</f>
        <v>레일교환</v>
      </c>
      <c r="C348" s="198" t="str">
        <f>VLOOKUP($A348,[14]공종목록표!$A:$F,3,0)</f>
        <v>교량, 기계화, 야간(사용중지 3시간)(패드교체포함)</v>
      </c>
      <c r="D348" s="197" t="str">
        <f>VLOOKUP($A348,[14]공종목록표!$A:$F,4,0)</f>
        <v>체결구 해체·체결, 패드교체 포함 (상하차, 운반, 절단 별도), 한쪽레일 교환 시 65%</v>
      </c>
      <c r="E348" s="199" t="str">
        <f>VLOOKUP($A348,[14]공종목록표!$A:$F,5,0)</f>
        <v>km</v>
      </c>
      <c r="F348" s="190"/>
      <c r="G348" s="190">
        <v>0</v>
      </c>
      <c r="H348" s="190">
        <f t="shared" si="40"/>
        <v>964980</v>
      </c>
      <c r="I348" s="190">
        <f t="shared" si="41"/>
        <v>0</v>
      </c>
      <c r="J348" s="190">
        <f t="shared" si="42"/>
        <v>53314548</v>
      </c>
      <c r="K348" s="190">
        <f t="shared" si="43"/>
        <v>0</v>
      </c>
      <c r="L348" s="190">
        <f t="shared" si="44"/>
        <v>2402375</v>
      </c>
      <c r="M348" s="190">
        <f t="shared" si="45"/>
        <v>0</v>
      </c>
      <c r="N348" s="190">
        <f t="shared" si="46"/>
        <v>56681903</v>
      </c>
      <c r="O348" s="191">
        <f t="shared" si="46"/>
        <v>0</v>
      </c>
      <c r="P348" s="203" t="s">
        <v>162</v>
      </c>
      <c r="Q348" s="193">
        <v>964980</v>
      </c>
      <c r="R348" s="194">
        <v>53314548</v>
      </c>
      <c r="S348" s="194">
        <v>2402375</v>
      </c>
      <c r="T348" s="194">
        <v>56681903</v>
      </c>
      <c r="U348" s="141"/>
      <c r="V348" s="172">
        <v>0</v>
      </c>
      <c r="W348" s="172">
        <f t="shared" si="47"/>
        <v>56681903</v>
      </c>
      <c r="X348" s="173"/>
    </row>
    <row r="349" spans="1:24" s="174" customFormat="1" ht="20.100000000000001" hidden="1" customHeight="1">
      <c r="A349" s="186">
        <v>344</v>
      </c>
      <c r="B349" s="197" t="str">
        <f>VLOOKUP($A349,[14]공종목록표!$A:$F,2,0)</f>
        <v>레일교환</v>
      </c>
      <c r="C349" s="198" t="str">
        <f>VLOOKUP($A349,[14]공종목록표!$A:$F,3,0)</f>
        <v>교량, 기계화, 야간(사용중지 4시간)(패드교체포함)</v>
      </c>
      <c r="D349" s="197" t="str">
        <f>VLOOKUP($A349,[14]공종목록표!$A:$F,4,0)</f>
        <v>체결구 해체·체결, 패드교체 포함 (상하차, 운반, 절단 별도), 한쪽레일 교환 시 65%</v>
      </c>
      <c r="E349" s="199" t="str">
        <f>VLOOKUP($A349,[14]공종목록표!$A:$F,5,0)</f>
        <v>km</v>
      </c>
      <c r="F349" s="190"/>
      <c r="G349" s="190">
        <v>0</v>
      </c>
      <c r="H349" s="190">
        <f t="shared" si="40"/>
        <v>929240</v>
      </c>
      <c r="I349" s="190">
        <f t="shared" si="41"/>
        <v>0</v>
      </c>
      <c r="J349" s="190">
        <f t="shared" si="42"/>
        <v>49991399</v>
      </c>
      <c r="K349" s="190">
        <f t="shared" si="43"/>
        <v>0</v>
      </c>
      <c r="L349" s="190">
        <f t="shared" si="44"/>
        <v>2306786</v>
      </c>
      <c r="M349" s="190">
        <f t="shared" si="45"/>
        <v>0</v>
      </c>
      <c r="N349" s="190">
        <f t="shared" si="46"/>
        <v>53227425</v>
      </c>
      <c r="O349" s="191">
        <f t="shared" si="46"/>
        <v>0</v>
      </c>
      <c r="P349" s="203" t="s">
        <v>163</v>
      </c>
      <c r="Q349" s="193">
        <v>929240</v>
      </c>
      <c r="R349" s="194">
        <v>49991399</v>
      </c>
      <c r="S349" s="194">
        <v>2306786</v>
      </c>
      <c r="T349" s="194">
        <v>53227425</v>
      </c>
      <c r="U349" s="141"/>
      <c r="V349" s="172">
        <v>0</v>
      </c>
      <c r="W349" s="172">
        <f t="shared" si="47"/>
        <v>53227425</v>
      </c>
      <c r="X349" s="173"/>
    </row>
    <row r="350" spans="1:24" s="174" customFormat="1" ht="20.100000000000001" hidden="1" customHeight="1">
      <c r="A350" s="186">
        <v>345</v>
      </c>
      <c r="B350" s="197" t="str">
        <f>VLOOKUP($A350,[14]공종목록표!$A:$F,2,0)</f>
        <v>레일교환</v>
      </c>
      <c r="C350" s="198" t="str">
        <f>VLOOKUP($A350,[14]공종목록표!$A:$F,3,0)</f>
        <v>터널, 기계화, 주간(사용중지 4시간)(패드교체포함)</v>
      </c>
      <c r="D350" s="197" t="str">
        <f>VLOOKUP($A350,[14]공종목록표!$A:$F,4,0)</f>
        <v>체결구 해체·체결, 패드교체 포함 (상하차, 운반, 절단 별도), 한쪽레일 교환 시 65%</v>
      </c>
      <c r="E350" s="199" t="str">
        <f>VLOOKUP($A350,[14]공종목록표!$A:$F,5,0)</f>
        <v>km</v>
      </c>
      <c r="F350" s="190"/>
      <c r="G350" s="190">
        <v>0</v>
      </c>
      <c r="H350" s="190">
        <f t="shared" si="40"/>
        <v>685859</v>
      </c>
      <c r="I350" s="190">
        <f t="shared" si="41"/>
        <v>0</v>
      </c>
      <c r="J350" s="190">
        <f t="shared" si="42"/>
        <v>25184751</v>
      </c>
      <c r="K350" s="190">
        <f t="shared" si="43"/>
        <v>0</v>
      </c>
      <c r="L350" s="190">
        <f t="shared" si="44"/>
        <v>1788134</v>
      </c>
      <c r="M350" s="190">
        <f t="shared" si="45"/>
        <v>0</v>
      </c>
      <c r="N350" s="190">
        <f t="shared" si="46"/>
        <v>27658744</v>
      </c>
      <c r="O350" s="191">
        <f t="shared" si="46"/>
        <v>0</v>
      </c>
      <c r="P350" s="203" t="s">
        <v>164</v>
      </c>
      <c r="Q350" s="193">
        <v>685859</v>
      </c>
      <c r="R350" s="194">
        <v>25184751</v>
      </c>
      <c r="S350" s="194">
        <v>1788134</v>
      </c>
      <c r="T350" s="194">
        <v>27658744</v>
      </c>
      <c r="U350" s="141"/>
      <c r="V350" s="172">
        <v>0</v>
      </c>
      <c r="W350" s="172">
        <f t="shared" si="47"/>
        <v>27658744</v>
      </c>
      <c r="X350" s="173"/>
    </row>
    <row r="351" spans="1:24" s="174" customFormat="1" ht="20.100000000000001" hidden="1" customHeight="1">
      <c r="A351" s="186">
        <v>346</v>
      </c>
      <c r="B351" s="197" t="str">
        <f>VLOOKUP($A351,[14]공종목록표!$A:$F,2,0)</f>
        <v>레일교환</v>
      </c>
      <c r="C351" s="198" t="str">
        <f>VLOOKUP($A351,[14]공종목록표!$A:$F,3,0)</f>
        <v>터널, 기계화, 야간(사용중지 3시간)(패드교체포함)</v>
      </c>
      <c r="D351" s="197" t="str">
        <f>VLOOKUP($A351,[14]공종목록표!$A:$F,4,0)</f>
        <v>체결구 해체·체결, 패드교체 포함 (상하차, 운반, 절단 별도), 한쪽레일 교환 시 65%</v>
      </c>
      <c r="E351" s="199" t="str">
        <f>VLOOKUP($A351,[14]공종목록표!$A:$F,5,0)</f>
        <v>km</v>
      </c>
      <c r="F351" s="190"/>
      <c r="G351" s="190">
        <v>0</v>
      </c>
      <c r="H351" s="190">
        <f t="shared" si="40"/>
        <v>1018590</v>
      </c>
      <c r="I351" s="190">
        <f t="shared" si="41"/>
        <v>0</v>
      </c>
      <c r="J351" s="190">
        <f t="shared" si="42"/>
        <v>55915397</v>
      </c>
      <c r="K351" s="190">
        <f t="shared" si="43"/>
        <v>0</v>
      </c>
      <c r="L351" s="190">
        <f t="shared" si="44"/>
        <v>2532265</v>
      </c>
      <c r="M351" s="190">
        <f t="shared" si="45"/>
        <v>0</v>
      </c>
      <c r="N351" s="190">
        <f t="shared" si="46"/>
        <v>59466252</v>
      </c>
      <c r="O351" s="191">
        <f t="shared" si="46"/>
        <v>0</v>
      </c>
      <c r="P351" s="203" t="s">
        <v>165</v>
      </c>
      <c r="Q351" s="193">
        <v>1018590</v>
      </c>
      <c r="R351" s="194">
        <v>55915397</v>
      </c>
      <c r="S351" s="194">
        <v>2532265</v>
      </c>
      <c r="T351" s="194">
        <v>59466252</v>
      </c>
      <c r="U351" s="141"/>
      <c r="V351" s="172">
        <v>0</v>
      </c>
      <c r="W351" s="172">
        <f t="shared" si="47"/>
        <v>59466252</v>
      </c>
      <c r="X351" s="173"/>
    </row>
    <row r="352" spans="1:24" s="174" customFormat="1" ht="20.100000000000001" hidden="1" customHeight="1">
      <c r="A352" s="186">
        <v>347</v>
      </c>
      <c r="B352" s="197" t="str">
        <f>VLOOKUP($A352,[14]공종목록표!$A:$F,2,0)</f>
        <v>레일교환</v>
      </c>
      <c r="C352" s="198" t="str">
        <f>VLOOKUP($A352,[14]공종목록표!$A:$F,3,0)</f>
        <v>터널, 기계화, 야간(사용중지 4시간)(패드교체포함)</v>
      </c>
      <c r="D352" s="197" t="str">
        <f>VLOOKUP($A352,[14]공종목록표!$A:$F,4,0)</f>
        <v>체결구 해체·체결, 패드교체 포함 (상하차, 운반, 절단 별도), 한쪽레일 교환 시 65%</v>
      </c>
      <c r="E352" s="199" t="str">
        <f>VLOOKUP($A352,[14]공종목록표!$A:$F,5,0)</f>
        <v>km</v>
      </c>
      <c r="F352" s="190"/>
      <c r="G352" s="190">
        <v>0</v>
      </c>
      <c r="H352" s="190">
        <f t="shared" si="40"/>
        <v>973915</v>
      </c>
      <c r="I352" s="190">
        <f t="shared" si="41"/>
        <v>0</v>
      </c>
      <c r="J352" s="190">
        <f t="shared" si="42"/>
        <v>52536916</v>
      </c>
      <c r="K352" s="190">
        <f t="shared" si="43"/>
        <v>0</v>
      </c>
      <c r="L352" s="190">
        <f t="shared" si="44"/>
        <v>2419131</v>
      </c>
      <c r="M352" s="190">
        <f t="shared" si="45"/>
        <v>0</v>
      </c>
      <c r="N352" s="190">
        <f t="shared" si="46"/>
        <v>55929962</v>
      </c>
      <c r="O352" s="191">
        <f t="shared" si="46"/>
        <v>0</v>
      </c>
      <c r="P352" s="203" t="s">
        <v>166</v>
      </c>
      <c r="Q352" s="193">
        <v>973915</v>
      </c>
      <c r="R352" s="194">
        <v>52536916</v>
      </c>
      <c r="S352" s="194">
        <v>2419131</v>
      </c>
      <c r="T352" s="194">
        <v>55929962</v>
      </c>
      <c r="U352" s="141"/>
      <c r="V352" s="172">
        <v>0</v>
      </c>
      <c r="W352" s="172">
        <f t="shared" si="47"/>
        <v>55929962</v>
      </c>
      <c r="X352" s="173"/>
    </row>
    <row r="353" spans="1:24" s="174" customFormat="1" ht="20.100000000000001" hidden="1" customHeight="1">
      <c r="A353" s="179">
        <v>348</v>
      </c>
      <c r="B353" s="176" t="str">
        <f>VLOOKUP($A353,[14]공종목록표!$A:$F,2,0)</f>
        <v>침목교환(인력)</v>
      </c>
      <c r="C353" s="177" t="str">
        <f>VLOOKUP($A353,[14]공종목록표!$A:$F,3,0)</f>
        <v>WT→WT, 인력, 야간(사용중지 3시간), A-TYPE(비연속교환)</v>
      </c>
      <c r="D353" s="176" t="str">
        <f>VLOOKUP($A353,[14]공종목록표!$A:$F,4,0)</f>
        <v>체결구 해체 및 체결 포함 (상하차, 운반, 침목천공, 탄성체결 별도)</v>
      </c>
      <c r="E353" s="178" t="str">
        <f>VLOOKUP($A353,[14]공종목록표!$A:$F,5,0)</f>
        <v>개</v>
      </c>
      <c r="F353" s="167"/>
      <c r="G353" s="167">
        <v>0</v>
      </c>
      <c r="H353" s="167">
        <f t="shared" si="40"/>
        <v>0</v>
      </c>
      <c r="I353" s="167">
        <f t="shared" si="41"/>
        <v>0</v>
      </c>
      <c r="J353" s="167">
        <f t="shared" si="42"/>
        <v>111261</v>
      </c>
      <c r="K353" s="167">
        <f t="shared" si="43"/>
        <v>0</v>
      </c>
      <c r="L353" s="167">
        <f t="shared" si="44"/>
        <v>1293</v>
      </c>
      <c r="M353" s="167">
        <f t="shared" si="45"/>
        <v>0</v>
      </c>
      <c r="N353" s="167">
        <f t="shared" si="46"/>
        <v>112554</v>
      </c>
      <c r="O353" s="168">
        <f t="shared" si="46"/>
        <v>0</v>
      </c>
      <c r="P353" s="169"/>
      <c r="Q353" s="170">
        <v>0</v>
      </c>
      <c r="R353" s="171">
        <v>111261</v>
      </c>
      <c r="S353" s="171">
        <v>1293</v>
      </c>
      <c r="T353" s="171">
        <v>112554</v>
      </c>
      <c r="U353" s="141"/>
      <c r="V353" s="172">
        <v>110379</v>
      </c>
      <c r="W353" s="172">
        <f t="shared" si="47"/>
        <v>2175</v>
      </c>
      <c r="X353" s="173"/>
    </row>
    <row r="354" spans="1:24" s="174" customFormat="1" ht="20.100000000000001" hidden="1" customHeight="1">
      <c r="A354" s="179">
        <v>349</v>
      </c>
      <c r="B354" s="176" t="str">
        <f>VLOOKUP($A354,[14]공종목록표!$A:$F,2,0)</f>
        <v>침목교환(인력)</v>
      </c>
      <c r="C354" s="177" t="str">
        <f>VLOOKUP($A354,[14]공종목록표!$A:$F,3,0)</f>
        <v>WT→WT, 인력, 야간(사용중지 3시간), B-TYPE(연속교환)</v>
      </c>
      <c r="D354" s="176" t="str">
        <f>VLOOKUP($A354,[14]공종목록표!$A:$F,4,0)</f>
        <v>체결구 해체 및 체결 포함 (상하차, 운반, 침목천공, 탄성체결 별도)</v>
      </c>
      <c r="E354" s="178" t="str">
        <f>VLOOKUP($A354,[14]공종목록표!$A:$F,5,0)</f>
        <v>개</v>
      </c>
      <c r="F354" s="167"/>
      <c r="G354" s="167">
        <v>0</v>
      </c>
      <c r="H354" s="167">
        <f t="shared" si="40"/>
        <v>0</v>
      </c>
      <c r="I354" s="167">
        <f t="shared" si="41"/>
        <v>0</v>
      </c>
      <c r="J354" s="167">
        <f t="shared" si="42"/>
        <v>82056</v>
      </c>
      <c r="K354" s="167">
        <f t="shared" si="43"/>
        <v>0</v>
      </c>
      <c r="L354" s="167">
        <f t="shared" si="44"/>
        <v>982</v>
      </c>
      <c r="M354" s="167">
        <f t="shared" si="45"/>
        <v>0</v>
      </c>
      <c r="N354" s="167">
        <f t="shared" si="46"/>
        <v>83038</v>
      </c>
      <c r="O354" s="168">
        <f t="shared" si="46"/>
        <v>0</v>
      </c>
      <c r="P354" s="169"/>
      <c r="Q354" s="170">
        <v>0</v>
      </c>
      <c r="R354" s="171">
        <v>82056</v>
      </c>
      <c r="S354" s="171">
        <v>982</v>
      </c>
      <c r="T354" s="171">
        <v>83038</v>
      </c>
      <c r="U354" s="141"/>
      <c r="V354" s="172">
        <v>81432</v>
      </c>
      <c r="W354" s="172">
        <f t="shared" si="47"/>
        <v>1606</v>
      </c>
      <c r="X354" s="173"/>
    </row>
    <row r="355" spans="1:24" s="174" customFormat="1" ht="20.100000000000001" hidden="1" customHeight="1">
      <c r="A355" s="179">
        <v>350</v>
      </c>
      <c r="B355" s="176" t="str">
        <f>VLOOKUP($A355,[14]공종목록표!$A:$F,2,0)</f>
        <v>침목교환(인력)</v>
      </c>
      <c r="C355" s="177" t="str">
        <f>VLOOKUP($A355,[14]공종목록표!$A:$F,3,0)</f>
        <v>WT→WT, 인력, 야간(사용중지 4시간), A-TYPE(비연속교환)</v>
      </c>
      <c r="D355" s="176" t="str">
        <f>VLOOKUP($A355,[14]공종목록표!$A:$F,4,0)</f>
        <v>체결구 해체 및 체결 포함 (상하차, 운반, 침목천공, 탄성체결 별도)</v>
      </c>
      <c r="E355" s="178" t="str">
        <f>VLOOKUP($A355,[14]공종목록표!$A:$F,5,0)</f>
        <v>개</v>
      </c>
      <c r="F355" s="167"/>
      <c r="G355" s="167">
        <v>0</v>
      </c>
      <c r="H355" s="167">
        <f t="shared" si="40"/>
        <v>0</v>
      </c>
      <c r="I355" s="167">
        <f t="shared" si="41"/>
        <v>0</v>
      </c>
      <c r="J355" s="167">
        <f t="shared" si="42"/>
        <v>109690</v>
      </c>
      <c r="K355" s="167">
        <f t="shared" si="43"/>
        <v>0</v>
      </c>
      <c r="L355" s="167">
        <f t="shared" si="44"/>
        <v>1313</v>
      </c>
      <c r="M355" s="167">
        <f t="shared" si="45"/>
        <v>0</v>
      </c>
      <c r="N355" s="167">
        <f t="shared" si="46"/>
        <v>111003</v>
      </c>
      <c r="O355" s="168">
        <f t="shared" si="46"/>
        <v>0</v>
      </c>
      <c r="P355" s="169"/>
      <c r="Q355" s="170">
        <v>0</v>
      </c>
      <c r="R355" s="171">
        <v>109690</v>
      </c>
      <c r="S355" s="171">
        <v>1313</v>
      </c>
      <c r="T355" s="171">
        <v>111003</v>
      </c>
      <c r="U355" s="141"/>
      <c r="V355" s="172">
        <v>108857</v>
      </c>
      <c r="W355" s="172">
        <f t="shared" si="47"/>
        <v>2146</v>
      </c>
      <c r="X355" s="173"/>
    </row>
    <row r="356" spans="1:24" s="174" customFormat="1" ht="20.100000000000001" hidden="1" customHeight="1">
      <c r="A356" s="179">
        <v>351</v>
      </c>
      <c r="B356" s="176" t="str">
        <f>VLOOKUP($A356,[14]공종목록표!$A:$F,2,0)</f>
        <v>침목교환(인력)</v>
      </c>
      <c r="C356" s="177" t="str">
        <f>VLOOKUP($A356,[14]공종목록표!$A:$F,3,0)</f>
        <v>WT→WT, 인력, 야간(사용중지 4시간), B-TYPE(연속교환)</v>
      </c>
      <c r="D356" s="176" t="str">
        <f>VLOOKUP($A356,[14]공종목록표!$A:$F,4,0)</f>
        <v>체결구 해체 및 체결 포함 (상하차, 운반, 침목천공, 탄성체결 별도)</v>
      </c>
      <c r="E356" s="178" t="str">
        <f>VLOOKUP($A356,[14]공종목록표!$A:$F,5,0)</f>
        <v>개</v>
      </c>
      <c r="F356" s="167"/>
      <c r="G356" s="167">
        <v>0</v>
      </c>
      <c r="H356" s="167">
        <f t="shared" si="40"/>
        <v>0</v>
      </c>
      <c r="I356" s="167">
        <f t="shared" si="41"/>
        <v>0</v>
      </c>
      <c r="J356" s="167">
        <f t="shared" si="42"/>
        <v>81071</v>
      </c>
      <c r="K356" s="167">
        <f t="shared" si="43"/>
        <v>0</v>
      </c>
      <c r="L356" s="167">
        <f t="shared" si="44"/>
        <v>970</v>
      </c>
      <c r="M356" s="167">
        <f t="shared" si="45"/>
        <v>0</v>
      </c>
      <c r="N356" s="167">
        <f t="shared" si="46"/>
        <v>82041</v>
      </c>
      <c r="O356" s="168">
        <f t="shared" si="46"/>
        <v>0</v>
      </c>
      <c r="P356" s="169"/>
      <c r="Q356" s="170">
        <v>0</v>
      </c>
      <c r="R356" s="171">
        <v>81071</v>
      </c>
      <c r="S356" s="171">
        <v>970</v>
      </c>
      <c r="T356" s="171">
        <v>82041</v>
      </c>
      <c r="U356" s="141"/>
      <c r="V356" s="172">
        <v>80456</v>
      </c>
      <c r="W356" s="172">
        <f t="shared" si="47"/>
        <v>1585</v>
      </c>
      <c r="X356" s="173"/>
    </row>
    <row r="357" spans="1:24" s="174" customFormat="1" ht="20.100000000000001" hidden="1" customHeight="1">
      <c r="A357" s="179">
        <v>352</v>
      </c>
      <c r="B357" s="176" t="str">
        <f>VLOOKUP($A357,[14]공종목록표!$A:$F,2,0)</f>
        <v>침목교환(인력)</v>
      </c>
      <c r="C357" s="177" t="str">
        <f>VLOOKUP($A357,[14]공종목록표!$A:$F,3,0)</f>
        <v>WT→PCT, 인력, 주간, A-TYPE(비연속교환)</v>
      </c>
      <c r="D357" s="176" t="str">
        <f>VLOOKUP($A357,[14]공종목록표!$A:$F,4,0)</f>
        <v>체결구 해체 및 체결 포함 (상하차, 운반, 침목천공, 탄성체결 별도)</v>
      </c>
      <c r="E357" s="178" t="str">
        <f>VLOOKUP($A357,[14]공종목록표!$A:$F,5,0)</f>
        <v>개</v>
      </c>
      <c r="F357" s="167"/>
      <c r="G357" s="167">
        <v>0</v>
      </c>
      <c r="H357" s="167">
        <f t="shared" si="40"/>
        <v>0</v>
      </c>
      <c r="I357" s="167">
        <f t="shared" si="41"/>
        <v>0</v>
      </c>
      <c r="J357" s="167">
        <f t="shared" si="42"/>
        <v>123156</v>
      </c>
      <c r="K357" s="167">
        <f t="shared" si="43"/>
        <v>0</v>
      </c>
      <c r="L357" s="167">
        <f t="shared" si="44"/>
        <v>3694</v>
      </c>
      <c r="M357" s="167">
        <f t="shared" si="45"/>
        <v>0</v>
      </c>
      <c r="N357" s="167">
        <f t="shared" si="46"/>
        <v>126850</v>
      </c>
      <c r="O357" s="168">
        <f t="shared" si="46"/>
        <v>0</v>
      </c>
      <c r="P357" s="169"/>
      <c r="Q357" s="170">
        <v>0</v>
      </c>
      <c r="R357" s="171">
        <v>123156</v>
      </c>
      <c r="S357" s="171">
        <v>3694</v>
      </c>
      <c r="T357" s="171">
        <v>126850</v>
      </c>
      <c r="U357" s="141"/>
      <c r="V357" s="172">
        <v>124417</v>
      </c>
      <c r="W357" s="172">
        <f t="shared" si="47"/>
        <v>2433</v>
      </c>
      <c r="X357" s="173"/>
    </row>
    <row r="358" spans="1:24" s="174" customFormat="1" ht="20.100000000000001" hidden="1" customHeight="1">
      <c r="A358" s="179">
        <v>353</v>
      </c>
      <c r="B358" s="176" t="str">
        <f>VLOOKUP($A358,[14]공종목록표!$A:$F,2,0)</f>
        <v>침목교환(인력)</v>
      </c>
      <c r="C358" s="177" t="str">
        <f>VLOOKUP($A358,[14]공종목록표!$A:$F,3,0)</f>
        <v>WT→PCT, 인력, 주간, B-TYPE(연속교환)</v>
      </c>
      <c r="D358" s="176" t="str">
        <f>VLOOKUP($A358,[14]공종목록표!$A:$F,4,0)</f>
        <v>체결구 해체 및 체결 포함 (상하차, 운반, 침목천공, 탄성체결 별도)</v>
      </c>
      <c r="E358" s="178" t="str">
        <f>VLOOKUP($A358,[14]공종목록표!$A:$F,5,0)</f>
        <v>개</v>
      </c>
      <c r="F358" s="167"/>
      <c r="G358" s="167">
        <v>0</v>
      </c>
      <c r="H358" s="167">
        <f t="shared" si="40"/>
        <v>0</v>
      </c>
      <c r="I358" s="167">
        <f t="shared" si="41"/>
        <v>0</v>
      </c>
      <c r="J358" s="167">
        <f t="shared" si="42"/>
        <v>90642</v>
      </c>
      <c r="K358" s="167">
        <f t="shared" si="43"/>
        <v>0</v>
      </c>
      <c r="L358" s="167">
        <f t="shared" si="44"/>
        <v>2719</v>
      </c>
      <c r="M358" s="167">
        <f t="shared" si="45"/>
        <v>0</v>
      </c>
      <c r="N358" s="167">
        <f t="shared" si="46"/>
        <v>93361</v>
      </c>
      <c r="O358" s="168">
        <f t="shared" si="46"/>
        <v>0</v>
      </c>
      <c r="P358" s="169"/>
      <c r="Q358" s="170">
        <v>0</v>
      </c>
      <c r="R358" s="171">
        <v>90642</v>
      </c>
      <c r="S358" s="171">
        <v>2719</v>
      </c>
      <c r="T358" s="171">
        <v>93361</v>
      </c>
      <c r="U358" s="141"/>
      <c r="V358" s="172">
        <v>91571</v>
      </c>
      <c r="W358" s="172">
        <f t="shared" si="47"/>
        <v>1790</v>
      </c>
      <c r="X358" s="173"/>
    </row>
    <row r="359" spans="1:24" s="174" customFormat="1" ht="20.100000000000001" hidden="1" customHeight="1">
      <c r="A359" s="179">
        <v>354</v>
      </c>
      <c r="B359" s="176" t="str">
        <f>VLOOKUP($A359,[14]공종목록표!$A:$F,2,0)</f>
        <v>침목교환(인력)</v>
      </c>
      <c r="C359" s="177" t="str">
        <f>VLOOKUP($A359,[14]공종목록표!$A:$F,3,0)</f>
        <v>WT→PCT, 인력, 야간(사용중지 3시간), A-TYPE(비연속교환)</v>
      </c>
      <c r="D359" s="176" t="str">
        <f>VLOOKUP($A359,[14]공종목록표!$A:$F,4,0)</f>
        <v>체결구 해체 및 체결 포함 (상하차, 운반, 침목천공, 탄성체결 별도)</v>
      </c>
      <c r="E359" s="178" t="str">
        <f>VLOOKUP($A359,[14]공종목록표!$A:$F,5,0)</f>
        <v>개</v>
      </c>
      <c r="F359" s="167"/>
      <c r="G359" s="167">
        <v>0</v>
      </c>
      <c r="H359" s="167">
        <f t="shared" si="40"/>
        <v>0</v>
      </c>
      <c r="I359" s="167">
        <f t="shared" si="41"/>
        <v>0</v>
      </c>
      <c r="J359" s="167">
        <f t="shared" si="42"/>
        <v>266955</v>
      </c>
      <c r="K359" s="167">
        <f t="shared" si="43"/>
        <v>0</v>
      </c>
      <c r="L359" s="167">
        <f t="shared" si="44"/>
        <v>3104</v>
      </c>
      <c r="M359" s="167">
        <f t="shared" si="45"/>
        <v>0</v>
      </c>
      <c r="N359" s="167">
        <f t="shared" si="46"/>
        <v>270059</v>
      </c>
      <c r="O359" s="168">
        <f t="shared" si="46"/>
        <v>0</v>
      </c>
      <c r="P359" s="169"/>
      <c r="Q359" s="170">
        <v>0</v>
      </c>
      <c r="R359" s="171">
        <v>266955</v>
      </c>
      <c r="S359" s="171">
        <v>3104</v>
      </c>
      <c r="T359" s="171">
        <v>270059</v>
      </c>
      <c r="U359" s="141"/>
      <c r="V359" s="172">
        <v>264880</v>
      </c>
      <c r="W359" s="172">
        <f t="shared" si="47"/>
        <v>5179</v>
      </c>
      <c r="X359" s="173"/>
    </row>
    <row r="360" spans="1:24" s="174" customFormat="1" ht="20.100000000000001" hidden="1" customHeight="1">
      <c r="A360" s="179">
        <v>355</v>
      </c>
      <c r="B360" s="176" t="str">
        <f>VLOOKUP($A360,[14]공종목록표!$A:$F,2,0)</f>
        <v>침목교환(인력)</v>
      </c>
      <c r="C360" s="177" t="str">
        <f>VLOOKUP($A360,[14]공종목록표!$A:$F,3,0)</f>
        <v>WT→PCT, 인력, 야간(사용중지 3시간), B-TYPE(연속교환)</v>
      </c>
      <c r="D360" s="176" t="str">
        <f>VLOOKUP($A360,[14]공종목록표!$A:$F,4,0)</f>
        <v>체결구 해체 및 체결 포함 (상하차, 운반, 침목천공, 탄성체결 별도)</v>
      </c>
      <c r="E360" s="178" t="str">
        <f>VLOOKUP($A360,[14]공종목록표!$A:$F,5,0)</f>
        <v>개</v>
      </c>
      <c r="F360" s="167"/>
      <c r="G360" s="167">
        <v>0</v>
      </c>
      <c r="H360" s="167">
        <f t="shared" si="40"/>
        <v>0</v>
      </c>
      <c r="I360" s="167">
        <f t="shared" si="41"/>
        <v>0</v>
      </c>
      <c r="J360" s="167">
        <f t="shared" si="42"/>
        <v>196650</v>
      </c>
      <c r="K360" s="167">
        <f t="shared" si="43"/>
        <v>0</v>
      </c>
      <c r="L360" s="167">
        <f t="shared" si="44"/>
        <v>2286</v>
      </c>
      <c r="M360" s="167">
        <f t="shared" si="45"/>
        <v>0</v>
      </c>
      <c r="N360" s="167">
        <f t="shared" si="46"/>
        <v>198936</v>
      </c>
      <c r="O360" s="168">
        <f t="shared" si="46"/>
        <v>0</v>
      </c>
      <c r="P360" s="169"/>
      <c r="Q360" s="170">
        <v>0</v>
      </c>
      <c r="R360" s="171">
        <v>196650</v>
      </c>
      <c r="S360" s="171">
        <v>2286</v>
      </c>
      <c r="T360" s="171">
        <v>198936</v>
      </c>
      <c r="U360" s="141"/>
      <c r="V360" s="172">
        <v>195121</v>
      </c>
      <c r="W360" s="172">
        <f t="shared" si="47"/>
        <v>3815</v>
      </c>
      <c r="X360" s="173"/>
    </row>
    <row r="361" spans="1:24" s="174" customFormat="1" ht="20.100000000000001" hidden="1" customHeight="1">
      <c r="A361" s="179">
        <v>356</v>
      </c>
      <c r="B361" s="176" t="str">
        <f>VLOOKUP($A361,[14]공종목록표!$A:$F,2,0)</f>
        <v>침목교환(인력)</v>
      </c>
      <c r="C361" s="177" t="str">
        <f>VLOOKUP($A361,[14]공종목록표!$A:$F,3,0)</f>
        <v>WT→PCT, 인력, 야간(사용중지 4시간), A-TYPE(비연속교환)</v>
      </c>
      <c r="D361" s="176" t="str">
        <f>VLOOKUP($A361,[14]공종목록표!$A:$F,4,0)</f>
        <v>체결구 해체 및 체결 포함 (상하차, 운반, 침목천공, 탄성체결 별도)</v>
      </c>
      <c r="E361" s="178" t="str">
        <f>VLOOKUP($A361,[14]공종목록표!$A:$F,5,0)</f>
        <v>개</v>
      </c>
      <c r="F361" s="167"/>
      <c r="G361" s="167">
        <v>0</v>
      </c>
      <c r="H361" s="167">
        <f t="shared" si="40"/>
        <v>0</v>
      </c>
      <c r="I361" s="167">
        <f t="shared" si="41"/>
        <v>0</v>
      </c>
      <c r="J361" s="167">
        <f t="shared" si="42"/>
        <v>262240</v>
      </c>
      <c r="K361" s="167">
        <f t="shared" si="43"/>
        <v>0</v>
      </c>
      <c r="L361" s="167">
        <f t="shared" si="44"/>
        <v>3140</v>
      </c>
      <c r="M361" s="167">
        <f t="shared" si="45"/>
        <v>0</v>
      </c>
      <c r="N361" s="167">
        <f t="shared" si="46"/>
        <v>265380</v>
      </c>
      <c r="O361" s="168">
        <f t="shared" si="46"/>
        <v>0</v>
      </c>
      <c r="P361" s="169"/>
      <c r="Q361" s="170">
        <v>0</v>
      </c>
      <c r="R361" s="171">
        <v>262240</v>
      </c>
      <c r="S361" s="171">
        <v>3140</v>
      </c>
      <c r="T361" s="171">
        <v>265380</v>
      </c>
      <c r="U361" s="141"/>
      <c r="V361" s="172">
        <v>260292</v>
      </c>
      <c r="W361" s="172">
        <f t="shared" si="47"/>
        <v>5088</v>
      </c>
      <c r="X361" s="173"/>
    </row>
    <row r="362" spans="1:24" s="174" customFormat="1" ht="20.100000000000001" hidden="1" customHeight="1">
      <c r="A362" s="179">
        <v>357</v>
      </c>
      <c r="B362" s="176" t="str">
        <f>VLOOKUP($A362,[14]공종목록표!$A:$F,2,0)</f>
        <v>침목교환(인력)</v>
      </c>
      <c r="C362" s="177" t="str">
        <f>VLOOKUP($A362,[14]공종목록표!$A:$F,3,0)</f>
        <v>WT→PCT, 인력, 야간(사용중지 4시간), B-TYPE(연속교환)</v>
      </c>
      <c r="D362" s="176" t="str">
        <f>VLOOKUP($A362,[14]공종목록표!$A:$F,4,0)</f>
        <v>체결구 해체 및 체결 포함 (상하차, 운반, 침목천공, 탄성체결 별도)</v>
      </c>
      <c r="E362" s="178" t="str">
        <f>VLOOKUP($A362,[14]공종목록표!$A:$F,5,0)</f>
        <v>개</v>
      </c>
      <c r="F362" s="167"/>
      <c r="G362" s="167">
        <v>0</v>
      </c>
      <c r="H362" s="167">
        <f t="shared" si="40"/>
        <v>0</v>
      </c>
      <c r="I362" s="167">
        <f t="shared" si="41"/>
        <v>0</v>
      </c>
      <c r="J362" s="167">
        <f t="shared" si="42"/>
        <v>193179</v>
      </c>
      <c r="K362" s="167">
        <f t="shared" si="43"/>
        <v>0</v>
      </c>
      <c r="L362" s="167">
        <f t="shared" si="44"/>
        <v>2313</v>
      </c>
      <c r="M362" s="167">
        <f t="shared" si="45"/>
        <v>0</v>
      </c>
      <c r="N362" s="167">
        <f t="shared" si="46"/>
        <v>195492</v>
      </c>
      <c r="O362" s="168">
        <f t="shared" si="46"/>
        <v>0</v>
      </c>
      <c r="P362" s="169"/>
      <c r="Q362" s="170">
        <v>0</v>
      </c>
      <c r="R362" s="171">
        <v>193179</v>
      </c>
      <c r="S362" s="171">
        <v>2313</v>
      </c>
      <c r="T362" s="171">
        <v>195492</v>
      </c>
      <c r="U362" s="141"/>
      <c r="V362" s="172">
        <v>191744</v>
      </c>
      <c r="W362" s="172">
        <f t="shared" si="47"/>
        <v>3748</v>
      </c>
      <c r="X362" s="173"/>
    </row>
    <row r="363" spans="1:24" s="174" customFormat="1" ht="20.100000000000001" hidden="1" customHeight="1">
      <c r="A363" s="179">
        <v>358</v>
      </c>
      <c r="B363" s="176" t="str">
        <f>VLOOKUP($A363,[14]공종목록표!$A:$F,2,0)</f>
        <v>침목교환(인력)</v>
      </c>
      <c r="C363" s="177" t="str">
        <f>VLOOKUP($A363,[14]공종목록표!$A:$F,3,0)</f>
        <v>PCT→PCT, 인력, 주간, A-TYPE(비연속교환)</v>
      </c>
      <c r="D363" s="176" t="str">
        <f>VLOOKUP($A363,[14]공종목록표!$A:$F,4,0)</f>
        <v>체결구 해체 및 체결 포함 (상하차, 운반 별도)</v>
      </c>
      <c r="E363" s="178" t="str">
        <f>VLOOKUP($A363,[14]공종목록표!$A:$F,5,0)</f>
        <v>개</v>
      </c>
      <c r="F363" s="167"/>
      <c r="G363" s="167">
        <v>0</v>
      </c>
      <c r="H363" s="167">
        <f t="shared" si="40"/>
        <v>0</v>
      </c>
      <c r="I363" s="167">
        <f t="shared" si="41"/>
        <v>0</v>
      </c>
      <c r="J363" s="167">
        <f t="shared" si="42"/>
        <v>144190</v>
      </c>
      <c r="K363" s="167">
        <f t="shared" si="43"/>
        <v>0</v>
      </c>
      <c r="L363" s="167">
        <f t="shared" si="44"/>
        <v>4325</v>
      </c>
      <c r="M363" s="167">
        <f t="shared" si="45"/>
        <v>0</v>
      </c>
      <c r="N363" s="167">
        <f t="shared" si="46"/>
        <v>148515</v>
      </c>
      <c r="O363" s="168">
        <f t="shared" si="46"/>
        <v>0</v>
      </c>
      <c r="P363" s="169"/>
      <c r="Q363" s="170">
        <v>0</v>
      </c>
      <c r="R363" s="171">
        <v>144190</v>
      </c>
      <c r="S363" s="171">
        <v>4325</v>
      </c>
      <c r="T363" s="171">
        <v>148515</v>
      </c>
      <c r="U363" s="141"/>
      <c r="V363" s="172">
        <v>145668</v>
      </c>
      <c r="W363" s="172">
        <f t="shared" si="47"/>
        <v>2847</v>
      </c>
      <c r="X363" s="173"/>
    </row>
    <row r="364" spans="1:24" s="174" customFormat="1" ht="20.100000000000001" hidden="1" customHeight="1">
      <c r="A364" s="179">
        <v>359</v>
      </c>
      <c r="B364" s="176" t="str">
        <f>VLOOKUP($A364,[14]공종목록표!$A:$F,2,0)</f>
        <v>침목교환(인력)</v>
      </c>
      <c r="C364" s="177" t="str">
        <f>VLOOKUP($A364,[14]공종목록표!$A:$F,3,0)</f>
        <v>PCT→PCT, 인력, 주간, B-TYPE(연속교환)</v>
      </c>
      <c r="D364" s="176" t="str">
        <f>VLOOKUP($A364,[14]공종목록표!$A:$F,4,0)</f>
        <v>체결구 해체 및 체결 포함 (상하차, 운반 별도)</v>
      </c>
      <c r="E364" s="178" t="str">
        <f>VLOOKUP($A364,[14]공종목록표!$A:$F,5,0)</f>
        <v>개</v>
      </c>
      <c r="F364" s="167"/>
      <c r="G364" s="167">
        <v>0</v>
      </c>
      <c r="H364" s="167">
        <f t="shared" si="40"/>
        <v>0</v>
      </c>
      <c r="I364" s="167">
        <f t="shared" si="41"/>
        <v>0</v>
      </c>
      <c r="J364" s="167">
        <f t="shared" si="42"/>
        <v>106265</v>
      </c>
      <c r="K364" s="167">
        <f t="shared" si="43"/>
        <v>0</v>
      </c>
      <c r="L364" s="167">
        <f t="shared" si="44"/>
        <v>3187</v>
      </c>
      <c r="M364" s="167">
        <f t="shared" si="45"/>
        <v>0</v>
      </c>
      <c r="N364" s="167">
        <f t="shared" si="46"/>
        <v>109452</v>
      </c>
      <c r="O364" s="168">
        <f t="shared" si="46"/>
        <v>0</v>
      </c>
      <c r="P364" s="169"/>
      <c r="Q364" s="170">
        <v>0</v>
      </c>
      <c r="R364" s="171">
        <v>106265</v>
      </c>
      <c r="S364" s="171">
        <v>3187</v>
      </c>
      <c r="T364" s="171">
        <v>109452</v>
      </c>
      <c r="U364" s="141"/>
      <c r="V364" s="172">
        <v>107354</v>
      </c>
      <c r="W364" s="172">
        <f t="shared" si="47"/>
        <v>2098</v>
      </c>
      <c r="X364" s="173"/>
    </row>
    <row r="365" spans="1:24" s="174" customFormat="1" ht="20.100000000000001" hidden="1" customHeight="1">
      <c r="A365" s="179">
        <v>360</v>
      </c>
      <c r="B365" s="176" t="str">
        <f>VLOOKUP($A365,[14]공종목록표!$A:$F,2,0)</f>
        <v>침목교환(인력)</v>
      </c>
      <c r="C365" s="177" t="str">
        <f>VLOOKUP($A365,[14]공종목록표!$A:$F,3,0)</f>
        <v>PCT→PCT, 인력, 야간(사용중지 3시간), A-TYPE(비연속교환)</v>
      </c>
      <c r="D365" s="176" t="str">
        <f>VLOOKUP($A365,[14]공종목록표!$A:$F,4,0)</f>
        <v>체결구 해체 및 체결 포함 (상하차, 운반 별도)</v>
      </c>
      <c r="E365" s="178" t="str">
        <f>VLOOKUP($A365,[14]공종목록표!$A:$F,5,0)</f>
        <v>개</v>
      </c>
      <c r="F365" s="167"/>
      <c r="G365" s="167">
        <v>0</v>
      </c>
      <c r="H365" s="167">
        <f t="shared" si="40"/>
        <v>0</v>
      </c>
      <c r="I365" s="167">
        <f t="shared" si="41"/>
        <v>0</v>
      </c>
      <c r="J365" s="167">
        <f t="shared" si="42"/>
        <v>312323</v>
      </c>
      <c r="K365" s="167">
        <f t="shared" si="43"/>
        <v>0</v>
      </c>
      <c r="L365" s="167">
        <f t="shared" si="44"/>
        <v>3631</v>
      </c>
      <c r="M365" s="167">
        <f t="shared" si="45"/>
        <v>0</v>
      </c>
      <c r="N365" s="167">
        <f t="shared" si="46"/>
        <v>315954</v>
      </c>
      <c r="O365" s="168">
        <f t="shared" si="46"/>
        <v>0</v>
      </c>
      <c r="P365" s="169"/>
      <c r="Q365" s="170">
        <v>0</v>
      </c>
      <c r="R365" s="171">
        <v>312323</v>
      </c>
      <c r="S365" s="171">
        <v>3631</v>
      </c>
      <c r="T365" s="171">
        <v>315954</v>
      </c>
      <c r="U365" s="141"/>
      <c r="V365" s="172">
        <v>309896</v>
      </c>
      <c r="W365" s="172">
        <f t="shared" si="47"/>
        <v>6058</v>
      </c>
      <c r="X365" s="173"/>
    </row>
    <row r="366" spans="1:24" s="174" customFormat="1" ht="20.100000000000001" hidden="1" customHeight="1">
      <c r="A366" s="179">
        <v>361</v>
      </c>
      <c r="B366" s="176" t="str">
        <f>VLOOKUP($A366,[14]공종목록표!$A:$F,2,0)</f>
        <v>침목교환(인력)</v>
      </c>
      <c r="C366" s="177" t="str">
        <f>VLOOKUP($A366,[14]공종목록표!$A:$F,3,0)</f>
        <v>PCT→PCT, 인력, 야간(사용중지 3시간), B-TYPE(연속교환)</v>
      </c>
      <c r="D366" s="176" t="str">
        <f>VLOOKUP($A366,[14]공종목록표!$A:$F,4,0)</f>
        <v>체결구 해체 및 체결 포함 (상하차, 운반 별도)</v>
      </c>
      <c r="E366" s="178" t="str">
        <f>VLOOKUP($A366,[14]공종목록표!$A:$F,5,0)</f>
        <v>개</v>
      </c>
      <c r="F366" s="167"/>
      <c r="G366" s="167">
        <v>0</v>
      </c>
      <c r="H366" s="167">
        <f t="shared" si="40"/>
        <v>0</v>
      </c>
      <c r="I366" s="167">
        <f t="shared" si="41"/>
        <v>0</v>
      </c>
      <c r="J366" s="167">
        <f t="shared" si="42"/>
        <v>230101</v>
      </c>
      <c r="K366" s="167">
        <f t="shared" si="43"/>
        <v>0</v>
      </c>
      <c r="L366" s="167">
        <f t="shared" si="44"/>
        <v>2675</v>
      </c>
      <c r="M366" s="167">
        <f t="shared" si="45"/>
        <v>0</v>
      </c>
      <c r="N366" s="167">
        <f t="shared" si="46"/>
        <v>232776</v>
      </c>
      <c r="O366" s="168">
        <f t="shared" si="46"/>
        <v>0</v>
      </c>
      <c r="P366" s="169"/>
      <c r="Q366" s="170">
        <v>0</v>
      </c>
      <c r="R366" s="171">
        <v>230101</v>
      </c>
      <c r="S366" s="171">
        <v>2675</v>
      </c>
      <c r="T366" s="171">
        <v>232776</v>
      </c>
      <c r="U366" s="141"/>
      <c r="V366" s="172">
        <v>228313</v>
      </c>
      <c r="W366" s="172">
        <f t="shared" si="47"/>
        <v>4463</v>
      </c>
      <c r="X366" s="173"/>
    </row>
    <row r="367" spans="1:24" s="174" customFormat="1" ht="20.100000000000001" hidden="1" customHeight="1">
      <c r="A367" s="179">
        <v>362</v>
      </c>
      <c r="B367" s="176" t="str">
        <f>VLOOKUP($A367,[14]공종목록표!$A:$F,2,0)</f>
        <v>침목교환(인력)</v>
      </c>
      <c r="C367" s="177" t="str">
        <f>VLOOKUP($A367,[14]공종목록표!$A:$F,3,0)</f>
        <v>PCT→PCT, 인력, 야간(사용중지 4시간), A-TYPE(비연속교환)</v>
      </c>
      <c r="D367" s="176" t="str">
        <f>VLOOKUP($A367,[14]공종목록표!$A:$F,4,0)</f>
        <v>체결구 해체 및 체결 포함 (상하차, 운반 별도)</v>
      </c>
      <c r="E367" s="178" t="str">
        <f>VLOOKUP($A367,[14]공종목록표!$A:$F,5,0)</f>
        <v>개</v>
      </c>
      <c r="F367" s="167"/>
      <c r="G367" s="167">
        <v>0</v>
      </c>
      <c r="H367" s="167">
        <f t="shared" si="40"/>
        <v>0</v>
      </c>
      <c r="I367" s="167">
        <f t="shared" si="41"/>
        <v>0</v>
      </c>
      <c r="J367" s="167">
        <f t="shared" si="42"/>
        <v>306951</v>
      </c>
      <c r="K367" s="167">
        <f t="shared" si="43"/>
        <v>0</v>
      </c>
      <c r="L367" s="167">
        <f t="shared" si="44"/>
        <v>3676</v>
      </c>
      <c r="M367" s="167">
        <f t="shared" si="45"/>
        <v>0</v>
      </c>
      <c r="N367" s="167">
        <f t="shared" si="46"/>
        <v>310627</v>
      </c>
      <c r="O367" s="168">
        <f t="shared" si="46"/>
        <v>0</v>
      </c>
      <c r="P367" s="169"/>
      <c r="Q367" s="170">
        <v>0</v>
      </c>
      <c r="R367" s="171">
        <v>306951</v>
      </c>
      <c r="S367" s="171">
        <v>3676</v>
      </c>
      <c r="T367" s="171">
        <v>310627</v>
      </c>
      <c r="U367" s="141"/>
      <c r="V367" s="172">
        <v>304672</v>
      </c>
      <c r="W367" s="172">
        <f t="shared" si="47"/>
        <v>5955</v>
      </c>
      <c r="X367" s="173"/>
    </row>
    <row r="368" spans="1:24" s="174" customFormat="1" ht="20.100000000000001" hidden="1" customHeight="1">
      <c r="A368" s="179">
        <v>363</v>
      </c>
      <c r="B368" s="176" t="str">
        <f>VLOOKUP($A368,[14]공종목록표!$A:$F,2,0)</f>
        <v>침목교환(인력)</v>
      </c>
      <c r="C368" s="177" t="str">
        <f>VLOOKUP($A368,[14]공종목록표!$A:$F,3,0)</f>
        <v>PCT→PCT, 인력, 야간(사용중지 4시간), B-TYPE(연속교환)</v>
      </c>
      <c r="D368" s="176" t="str">
        <f>VLOOKUP($A368,[14]공종목록표!$A:$F,4,0)</f>
        <v>체결구 해체 및 체결 포함 (상하차, 운반 별도)</v>
      </c>
      <c r="E368" s="178" t="str">
        <f>VLOOKUP($A368,[14]공종목록표!$A:$F,5,0)</f>
        <v>개</v>
      </c>
      <c r="F368" s="167"/>
      <c r="G368" s="167">
        <v>0</v>
      </c>
      <c r="H368" s="167">
        <f t="shared" si="40"/>
        <v>0</v>
      </c>
      <c r="I368" s="167">
        <f t="shared" si="41"/>
        <v>0</v>
      </c>
      <c r="J368" s="167">
        <f t="shared" si="42"/>
        <v>226301</v>
      </c>
      <c r="K368" s="167">
        <f t="shared" si="43"/>
        <v>0</v>
      </c>
      <c r="L368" s="167">
        <f t="shared" si="44"/>
        <v>2710</v>
      </c>
      <c r="M368" s="167">
        <f t="shared" si="45"/>
        <v>0</v>
      </c>
      <c r="N368" s="167">
        <f t="shared" si="46"/>
        <v>229011</v>
      </c>
      <c r="O368" s="168">
        <f t="shared" si="46"/>
        <v>0</v>
      </c>
      <c r="P368" s="169"/>
      <c r="Q368" s="170">
        <v>0</v>
      </c>
      <c r="R368" s="171">
        <v>226301</v>
      </c>
      <c r="S368" s="171">
        <v>2710</v>
      </c>
      <c r="T368" s="171">
        <v>229011</v>
      </c>
      <c r="U368" s="141"/>
      <c r="V368" s="172">
        <v>224621</v>
      </c>
      <c r="W368" s="172">
        <f t="shared" si="47"/>
        <v>4390</v>
      </c>
      <c r="X368" s="173"/>
    </row>
    <row r="369" spans="1:24" ht="20.100000000000001" hidden="1" customHeight="1">
      <c r="A369" s="179">
        <v>364</v>
      </c>
      <c r="B369" s="176" t="str">
        <f>VLOOKUP($A369,[14]공종목록표!$A:$F,2,0)</f>
        <v>침목교환(인력)</v>
      </c>
      <c r="C369" s="177" t="str">
        <f>VLOOKUP($A369,[14]공종목록표!$A:$F,3,0)</f>
        <v>교량, 인력, 야간(사용중지 3시간), A-TYPE(비연속교환)</v>
      </c>
      <c r="D369" s="176" t="str">
        <f>VLOOKUP($A369,[14]공종목록표!$A:$F,4,0)</f>
        <v>체결구 해체 및 체결 포함 (상하차, 운반, 침목천공, 탄성체결 별도)</v>
      </c>
      <c r="E369" s="178" t="str">
        <f>VLOOKUP($A369,[14]공종목록표!$A:$F,5,0)</f>
        <v>개</v>
      </c>
      <c r="F369" s="167"/>
      <c r="G369" s="167">
        <v>0</v>
      </c>
      <c r="H369" s="167">
        <f t="shared" si="40"/>
        <v>0</v>
      </c>
      <c r="I369" s="167">
        <f t="shared" si="41"/>
        <v>0</v>
      </c>
      <c r="J369" s="167">
        <f t="shared" si="42"/>
        <v>405147</v>
      </c>
      <c r="K369" s="167">
        <f t="shared" si="43"/>
        <v>0</v>
      </c>
      <c r="L369" s="167">
        <f t="shared" si="44"/>
        <v>4011</v>
      </c>
      <c r="M369" s="167">
        <f t="shared" si="45"/>
        <v>0</v>
      </c>
      <c r="N369" s="167">
        <f t="shared" si="46"/>
        <v>409158</v>
      </c>
      <c r="O369" s="168">
        <f t="shared" si="46"/>
        <v>0</v>
      </c>
      <c r="P369" s="183"/>
      <c r="Q369" s="170">
        <v>0</v>
      </c>
      <c r="R369" s="171">
        <v>405147</v>
      </c>
      <c r="S369" s="171">
        <v>4011</v>
      </c>
      <c r="T369" s="171">
        <v>409158</v>
      </c>
      <c r="V369" s="161">
        <v>401313</v>
      </c>
      <c r="W369" s="172">
        <f t="shared" si="47"/>
        <v>7845</v>
      </c>
      <c r="X369" s="173"/>
    </row>
    <row r="370" spans="1:24" ht="20.100000000000001" hidden="1" customHeight="1">
      <c r="A370" s="179">
        <v>365</v>
      </c>
      <c r="B370" s="176" t="str">
        <f>VLOOKUP($A370,[14]공종목록표!$A:$F,2,0)</f>
        <v>침목교환(인력)</v>
      </c>
      <c r="C370" s="177" t="str">
        <f>VLOOKUP($A370,[14]공종목록표!$A:$F,3,0)</f>
        <v>교량, 인력, 야간(사용중지 3시간), B-TYPE(연속교환)</v>
      </c>
      <c r="D370" s="176" t="str">
        <f>VLOOKUP($A370,[14]공종목록표!$A:$F,4,0)</f>
        <v>체결구 해체 및 체결 포함 (상하차, 운반, 침목천공, 탄성체결 별도)</v>
      </c>
      <c r="E370" s="178" t="str">
        <f>VLOOKUP($A370,[14]공종목록표!$A:$F,5,0)</f>
        <v>개</v>
      </c>
      <c r="F370" s="167"/>
      <c r="G370" s="167">
        <v>0</v>
      </c>
      <c r="H370" s="167">
        <f t="shared" si="40"/>
        <v>0</v>
      </c>
      <c r="I370" s="167">
        <f t="shared" si="41"/>
        <v>0</v>
      </c>
      <c r="J370" s="167">
        <f t="shared" si="42"/>
        <v>298248</v>
      </c>
      <c r="K370" s="167">
        <f t="shared" si="43"/>
        <v>0</v>
      </c>
      <c r="L370" s="167">
        <f t="shared" si="44"/>
        <v>2952</v>
      </c>
      <c r="M370" s="167">
        <f t="shared" si="45"/>
        <v>0</v>
      </c>
      <c r="N370" s="167">
        <f t="shared" si="46"/>
        <v>301200</v>
      </c>
      <c r="O370" s="168">
        <f t="shared" si="46"/>
        <v>0</v>
      </c>
      <c r="P370" s="183"/>
      <c r="Q370" s="170">
        <v>0</v>
      </c>
      <c r="R370" s="171">
        <v>298248</v>
      </c>
      <c r="S370" s="171">
        <v>2952</v>
      </c>
      <c r="T370" s="171">
        <v>301200</v>
      </c>
      <c r="V370" s="161">
        <v>295425</v>
      </c>
      <c r="W370" s="172">
        <f t="shared" si="47"/>
        <v>5775</v>
      </c>
      <c r="X370" s="173"/>
    </row>
    <row r="371" spans="1:24" ht="20.100000000000001" hidden="1" customHeight="1">
      <c r="A371" s="179">
        <v>366</v>
      </c>
      <c r="B371" s="176" t="str">
        <f>VLOOKUP($A371,[14]공종목록표!$A:$F,2,0)</f>
        <v>침목교환(인력)</v>
      </c>
      <c r="C371" s="177" t="str">
        <f>VLOOKUP($A371,[14]공종목록표!$A:$F,3,0)</f>
        <v>교량, 인력, 야간(사용중지 4시간), A-TYPE(비연속교환)</v>
      </c>
      <c r="D371" s="176" t="str">
        <f>VLOOKUP($A371,[14]공종목록표!$A:$F,4,0)</f>
        <v>체결구 해체 및 체결 포함 (상하차, 운반, 침목천공, 탄성체결 별도)</v>
      </c>
      <c r="E371" s="178" t="str">
        <f>VLOOKUP($A371,[14]공종목록표!$A:$F,5,0)</f>
        <v>개</v>
      </c>
      <c r="F371" s="167"/>
      <c r="G371" s="167">
        <v>0</v>
      </c>
      <c r="H371" s="167">
        <f t="shared" si="40"/>
        <v>0</v>
      </c>
      <c r="I371" s="167">
        <f t="shared" si="41"/>
        <v>0</v>
      </c>
      <c r="J371" s="167">
        <f t="shared" si="42"/>
        <v>398533</v>
      </c>
      <c r="K371" s="167">
        <f t="shared" si="43"/>
        <v>0</v>
      </c>
      <c r="L371" s="167">
        <f t="shared" si="44"/>
        <v>4045</v>
      </c>
      <c r="M371" s="167">
        <f t="shared" si="45"/>
        <v>0</v>
      </c>
      <c r="N371" s="167">
        <f t="shared" si="46"/>
        <v>402578</v>
      </c>
      <c r="O371" s="168">
        <f t="shared" si="46"/>
        <v>0</v>
      </c>
      <c r="P371" s="169"/>
      <c r="Q371" s="170">
        <v>0</v>
      </c>
      <c r="R371" s="171">
        <v>398533</v>
      </c>
      <c r="S371" s="171">
        <v>4045</v>
      </c>
      <c r="T371" s="171">
        <v>402578</v>
      </c>
      <c r="V371" s="161">
        <v>394860</v>
      </c>
      <c r="W371" s="172">
        <f t="shared" si="47"/>
        <v>7718</v>
      </c>
      <c r="X371" s="173"/>
    </row>
    <row r="372" spans="1:24" ht="20.100000000000001" hidden="1" customHeight="1">
      <c r="A372" s="179">
        <v>367</v>
      </c>
      <c r="B372" s="176" t="str">
        <f>VLOOKUP($A372,[14]공종목록표!$A:$F,2,0)</f>
        <v>침목교환(인력)</v>
      </c>
      <c r="C372" s="177" t="str">
        <f>VLOOKUP($A372,[14]공종목록표!$A:$F,3,0)</f>
        <v>교량, 인력, 야간(사용중지 4시간), B-TYPE(연속교환)</v>
      </c>
      <c r="D372" s="176" t="str">
        <f>VLOOKUP($A372,[14]공종목록표!$A:$F,4,0)</f>
        <v>체결구 해체 및 체결 포함 (상하차, 운반, 침목천공, 탄성체결 별도)</v>
      </c>
      <c r="E372" s="178" t="str">
        <f>VLOOKUP($A372,[14]공종목록표!$A:$F,5,0)</f>
        <v>개</v>
      </c>
      <c r="F372" s="167"/>
      <c r="G372" s="167">
        <v>0</v>
      </c>
      <c r="H372" s="167">
        <f t="shared" si="40"/>
        <v>0</v>
      </c>
      <c r="I372" s="167">
        <f t="shared" si="41"/>
        <v>0</v>
      </c>
      <c r="J372" s="167">
        <f t="shared" si="42"/>
        <v>293533</v>
      </c>
      <c r="K372" s="167">
        <f t="shared" si="43"/>
        <v>0</v>
      </c>
      <c r="L372" s="167">
        <f t="shared" si="44"/>
        <v>2980</v>
      </c>
      <c r="M372" s="167">
        <f t="shared" si="45"/>
        <v>0</v>
      </c>
      <c r="N372" s="167">
        <f t="shared" si="46"/>
        <v>296513</v>
      </c>
      <c r="O372" s="168">
        <f t="shared" si="46"/>
        <v>0</v>
      </c>
      <c r="P372" s="169"/>
      <c r="Q372" s="170">
        <v>0</v>
      </c>
      <c r="R372" s="171">
        <v>293533</v>
      </c>
      <c r="S372" s="171">
        <v>2980</v>
      </c>
      <c r="T372" s="171">
        <v>296513</v>
      </c>
      <c r="V372" s="161">
        <v>290826</v>
      </c>
      <c r="W372" s="172">
        <f t="shared" si="47"/>
        <v>5687</v>
      </c>
      <c r="X372" s="173"/>
    </row>
    <row r="373" spans="1:24" ht="20.100000000000001" hidden="1" customHeight="1">
      <c r="A373" s="179">
        <v>368</v>
      </c>
      <c r="B373" s="176" t="str">
        <f>VLOOKUP($A373,[14]공종목록표!$A:$F,2,0)</f>
        <v>침목교환</v>
      </c>
      <c r="C373" s="177" t="str">
        <f>VLOOKUP($A373,[14]공종목록표!$A:$F,3,0)</f>
        <v>WT→WT, 기계화, 주간</v>
      </c>
      <c r="D373" s="176" t="str">
        <f>VLOOKUP($A373,[14]공종목록표!$A:$F,4,0)</f>
        <v>체결구 해체 및 체결 포함 (상하차, 운반, 침목천공, 탄성체결 별도)</v>
      </c>
      <c r="E373" s="178" t="str">
        <f>VLOOKUP($A373,[14]공종목록표!$A:$F,5,0)</f>
        <v>개</v>
      </c>
      <c r="F373" s="167"/>
      <c r="G373" s="167">
        <v>0</v>
      </c>
      <c r="H373" s="167">
        <f t="shared" si="40"/>
        <v>89</v>
      </c>
      <c r="I373" s="167">
        <f t="shared" si="41"/>
        <v>0</v>
      </c>
      <c r="J373" s="167">
        <f t="shared" si="42"/>
        <v>10191</v>
      </c>
      <c r="K373" s="167">
        <f t="shared" si="43"/>
        <v>0</v>
      </c>
      <c r="L373" s="167">
        <f t="shared" si="44"/>
        <v>467</v>
      </c>
      <c r="M373" s="167">
        <f t="shared" si="45"/>
        <v>0</v>
      </c>
      <c r="N373" s="167">
        <f t="shared" si="46"/>
        <v>10747</v>
      </c>
      <c r="O373" s="168">
        <f t="shared" si="46"/>
        <v>0</v>
      </c>
      <c r="P373" s="183"/>
      <c r="Q373" s="170">
        <v>89</v>
      </c>
      <c r="R373" s="171">
        <v>10191</v>
      </c>
      <c r="S373" s="171">
        <v>467</v>
      </c>
      <c r="T373" s="171">
        <v>10747</v>
      </c>
      <c r="V373" s="161">
        <v>10525</v>
      </c>
      <c r="W373" s="172">
        <f t="shared" si="47"/>
        <v>222</v>
      </c>
      <c r="X373" s="173"/>
    </row>
    <row r="374" spans="1:24" ht="20.100000000000001" hidden="1" customHeight="1">
      <c r="A374" s="179">
        <v>369</v>
      </c>
      <c r="B374" s="176" t="str">
        <f>VLOOKUP($A374,[14]공종목록표!$A:$F,2,0)</f>
        <v>침목교환</v>
      </c>
      <c r="C374" s="177" t="str">
        <f>VLOOKUP($A374,[14]공종목록표!$A:$F,3,0)</f>
        <v>WT→WT, 기계화, 주간(사용중지 4시간)</v>
      </c>
      <c r="D374" s="176" t="str">
        <f>VLOOKUP($A374,[14]공종목록표!$A:$F,4,0)</f>
        <v>체결구 해체 및 체결 포함 (상하차, 운반, 침목천공, 탄성체결 별도)</v>
      </c>
      <c r="E374" s="178" t="str">
        <f>VLOOKUP($A374,[14]공종목록표!$A:$F,5,0)</f>
        <v>개</v>
      </c>
      <c r="F374" s="167"/>
      <c r="G374" s="167">
        <v>0</v>
      </c>
      <c r="H374" s="167">
        <f t="shared" si="40"/>
        <v>98</v>
      </c>
      <c r="I374" s="167">
        <f t="shared" si="41"/>
        <v>0</v>
      </c>
      <c r="J374" s="167">
        <f t="shared" si="42"/>
        <v>12252</v>
      </c>
      <c r="K374" s="167">
        <f t="shared" si="43"/>
        <v>0</v>
      </c>
      <c r="L374" s="167">
        <f t="shared" si="44"/>
        <v>545</v>
      </c>
      <c r="M374" s="167">
        <f t="shared" si="45"/>
        <v>0</v>
      </c>
      <c r="N374" s="167">
        <f t="shared" si="46"/>
        <v>12895</v>
      </c>
      <c r="O374" s="168">
        <f t="shared" si="46"/>
        <v>0</v>
      </c>
      <c r="P374" s="183"/>
      <c r="Q374" s="170">
        <v>98</v>
      </c>
      <c r="R374" s="171">
        <v>12252</v>
      </c>
      <c r="S374" s="171">
        <v>545</v>
      </c>
      <c r="T374" s="171">
        <v>12895</v>
      </c>
      <c r="V374" s="161">
        <v>12633</v>
      </c>
      <c r="W374" s="172">
        <f t="shared" si="47"/>
        <v>262</v>
      </c>
      <c r="X374" s="173"/>
    </row>
    <row r="375" spans="1:24" ht="20.100000000000001" hidden="1" customHeight="1">
      <c r="A375" s="179">
        <v>370</v>
      </c>
      <c r="B375" s="176" t="str">
        <f>VLOOKUP($A375,[14]공종목록표!$A:$F,2,0)</f>
        <v>침목교환</v>
      </c>
      <c r="C375" s="177" t="str">
        <f>VLOOKUP($A375,[14]공종목록표!$A:$F,3,0)</f>
        <v>WT→WT, 기계화, 야간(사용중지 3시간)</v>
      </c>
      <c r="D375" s="176" t="str">
        <f>VLOOKUP($A375,[14]공종목록표!$A:$F,4,0)</f>
        <v>체결구 해체 및 체결 포함 (상하차, 운반, 침목천공, 탄성체결 별도)</v>
      </c>
      <c r="E375" s="178" t="str">
        <f>VLOOKUP($A375,[14]공종목록표!$A:$F,5,0)</f>
        <v>개</v>
      </c>
      <c r="F375" s="167"/>
      <c r="G375" s="167">
        <v>0</v>
      </c>
      <c r="H375" s="167">
        <f t="shared" si="40"/>
        <v>107</v>
      </c>
      <c r="I375" s="167">
        <f t="shared" si="41"/>
        <v>0</v>
      </c>
      <c r="J375" s="167">
        <f t="shared" si="42"/>
        <v>28025</v>
      </c>
      <c r="K375" s="167">
        <f t="shared" si="43"/>
        <v>0</v>
      </c>
      <c r="L375" s="167">
        <f t="shared" si="44"/>
        <v>531</v>
      </c>
      <c r="M375" s="167">
        <f t="shared" si="45"/>
        <v>0</v>
      </c>
      <c r="N375" s="167">
        <f t="shared" si="46"/>
        <v>28663</v>
      </c>
      <c r="O375" s="168">
        <f t="shared" si="46"/>
        <v>0</v>
      </c>
      <c r="P375" s="169"/>
      <c r="Q375" s="170">
        <v>107</v>
      </c>
      <c r="R375" s="171">
        <v>28025</v>
      </c>
      <c r="S375" s="171">
        <v>531</v>
      </c>
      <c r="T375" s="171">
        <v>28663</v>
      </c>
      <c r="V375" s="161">
        <v>28076</v>
      </c>
      <c r="W375" s="172">
        <f t="shared" si="47"/>
        <v>587</v>
      </c>
      <c r="X375" s="173"/>
    </row>
    <row r="376" spans="1:24" ht="20.100000000000001" hidden="1" customHeight="1">
      <c r="A376" s="179">
        <v>371</v>
      </c>
      <c r="B376" s="176" t="str">
        <f>VLOOKUP($A376,[14]공종목록표!$A:$F,2,0)</f>
        <v>침목교환</v>
      </c>
      <c r="C376" s="177" t="str">
        <f>VLOOKUP($A376,[14]공종목록표!$A:$F,3,0)</f>
        <v>WT→WT, 기계화, 야간(사용중지 4시간)</v>
      </c>
      <c r="D376" s="176" t="str">
        <f>VLOOKUP($A376,[14]공종목록표!$A:$F,4,0)</f>
        <v>체결구 해체 및 체결 포함 (상하차, 운반, 침목천공, 탄성체결 별도)</v>
      </c>
      <c r="E376" s="178" t="str">
        <f>VLOOKUP($A376,[14]공종목록표!$A:$F,5,0)</f>
        <v>개</v>
      </c>
      <c r="F376" s="167"/>
      <c r="G376" s="167">
        <v>0</v>
      </c>
      <c r="H376" s="167">
        <f t="shared" si="40"/>
        <v>142</v>
      </c>
      <c r="I376" s="167">
        <f t="shared" si="41"/>
        <v>0</v>
      </c>
      <c r="J376" s="167">
        <f t="shared" si="42"/>
        <v>25329</v>
      </c>
      <c r="K376" s="167">
        <f t="shared" si="43"/>
        <v>0</v>
      </c>
      <c r="L376" s="167">
        <f t="shared" si="44"/>
        <v>575</v>
      </c>
      <c r="M376" s="167">
        <f t="shared" si="45"/>
        <v>0</v>
      </c>
      <c r="N376" s="167">
        <f t="shared" si="46"/>
        <v>26046</v>
      </c>
      <c r="O376" s="168">
        <f t="shared" si="46"/>
        <v>0</v>
      </c>
      <c r="P376" s="169"/>
      <c r="Q376" s="170">
        <v>142</v>
      </c>
      <c r="R376" s="171">
        <v>25329</v>
      </c>
      <c r="S376" s="171">
        <v>575</v>
      </c>
      <c r="T376" s="171">
        <v>26046</v>
      </c>
      <c r="V376" s="172">
        <v>25521</v>
      </c>
      <c r="W376" s="172">
        <f t="shared" si="47"/>
        <v>525</v>
      </c>
      <c r="X376" s="173"/>
    </row>
    <row r="377" spans="1:24" ht="20.100000000000001" hidden="1" customHeight="1">
      <c r="A377" s="179">
        <v>372</v>
      </c>
      <c r="B377" s="176" t="str">
        <f>VLOOKUP($A377,[14]공종목록표!$A:$F,2,0)</f>
        <v>침목교환</v>
      </c>
      <c r="C377" s="177" t="str">
        <f>VLOOKUP($A377,[14]공종목록표!$A:$F,3,0)</f>
        <v>WT→PCT, 기계화, 주간</v>
      </c>
      <c r="D377" s="176" t="str">
        <f>VLOOKUP($A377,[14]공종목록표!$A:$F,4,0)</f>
        <v>체결구 해체 및 체결 포함 (상하차, 운반, 침목천공, 탄성체결 별도)</v>
      </c>
      <c r="E377" s="178" t="str">
        <f>VLOOKUP($A377,[14]공종목록표!$A:$F,5,0)</f>
        <v>개</v>
      </c>
      <c r="F377" s="167"/>
      <c r="G377" s="167">
        <v>0</v>
      </c>
      <c r="H377" s="167">
        <f t="shared" si="40"/>
        <v>285</v>
      </c>
      <c r="I377" s="167">
        <f t="shared" si="41"/>
        <v>0</v>
      </c>
      <c r="J377" s="167">
        <f t="shared" si="42"/>
        <v>14069</v>
      </c>
      <c r="K377" s="167">
        <f t="shared" si="43"/>
        <v>0</v>
      </c>
      <c r="L377" s="167">
        <f t="shared" si="44"/>
        <v>942</v>
      </c>
      <c r="M377" s="167">
        <f t="shared" si="45"/>
        <v>0</v>
      </c>
      <c r="N377" s="167">
        <f t="shared" si="46"/>
        <v>15296</v>
      </c>
      <c r="O377" s="168">
        <f t="shared" si="46"/>
        <v>0</v>
      </c>
      <c r="P377" s="183"/>
      <c r="Q377" s="170">
        <v>285</v>
      </c>
      <c r="R377" s="171">
        <v>14069</v>
      </c>
      <c r="S377" s="171">
        <v>942</v>
      </c>
      <c r="T377" s="171">
        <v>15296</v>
      </c>
      <c r="V377" s="172">
        <v>14954</v>
      </c>
      <c r="W377" s="172">
        <f t="shared" si="47"/>
        <v>342</v>
      </c>
      <c r="X377" s="173"/>
    </row>
    <row r="378" spans="1:24" ht="20.100000000000001" hidden="1" customHeight="1">
      <c r="A378" s="179">
        <v>373</v>
      </c>
      <c r="B378" s="176" t="str">
        <f>VLOOKUP($A378,[14]공종목록표!$A:$F,2,0)</f>
        <v>침목교환</v>
      </c>
      <c r="C378" s="177" t="str">
        <f>VLOOKUP($A378,[14]공종목록표!$A:$F,3,0)</f>
        <v>WT→PCT, 기계화, 주간(사용중지 4시간)</v>
      </c>
      <c r="D378" s="176" t="str">
        <f>VLOOKUP($A378,[14]공종목록표!$A:$F,4,0)</f>
        <v>체결구 해체 및 체결 포함 (상하차, 운반, 침목천공, 탄성체결 별도)</v>
      </c>
      <c r="E378" s="178" t="str">
        <f>VLOOKUP($A378,[14]공종목록표!$A:$F,5,0)</f>
        <v>개</v>
      </c>
      <c r="F378" s="167"/>
      <c r="G378" s="167">
        <v>0</v>
      </c>
      <c r="H378" s="167">
        <f t="shared" si="40"/>
        <v>330</v>
      </c>
      <c r="I378" s="167">
        <f t="shared" si="41"/>
        <v>0</v>
      </c>
      <c r="J378" s="167">
        <f t="shared" si="42"/>
        <v>16679</v>
      </c>
      <c r="K378" s="167">
        <f t="shared" si="43"/>
        <v>0</v>
      </c>
      <c r="L378" s="167">
        <f t="shared" si="44"/>
        <v>1014</v>
      </c>
      <c r="M378" s="167">
        <f t="shared" si="45"/>
        <v>0</v>
      </c>
      <c r="N378" s="167">
        <f t="shared" si="46"/>
        <v>18023</v>
      </c>
      <c r="O378" s="168">
        <f t="shared" si="46"/>
        <v>0</v>
      </c>
      <c r="P378" s="183"/>
      <c r="Q378" s="170">
        <v>330</v>
      </c>
      <c r="R378" s="171">
        <v>16679</v>
      </c>
      <c r="S378" s="171">
        <v>1014</v>
      </c>
      <c r="T378" s="171">
        <v>18023</v>
      </c>
      <c r="V378" s="172">
        <v>17621</v>
      </c>
      <c r="W378" s="172">
        <f t="shared" si="47"/>
        <v>402</v>
      </c>
      <c r="X378" s="173"/>
    </row>
    <row r="379" spans="1:24" ht="20.100000000000001" hidden="1" customHeight="1">
      <c r="A379" s="179">
        <v>374</v>
      </c>
      <c r="B379" s="176" t="str">
        <f>VLOOKUP($A379,[14]공종목록표!$A:$F,2,0)</f>
        <v>침목교환</v>
      </c>
      <c r="C379" s="177" t="str">
        <f>VLOOKUP($A379,[14]공종목록표!$A:$F,3,0)</f>
        <v>WT→PCT, 기계화, 야간(사용중지 3시간)</v>
      </c>
      <c r="D379" s="176" t="str">
        <f>VLOOKUP($A379,[14]공종목록표!$A:$F,4,0)</f>
        <v>체결구 해체 및 체결 포함 (상하차, 운반, 침목천공, 탄성체결 별도)</v>
      </c>
      <c r="E379" s="178" t="str">
        <f>VLOOKUP($A379,[14]공종목록표!$A:$F,5,0)</f>
        <v>개</v>
      </c>
      <c r="F379" s="167"/>
      <c r="G379" s="167">
        <v>0</v>
      </c>
      <c r="H379" s="167">
        <f t="shared" si="40"/>
        <v>580</v>
      </c>
      <c r="I379" s="167">
        <f t="shared" si="41"/>
        <v>0</v>
      </c>
      <c r="J379" s="167">
        <f t="shared" si="42"/>
        <v>39512</v>
      </c>
      <c r="K379" s="167">
        <f t="shared" si="43"/>
        <v>0</v>
      </c>
      <c r="L379" s="167">
        <f t="shared" si="44"/>
        <v>1577</v>
      </c>
      <c r="M379" s="167">
        <f t="shared" si="45"/>
        <v>0</v>
      </c>
      <c r="N379" s="167">
        <f t="shared" si="46"/>
        <v>41669</v>
      </c>
      <c r="O379" s="168">
        <f t="shared" si="46"/>
        <v>0</v>
      </c>
      <c r="P379" s="169"/>
      <c r="Q379" s="170">
        <v>580</v>
      </c>
      <c r="R379" s="171">
        <v>39512</v>
      </c>
      <c r="S379" s="171">
        <v>1577</v>
      </c>
      <c r="T379" s="171">
        <v>41669</v>
      </c>
      <c r="V379" s="172">
        <v>40753</v>
      </c>
      <c r="W379" s="172">
        <f t="shared" si="47"/>
        <v>916</v>
      </c>
      <c r="X379" s="173"/>
    </row>
    <row r="380" spans="1:24" ht="20.100000000000001" hidden="1" customHeight="1">
      <c r="A380" s="179">
        <v>375</v>
      </c>
      <c r="B380" s="176" t="str">
        <f>VLOOKUP($A380,[14]공종목록표!$A:$F,2,0)</f>
        <v>침목교환</v>
      </c>
      <c r="C380" s="177" t="str">
        <f>VLOOKUP($A380,[14]공종목록표!$A:$F,3,0)</f>
        <v>WT→PCT, 기계화, 야간(사용중지 4시간)</v>
      </c>
      <c r="D380" s="176" t="str">
        <f>VLOOKUP($A380,[14]공종목록표!$A:$F,4,0)</f>
        <v>체결구 해체 및 체결 포함 (상하차, 운반, 침목천공, 탄성체결 별도)</v>
      </c>
      <c r="E380" s="178" t="str">
        <f>VLOOKUP($A380,[14]공종목록표!$A:$F,5,0)</f>
        <v>개</v>
      </c>
      <c r="F380" s="167"/>
      <c r="G380" s="167">
        <v>0</v>
      </c>
      <c r="H380" s="167">
        <f t="shared" si="40"/>
        <v>473</v>
      </c>
      <c r="I380" s="167">
        <f t="shared" si="41"/>
        <v>0</v>
      </c>
      <c r="J380" s="167">
        <f t="shared" si="42"/>
        <v>34693</v>
      </c>
      <c r="K380" s="167">
        <f t="shared" si="43"/>
        <v>0</v>
      </c>
      <c r="L380" s="167">
        <f t="shared" si="44"/>
        <v>1323</v>
      </c>
      <c r="M380" s="167">
        <f t="shared" si="45"/>
        <v>0</v>
      </c>
      <c r="N380" s="167">
        <f t="shared" si="46"/>
        <v>36489</v>
      </c>
      <c r="O380" s="168">
        <f t="shared" si="46"/>
        <v>0</v>
      </c>
      <c r="P380" s="169"/>
      <c r="Q380" s="170">
        <v>473</v>
      </c>
      <c r="R380" s="171">
        <v>34693</v>
      </c>
      <c r="S380" s="171">
        <v>1323</v>
      </c>
      <c r="T380" s="171">
        <v>36489</v>
      </c>
      <c r="V380" s="172">
        <v>35692</v>
      </c>
      <c r="W380" s="172">
        <f t="shared" si="47"/>
        <v>797</v>
      </c>
      <c r="X380" s="173"/>
    </row>
    <row r="381" spans="1:24" ht="20.100000000000001" hidden="1" customHeight="1">
      <c r="A381" s="179">
        <v>376</v>
      </c>
      <c r="B381" s="176" t="str">
        <f>VLOOKUP($A381,[14]공종목록표!$A:$F,2,0)</f>
        <v>침목교환</v>
      </c>
      <c r="C381" s="177" t="str">
        <f>VLOOKUP($A381,[14]공종목록표!$A:$F,3,0)</f>
        <v>PCT→PCT, 기계화, 주간</v>
      </c>
      <c r="D381" s="176" t="str">
        <f>VLOOKUP($A381,[14]공종목록표!$A:$F,4,0)</f>
        <v>체결구 해체 및 체결 포함 (상하차, 운반 별도)</v>
      </c>
      <c r="E381" s="178" t="str">
        <f>VLOOKUP($A381,[14]공종목록표!$A:$F,5,0)</f>
        <v>개</v>
      </c>
      <c r="F381" s="167"/>
      <c r="G381" s="167">
        <v>0</v>
      </c>
      <c r="H381" s="167">
        <f t="shared" si="40"/>
        <v>455</v>
      </c>
      <c r="I381" s="167">
        <f t="shared" si="41"/>
        <v>0</v>
      </c>
      <c r="J381" s="167">
        <f t="shared" si="42"/>
        <v>17944</v>
      </c>
      <c r="K381" s="167">
        <f t="shared" si="43"/>
        <v>0</v>
      </c>
      <c r="L381" s="167">
        <f t="shared" si="44"/>
        <v>1369</v>
      </c>
      <c r="M381" s="167">
        <f t="shared" si="45"/>
        <v>0</v>
      </c>
      <c r="N381" s="167">
        <f t="shared" si="46"/>
        <v>19768</v>
      </c>
      <c r="O381" s="168">
        <f t="shared" si="46"/>
        <v>0</v>
      </c>
      <c r="P381" s="183"/>
      <c r="Q381" s="170">
        <v>455</v>
      </c>
      <c r="R381" s="171">
        <v>17944</v>
      </c>
      <c r="S381" s="171">
        <v>1369</v>
      </c>
      <c r="T381" s="171">
        <v>19768</v>
      </c>
      <c r="V381" s="172">
        <v>19311</v>
      </c>
      <c r="W381" s="172">
        <f t="shared" si="47"/>
        <v>457</v>
      </c>
      <c r="X381" s="173"/>
    </row>
    <row r="382" spans="1:24" ht="20.100000000000001" hidden="1" customHeight="1">
      <c r="A382" s="179">
        <v>377</v>
      </c>
      <c r="B382" s="176" t="str">
        <f>VLOOKUP($A382,[14]공종목록표!$A:$F,2,0)</f>
        <v>침목교환</v>
      </c>
      <c r="C382" s="177" t="str">
        <f>VLOOKUP($A382,[14]공종목록표!$A:$F,3,0)</f>
        <v>PCT→PCT, 기계화, 주간(사용중지 4시간)</v>
      </c>
      <c r="D382" s="176" t="str">
        <f>VLOOKUP($A382,[14]공종목록표!$A:$F,4,0)</f>
        <v>체결구 해체 및 체결 포함 (상하차, 운반 별도)</v>
      </c>
      <c r="E382" s="178" t="str">
        <f>VLOOKUP($A382,[14]공종목록표!$A:$F,5,0)</f>
        <v>개</v>
      </c>
      <c r="F382" s="167"/>
      <c r="G382" s="167">
        <v>0</v>
      </c>
      <c r="H382" s="167">
        <f t="shared" si="40"/>
        <v>545</v>
      </c>
      <c r="I382" s="167">
        <f t="shared" si="41"/>
        <v>0</v>
      </c>
      <c r="J382" s="167">
        <f t="shared" si="42"/>
        <v>21068</v>
      </c>
      <c r="K382" s="167">
        <f t="shared" si="43"/>
        <v>0</v>
      </c>
      <c r="L382" s="167">
        <f t="shared" si="44"/>
        <v>1521</v>
      </c>
      <c r="M382" s="167">
        <f t="shared" si="45"/>
        <v>0</v>
      </c>
      <c r="N382" s="167">
        <f t="shared" si="46"/>
        <v>23134</v>
      </c>
      <c r="O382" s="168">
        <f t="shared" si="46"/>
        <v>0</v>
      </c>
      <c r="P382" s="169"/>
      <c r="Q382" s="170">
        <v>545</v>
      </c>
      <c r="R382" s="171">
        <v>21068</v>
      </c>
      <c r="S382" s="171">
        <v>1521</v>
      </c>
      <c r="T382" s="171">
        <v>23134</v>
      </c>
      <c r="V382" s="172">
        <v>22596</v>
      </c>
      <c r="W382" s="172">
        <f t="shared" si="47"/>
        <v>538</v>
      </c>
      <c r="X382" s="173"/>
    </row>
    <row r="383" spans="1:24" ht="20.100000000000001" hidden="1" customHeight="1">
      <c r="A383" s="179">
        <v>378</v>
      </c>
      <c r="B383" s="176" t="str">
        <f>VLOOKUP($A383,[14]공종목록표!$A:$F,2,0)</f>
        <v>침목교환</v>
      </c>
      <c r="C383" s="177" t="str">
        <f>VLOOKUP($A383,[14]공종목록표!$A:$F,3,0)</f>
        <v>PCT→PCT, 기계화, 야간(사용중지 3시간)</v>
      </c>
      <c r="D383" s="176" t="str">
        <f>VLOOKUP($A383,[14]공종목록표!$A:$F,4,0)</f>
        <v>체결구 해체 및 체결 포함 (상하차, 운반 별도)</v>
      </c>
      <c r="E383" s="178" t="str">
        <f>VLOOKUP($A383,[14]공종목록표!$A:$F,5,0)</f>
        <v>개</v>
      </c>
      <c r="F383" s="167"/>
      <c r="G383" s="167">
        <v>0</v>
      </c>
      <c r="H383" s="167">
        <f t="shared" si="40"/>
        <v>938</v>
      </c>
      <c r="I383" s="167">
        <f t="shared" si="41"/>
        <v>0</v>
      </c>
      <c r="J383" s="167">
        <f t="shared" si="42"/>
        <v>50321</v>
      </c>
      <c r="K383" s="167">
        <f t="shared" si="43"/>
        <v>0</v>
      </c>
      <c r="L383" s="167">
        <f t="shared" si="44"/>
        <v>2392</v>
      </c>
      <c r="M383" s="167">
        <f t="shared" si="45"/>
        <v>0</v>
      </c>
      <c r="N383" s="167">
        <f t="shared" si="46"/>
        <v>53651</v>
      </c>
      <c r="O383" s="168">
        <f t="shared" si="46"/>
        <v>0</v>
      </c>
      <c r="P383" s="169"/>
      <c r="Q383" s="170">
        <v>938</v>
      </c>
      <c r="R383" s="171">
        <v>50321</v>
      </c>
      <c r="S383" s="171">
        <v>2392</v>
      </c>
      <c r="T383" s="171">
        <v>53651</v>
      </c>
      <c r="V383" s="172">
        <v>52438</v>
      </c>
      <c r="W383" s="172">
        <f t="shared" si="47"/>
        <v>1213</v>
      </c>
      <c r="X383" s="173"/>
    </row>
    <row r="384" spans="1:24" ht="20.100000000000001" hidden="1" customHeight="1">
      <c r="A384" s="179">
        <v>379</v>
      </c>
      <c r="B384" s="176" t="str">
        <f>VLOOKUP($A384,[14]공종목록표!$A:$F,2,0)</f>
        <v>침목교환</v>
      </c>
      <c r="C384" s="177" t="str">
        <f>VLOOKUP($A384,[14]공종목록표!$A:$F,3,0)</f>
        <v>PCT→PCT, 기계화, 야간(사용중지 4시간)</v>
      </c>
      <c r="D384" s="176" t="str">
        <f>VLOOKUP($A384,[14]공종목록표!$A:$F,4,0)</f>
        <v>체결구 해체 및 체결 포함 (상하차, 운반 별도)</v>
      </c>
      <c r="E384" s="178" t="str">
        <f>VLOOKUP($A384,[14]공종목록표!$A:$F,5,0)</f>
        <v>개</v>
      </c>
      <c r="F384" s="167"/>
      <c r="G384" s="167">
        <v>0</v>
      </c>
      <c r="H384" s="167">
        <f t="shared" si="40"/>
        <v>768</v>
      </c>
      <c r="I384" s="167">
        <f t="shared" si="41"/>
        <v>0</v>
      </c>
      <c r="J384" s="167">
        <f t="shared" si="42"/>
        <v>44192</v>
      </c>
      <c r="K384" s="167">
        <f t="shared" si="43"/>
        <v>0</v>
      </c>
      <c r="L384" s="167">
        <f t="shared" si="44"/>
        <v>2003</v>
      </c>
      <c r="M384" s="167">
        <f t="shared" si="45"/>
        <v>0</v>
      </c>
      <c r="N384" s="167">
        <f t="shared" si="46"/>
        <v>46963</v>
      </c>
      <c r="O384" s="168">
        <f t="shared" si="46"/>
        <v>0</v>
      </c>
      <c r="P384" s="169"/>
      <c r="Q384" s="170">
        <v>768</v>
      </c>
      <c r="R384" s="171">
        <v>44192</v>
      </c>
      <c r="S384" s="171">
        <v>2003</v>
      </c>
      <c r="T384" s="171">
        <v>46963</v>
      </c>
      <c r="V384" s="172">
        <v>45906</v>
      </c>
      <c r="W384" s="172">
        <f t="shared" si="47"/>
        <v>1057</v>
      </c>
      <c r="X384" s="173"/>
    </row>
    <row r="385" spans="1:24" ht="20.100000000000001" hidden="1" customHeight="1">
      <c r="A385" s="179">
        <v>380</v>
      </c>
      <c r="B385" s="176" t="str">
        <f>VLOOKUP($A385,[14]공종목록표!$A:$F,2,0)</f>
        <v>침목교환</v>
      </c>
      <c r="C385" s="177" t="str">
        <f>VLOOKUP($A385,[14]공종목록표!$A:$F,3,0)</f>
        <v>교량, 기계화, 주간(사용중지 4시간)</v>
      </c>
      <c r="D385" s="176" t="str">
        <f>VLOOKUP($A385,[14]공종목록표!$A:$F,4,0)</f>
        <v>체결구 해체 및 체결 포함 (상하차, 운반, 침목천공, 탄성체결 별도)</v>
      </c>
      <c r="E385" s="178" t="str">
        <f>VLOOKUP($A385,[14]공종목록표!$A:$F,5,0)</f>
        <v>개</v>
      </c>
      <c r="F385" s="167"/>
      <c r="G385" s="167">
        <v>0</v>
      </c>
      <c r="H385" s="167">
        <f t="shared" si="40"/>
        <v>1099</v>
      </c>
      <c r="I385" s="167">
        <f t="shared" si="41"/>
        <v>0</v>
      </c>
      <c r="J385" s="167">
        <f t="shared" si="42"/>
        <v>50796</v>
      </c>
      <c r="K385" s="167">
        <f t="shared" si="43"/>
        <v>0</v>
      </c>
      <c r="L385" s="167">
        <f t="shared" si="44"/>
        <v>3065</v>
      </c>
      <c r="M385" s="167">
        <f t="shared" si="45"/>
        <v>0</v>
      </c>
      <c r="N385" s="167">
        <f t="shared" si="46"/>
        <v>54960</v>
      </c>
      <c r="O385" s="168">
        <f t="shared" si="46"/>
        <v>0</v>
      </c>
      <c r="P385" s="169"/>
      <c r="Q385" s="170">
        <v>1099</v>
      </c>
      <c r="R385" s="171">
        <v>50796</v>
      </c>
      <c r="S385" s="171">
        <v>3065</v>
      </c>
      <c r="T385" s="171">
        <v>54960</v>
      </c>
      <c r="V385" s="172">
        <v>53717</v>
      </c>
      <c r="W385" s="172">
        <f t="shared" si="47"/>
        <v>1243</v>
      </c>
      <c r="X385" s="173"/>
    </row>
    <row r="386" spans="1:24" ht="20.100000000000001" hidden="1" customHeight="1">
      <c r="A386" s="179">
        <v>381</v>
      </c>
      <c r="B386" s="176" t="str">
        <f>VLOOKUP($A386,[14]공종목록표!$A:$F,2,0)</f>
        <v>침목교환</v>
      </c>
      <c r="C386" s="177" t="str">
        <f>VLOOKUP($A386,[14]공종목록표!$A:$F,3,0)</f>
        <v>교량, 기계화, 야간(사용중지 3시간)</v>
      </c>
      <c r="D386" s="176" t="str">
        <f>VLOOKUP($A386,[14]공종목록표!$A:$F,4,0)</f>
        <v>체결구 해체 및 체결 포함 (상하차, 운반, 침목천공, 탄성체결 별도)</v>
      </c>
      <c r="E386" s="178" t="str">
        <f>VLOOKUP($A386,[14]공종목록표!$A:$F,5,0)</f>
        <v>개</v>
      </c>
      <c r="F386" s="167"/>
      <c r="G386" s="167">
        <v>0</v>
      </c>
      <c r="H386" s="167">
        <f t="shared" si="40"/>
        <v>1912</v>
      </c>
      <c r="I386" s="167">
        <f t="shared" si="41"/>
        <v>0</v>
      </c>
      <c r="J386" s="167">
        <f t="shared" si="42"/>
        <v>120527</v>
      </c>
      <c r="K386" s="167">
        <f t="shared" si="43"/>
        <v>0</v>
      </c>
      <c r="L386" s="167">
        <f t="shared" si="44"/>
        <v>4906</v>
      </c>
      <c r="M386" s="167">
        <f t="shared" si="45"/>
        <v>0</v>
      </c>
      <c r="N386" s="167">
        <f t="shared" si="46"/>
        <v>127345</v>
      </c>
      <c r="O386" s="168">
        <f t="shared" si="46"/>
        <v>0</v>
      </c>
      <c r="P386" s="169"/>
      <c r="Q386" s="170">
        <v>1912</v>
      </c>
      <c r="R386" s="171">
        <v>120527</v>
      </c>
      <c r="S386" s="171">
        <v>4906</v>
      </c>
      <c r="T386" s="171">
        <v>127345</v>
      </c>
      <c r="V386" s="172">
        <v>124520</v>
      </c>
      <c r="W386" s="172">
        <f t="shared" si="47"/>
        <v>2825</v>
      </c>
      <c r="X386" s="173"/>
    </row>
    <row r="387" spans="1:24" ht="20.100000000000001" hidden="1" customHeight="1">
      <c r="A387" s="179">
        <v>382</v>
      </c>
      <c r="B387" s="176" t="str">
        <f>VLOOKUP($A387,[14]공종목록표!$A:$F,2,0)</f>
        <v>침목교환</v>
      </c>
      <c r="C387" s="177" t="str">
        <f>VLOOKUP($A387,[14]공종목록표!$A:$F,3,0)</f>
        <v>교량, 기계화, 야간(사용중지 4시간)</v>
      </c>
      <c r="D387" s="176" t="str">
        <f>VLOOKUP($A387,[14]공종목록표!$A:$F,4,0)</f>
        <v>체결구 해체 및 체결 포함 (상하차, 운반, 침목천공, 탄성체결 별도)</v>
      </c>
      <c r="E387" s="178" t="str">
        <f>VLOOKUP($A387,[14]공종목록표!$A:$F,5,0)</f>
        <v>개</v>
      </c>
      <c r="F387" s="181"/>
      <c r="G387" s="167">
        <v>0</v>
      </c>
      <c r="H387" s="167">
        <f t="shared" si="40"/>
        <v>1563</v>
      </c>
      <c r="I387" s="181">
        <f t="shared" si="41"/>
        <v>0</v>
      </c>
      <c r="J387" s="167">
        <f t="shared" si="42"/>
        <v>106307</v>
      </c>
      <c r="K387" s="167">
        <f t="shared" si="43"/>
        <v>0</v>
      </c>
      <c r="L387" s="167">
        <f t="shared" si="44"/>
        <v>4104</v>
      </c>
      <c r="M387" s="167">
        <f t="shared" si="45"/>
        <v>0</v>
      </c>
      <c r="N387" s="181">
        <f t="shared" si="46"/>
        <v>111974</v>
      </c>
      <c r="O387" s="182">
        <f t="shared" si="46"/>
        <v>0</v>
      </c>
      <c r="P387" s="183"/>
      <c r="Q387" s="170">
        <v>1563</v>
      </c>
      <c r="R387" s="171">
        <v>106307</v>
      </c>
      <c r="S387" s="171">
        <v>4104</v>
      </c>
      <c r="T387" s="171">
        <v>111974</v>
      </c>
      <c r="V387" s="161">
        <v>109506</v>
      </c>
      <c r="W387" s="172">
        <f t="shared" si="47"/>
        <v>2468</v>
      </c>
      <c r="X387" s="173"/>
    </row>
    <row r="388" spans="1:24" ht="20.100000000000001" hidden="1" customHeight="1">
      <c r="A388" s="179">
        <v>383</v>
      </c>
      <c r="B388" s="176" t="str">
        <f>VLOOKUP($A388,[14]공종목록표!$A:$F,2,0)</f>
        <v>침목교환</v>
      </c>
      <c r="C388" s="177" t="str">
        <f>VLOOKUP($A388,[14]공종목록표!$A:$F,3,0)</f>
        <v>터널(WT→WT), 기계화, 야간(사용중지 3시간)</v>
      </c>
      <c r="D388" s="176" t="str">
        <f>VLOOKUP($A388,[14]공종목록표!$A:$F,4,0)</f>
        <v>체결구 해체 및 체결 포함 (상하차, 운반, 침목천공, 탄성체결 별도)</v>
      </c>
      <c r="E388" s="178" t="str">
        <f>VLOOKUP($A388,[14]공종목록표!$A:$F,5,0)</f>
        <v>개</v>
      </c>
      <c r="F388" s="181"/>
      <c r="G388" s="167">
        <v>0</v>
      </c>
      <c r="H388" s="167">
        <f t="shared" si="40"/>
        <v>107</v>
      </c>
      <c r="I388" s="181">
        <f t="shared" si="41"/>
        <v>0</v>
      </c>
      <c r="J388" s="167">
        <f t="shared" si="42"/>
        <v>32810</v>
      </c>
      <c r="K388" s="167">
        <f t="shared" si="43"/>
        <v>0</v>
      </c>
      <c r="L388" s="167">
        <f t="shared" si="44"/>
        <v>532</v>
      </c>
      <c r="M388" s="167">
        <f t="shared" si="45"/>
        <v>0</v>
      </c>
      <c r="N388" s="181">
        <f t="shared" si="46"/>
        <v>33449</v>
      </c>
      <c r="O388" s="182">
        <f t="shared" si="46"/>
        <v>0</v>
      </c>
      <c r="P388" s="183"/>
      <c r="Q388" s="170">
        <v>107</v>
      </c>
      <c r="R388" s="171">
        <v>32810</v>
      </c>
      <c r="S388" s="171">
        <v>532</v>
      </c>
      <c r="T388" s="171">
        <v>33449</v>
      </c>
      <c r="V388" s="161">
        <v>32767</v>
      </c>
      <c r="W388" s="172">
        <f t="shared" si="47"/>
        <v>682</v>
      </c>
      <c r="X388" s="173"/>
    </row>
    <row r="389" spans="1:24" ht="20.100000000000001" hidden="1" customHeight="1">
      <c r="A389" s="179">
        <v>384</v>
      </c>
      <c r="B389" s="176" t="str">
        <f>VLOOKUP($A389,[14]공종목록표!$A:$F,2,0)</f>
        <v>침목교환</v>
      </c>
      <c r="C389" s="177" t="str">
        <f>VLOOKUP($A389,[14]공종목록표!$A:$F,3,0)</f>
        <v>터널(WT→WT), 기계화, 야간(사용중지 4시간)</v>
      </c>
      <c r="D389" s="176" t="str">
        <f>VLOOKUP($A389,[14]공종목록표!$A:$F,4,0)</f>
        <v>체결구 해체 및 체결 포함 (상하차, 운반, 침목천공, 탄성체결 별도)</v>
      </c>
      <c r="E389" s="178" t="str">
        <f>VLOOKUP($A389,[14]공종목록표!$A:$F,5,0)</f>
        <v>개</v>
      </c>
      <c r="F389" s="167"/>
      <c r="G389" s="167">
        <v>0</v>
      </c>
      <c r="H389" s="167">
        <f t="shared" si="40"/>
        <v>142</v>
      </c>
      <c r="I389" s="167">
        <f t="shared" si="41"/>
        <v>0</v>
      </c>
      <c r="J389" s="167">
        <f t="shared" si="42"/>
        <v>29717</v>
      </c>
      <c r="K389" s="167">
        <f t="shared" si="43"/>
        <v>0</v>
      </c>
      <c r="L389" s="167">
        <f t="shared" si="44"/>
        <v>576</v>
      </c>
      <c r="M389" s="167">
        <f t="shared" si="45"/>
        <v>0</v>
      </c>
      <c r="N389" s="167">
        <f t="shared" si="46"/>
        <v>30435</v>
      </c>
      <c r="O389" s="168">
        <f t="shared" si="46"/>
        <v>0</v>
      </c>
      <c r="P389" s="169"/>
      <c r="Q389" s="170">
        <v>142</v>
      </c>
      <c r="R389" s="171">
        <v>29717</v>
      </c>
      <c r="S389" s="171">
        <v>576</v>
      </c>
      <c r="T389" s="171">
        <v>30435</v>
      </c>
      <c r="V389" s="172">
        <v>29824</v>
      </c>
      <c r="W389" s="172">
        <f t="shared" si="47"/>
        <v>611</v>
      </c>
      <c r="X389" s="173"/>
    </row>
    <row r="390" spans="1:24" ht="20.100000000000001" hidden="1" customHeight="1">
      <c r="A390" s="179">
        <v>385</v>
      </c>
      <c r="B390" s="176" t="str">
        <f>VLOOKUP($A390,[14]공종목록표!$A:$F,2,0)</f>
        <v>침목교환</v>
      </c>
      <c r="C390" s="177" t="str">
        <f>VLOOKUP($A390,[14]공종목록표!$A:$F,3,0)</f>
        <v>터널(WT→PCT), 기계화, 야간(사용중지 3시간)</v>
      </c>
      <c r="D390" s="176" t="str">
        <f>VLOOKUP($A390,[14]공종목록표!$A:$F,4,0)</f>
        <v>체결구 해체 및 체결 포함 (상하차, 운반, 침목천공, 탄성체결 별도)</v>
      </c>
      <c r="E390" s="178" t="str">
        <f>VLOOKUP($A390,[14]공종목록표!$A:$F,5,0)</f>
        <v>개</v>
      </c>
      <c r="F390" s="167"/>
      <c r="G390" s="167">
        <v>0</v>
      </c>
      <c r="H390" s="167">
        <f t="shared" ref="H390:H453" si="48">INT($Q390*$T$3)</f>
        <v>580</v>
      </c>
      <c r="I390" s="167">
        <f t="shared" ref="I390:I453" si="49">INT(H390*($F390+$G390/1000))</f>
        <v>0</v>
      </c>
      <c r="J390" s="167">
        <f t="shared" ref="J390:J453" si="50">INT($R390*$T$3)</f>
        <v>45212</v>
      </c>
      <c r="K390" s="167">
        <f t="shared" ref="K390:K453" si="51">INT(J390*($F390+$G390/1000))</f>
        <v>0</v>
      </c>
      <c r="L390" s="167">
        <f t="shared" ref="L390:L453" si="52">INT($S390*$T$3)</f>
        <v>1574</v>
      </c>
      <c r="M390" s="167">
        <f t="shared" ref="M390:M453" si="53">INT(L390*($F390+$G390/1000))</f>
        <v>0</v>
      </c>
      <c r="N390" s="167">
        <f t="shared" ref="N390:O453" si="54">H390+J390+L390</f>
        <v>47366</v>
      </c>
      <c r="O390" s="168">
        <f t="shared" si="54"/>
        <v>0</v>
      </c>
      <c r="P390" s="169"/>
      <c r="Q390" s="170">
        <v>580</v>
      </c>
      <c r="R390" s="171">
        <v>45212</v>
      </c>
      <c r="S390" s="171">
        <v>1574</v>
      </c>
      <c r="T390" s="171">
        <v>47366</v>
      </c>
      <c r="V390" s="172">
        <v>46339</v>
      </c>
      <c r="W390" s="172">
        <f t="shared" ref="W390:W453" si="55">N390-V390</f>
        <v>1027</v>
      </c>
      <c r="X390" s="173"/>
    </row>
    <row r="391" spans="1:24" ht="20.100000000000001" hidden="1" customHeight="1">
      <c r="A391" s="179">
        <v>386</v>
      </c>
      <c r="B391" s="176" t="str">
        <f>VLOOKUP($A391,[14]공종목록표!$A:$F,2,0)</f>
        <v>침목교환</v>
      </c>
      <c r="C391" s="177" t="str">
        <f>VLOOKUP($A391,[14]공종목록표!$A:$F,3,0)</f>
        <v>터널(WT→PCT), 기계화, 야간(사용중지 4시간)</v>
      </c>
      <c r="D391" s="176" t="str">
        <f>VLOOKUP($A391,[14]공종목록표!$A:$F,4,0)</f>
        <v>체결구 해체 및 체결 포함 (상하차, 운반, 침목천공, 탄성체결 별도)</v>
      </c>
      <c r="E391" s="178" t="str">
        <f>VLOOKUP($A391,[14]공종목록표!$A:$F,5,0)</f>
        <v>개</v>
      </c>
      <c r="F391" s="167"/>
      <c r="G391" s="167">
        <v>0</v>
      </c>
      <c r="H391" s="167">
        <f t="shared" si="48"/>
        <v>473</v>
      </c>
      <c r="I391" s="167">
        <f t="shared" si="49"/>
        <v>0</v>
      </c>
      <c r="J391" s="167">
        <f t="shared" si="50"/>
        <v>40066</v>
      </c>
      <c r="K391" s="167">
        <f t="shared" si="51"/>
        <v>0</v>
      </c>
      <c r="L391" s="167">
        <f t="shared" si="52"/>
        <v>1322</v>
      </c>
      <c r="M391" s="167">
        <f t="shared" si="53"/>
        <v>0</v>
      </c>
      <c r="N391" s="167">
        <f t="shared" si="54"/>
        <v>41861</v>
      </c>
      <c r="O391" s="168">
        <f t="shared" si="54"/>
        <v>0</v>
      </c>
      <c r="P391" s="169"/>
      <c r="Q391" s="170">
        <v>473</v>
      </c>
      <c r="R391" s="171">
        <v>40066</v>
      </c>
      <c r="S391" s="171">
        <v>1322</v>
      </c>
      <c r="T391" s="171">
        <v>41861</v>
      </c>
      <c r="V391" s="172">
        <v>40957</v>
      </c>
      <c r="W391" s="172">
        <f t="shared" si="55"/>
        <v>904</v>
      </c>
      <c r="X391" s="173"/>
    </row>
    <row r="392" spans="1:24" ht="20.100000000000001" hidden="1" customHeight="1">
      <c r="A392" s="179">
        <v>387</v>
      </c>
      <c r="B392" s="176" t="str">
        <f>VLOOKUP($A392,[14]공종목록표!$A:$F,2,0)</f>
        <v>침목교환</v>
      </c>
      <c r="C392" s="177" t="str">
        <f>VLOOKUP($A392,[14]공종목록표!$A:$F,3,0)</f>
        <v>터널(PCT→PCT), 기계화, 야간(사용중지 3시간)</v>
      </c>
      <c r="D392" s="176" t="str">
        <f>VLOOKUP($A392,[14]공종목록표!$A:$F,4,0)</f>
        <v>체결구 해체 및 체결 포함 (상하차, 운반 별도)</v>
      </c>
      <c r="E392" s="178" t="str">
        <f>VLOOKUP($A392,[14]공종목록표!$A:$F,5,0)</f>
        <v>개</v>
      </c>
      <c r="F392" s="167"/>
      <c r="G392" s="167">
        <v>0</v>
      </c>
      <c r="H392" s="167">
        <f t="shared" si="48"/>
        <v>938</v>
      </c>
      <c r="I392" s="167">
        <f t="shared" si="49"/>
        <v>0</v>
      </c>
      <c r="J392" s="167">
        <f t="shared" si="50"/>
        <v>57593</v>
      </c>
      <c r="K392" s="167">
        <f t="shared" si="51"/>
        <v>0</v>
      </c>
      <c r="L392" s="167">
        <f t="shared" si="52"/>
        <v>2390</v>
      </c>
      <c r="M392" s="167">
        <f t="shared" si="53"/>
        <v>0</v>
      </c>
      <c r="N392" s="167">
        <f t="shared" si="54"/>
        <v>60921</v>
      </c>
      <c r="O392" s="168">
        <f t="shared" si="54"/>
        <v>0</v>
      </c>
      <c r="P392" s="169"/>
      <c r="Q392" s="170">
        <v>938</v>
      </c>
      <c r="R392" s="171">
        <v>57593</v>
      </c>
      <c r="S392" s="171">
        <v>2390</v>
      </c>
      <c r="T392" s="171">
        <v>60921</v>
      </c>
      <c r="V392" s="172">
        <v>59567</v>
      </c>
      <c r="W392" s="172">
        <f t="shared" si="55"/>
        <v>1354</v>
      </c>
      <c r="X392" s="173"/>
    </row>
    <row r="393" spans="1:24" ht="20.100000000000001" hidden="1" customHeight="1">
      <c r="A393" s="179">
        <v>388</v>
      </c>
      <c r="B393" s="176" t="str">
        <f>VLOOKUP($A393,[14]공종목록표!$A:$F,2,0)</f>
        <v>침목교환</v>
      </c>
      <c r="C393" s="177" t="str">
        <f>VLOOKUP($A393,[14]공종목록표!$A:$F,3,0)</f>
        <v>터널(PCT→PCT), 기계화, 야간(사용중지 4시간)</v>
      </c>
      <c r="D393" s="176" t="str">
        <f>VLOOKUP($A393,[14]공종목록표!$A:$F,4,0)</f>
        <v>체결구 해체 및 체결 포함 (상하차, 운반 별도)</v>
      </c>
      <c r="E393" s="178" t="str">
        <f>VLOOKUP($A393,[14]공종목록표!$A:$F,5,0)</f>
        <v>개</v>
      </c>
      <c r="F393" s="167"/>
      <c r="G393" s="167">
        <v>0</v>
      </c>
      <c r="H393" s="167">
        <f t="shared" si="48"/>
        <v>768</v>
      </c>
      <c r="I393" s="167">
        <f t="shared" si="49"/>
        <v>0</v>
      </c>
      <c r="J393" s="167">
        <f t="shared" si="50"/>
        <v>50807</v>
      </c>
      <c r="K393" s="167">
        <f t="shared" si="51"/>
        <v>0</v>
      </c>
      <c r="L393" s="167">
        <f t="shared" si="52"/>
        <v>2002</v>
      </c>
      <c r="M393" s="167">
        <f t="shared" si="53"/>
        <v>0</v>
      </c>
      <c r="N393" s="167">
        <f t="shared" si="54"/>
        <v>53577</v>
      </c>
      <c r="O393" s="168">
        <f t="shared" si="54"/>
        <v>0</v>
      </c>
      <c r="P393" s="169"/>
      <c r="Q393" s="170">
        <v>768</v>
      </c>
      <c r="R393" s="171">
        <v>50807</v>
      </c>
      <c r="S393" s="171">
        <v>2002</v>
      </c>
      <c r="T393" s="171">
        <v>53577</v>
      </c>
      <c r="V393" s="161">
        <v>52392</v>
      </c>
      <c r="W393" s="172">
        <f t="shared" si="55"/>
        <v>1185</v>
      </c>
      <c r="X393" s="173"/>
    </row>
    <row r="394" spans="1:24" ht="20.100000000000001" hidden="1" customHeight="1">
      <c r="A394" s="179">
        <v>389</v>
      </c>
      <c r="B394" s="176" t="str">
        <f>VLOOKUP($A394,[14]공종목록표!$A:$F,2,0)</f>
        <v>분기기교환(인력)</v>
      </c>
      <c r="C394" s="177" t="str">
        <f>VLOOKUP($A394,[14]공종목록표!$A:$F,3,0)</f>
        <v>#8, 인력, 야간(사용중지 3시간)</v>
      </c>
      <c r="D394" s="176" t="str">
        <f>VLOOKUP($A394,[14]공종목록표!$A:$F,4,0)</f>
        <v>체결구 해제 및 체결 포함 (분기기침목 교환, 도상자갈 철거 및 살포, 자갈정리, 상하차, 운반, 절단 별도)</v>
      </c>
      <c r="E394" s="178" t="str">
        <f>VLOOKUP($A394,[14]공종목록표!$A:$F,5,0)</f>
        <v>틀</v>
      </c>
      <c r="F394" s="167"/>
      <c r="G394" s="167">
        <v>0</v>
      </c>
      <c r="H394" s="167">
        <f t="shared" si="48"/>
        <v>0</v>
      </c>
      <c r="I394" s="167">
        <f t="shared" si="49"/>
        <v>0</v>
      </c>
      <c r="J394" s="167">
        <f t="shared" si="50"/>
        <v>16538497</v>
      </c>
      <c r="K394" s="167">
        <f t="shared" si="51"/>
        <v>0</v>
      </c>
      <c r="L394" s="167">
        <f t="shared" si="52"/>
        <v>192308</v>
      </c>
      <c r="M394" s="167">
        <f t="shared" si="53"/>
        <v>0</v>
      </c>
      <c r="N394" s="167">
        <f t="shared" si="54"/>
        <v>16730805</v>
      </c>
      <c r="O394" s="168">
        <f t="shared" si="54"/>
        <v>0</v>
      </c>
      <c r="P394" s="169"/>
      <c r="Q394" s="170">
        <v>0</v>
      </c>
      <c r="R394" s="171">
        <v>16538497</v>
      </c>
      <c r="S394" s="171">
        <v>192308</v>
      </c>
      <c r="T394" s="171">
        <v>16730805</v>
      </c>
      <c r="V394" s="161">
        <v>16419860</v>
      </c>
      <c r="W394" s="172">
        <f t="shared" si="55"/>
        <v>310945</v>
      </c>
      <c r="X394" s="173"/>
    </row>
    <row r="395" spans="1:24" ht="20.100000000000001" hidden="1" customHeight="1">
      <c r="A395" s="179">
        <v>390</v>
      </c>
      <c r="B395" s="176" t="str">
        <f>VLOOKUP($A395,[14]공종목록표!$A:$F,2,0)</f>
        <v>분기기교환(인력)</v>
      </c>
      <c r="C395" s="177" t="str">
        <f>VLOOKUP($A395,[14]공종목록표!$A:$F,3,0)</f>
        <v>#8, 인력, 야간(사용중지 4시간)</v>
      </c>
      <c r="D395" s="176" t="str">
        <f>VLOOKUP($A395,[14]공종목록표!$A:$F,4,0)</f>
        <v>체결구 해제 및 체결 포함 (분기기침목 교환, 도상자갈 철거 및 살포, 자갈정리, 상하차, 운반, 절단 별도)</v>
      </c>
      <c r="E395" s="178" t="str">
        <f>VLOOKUP($A395,[14]공종목록표!$A:$F,5,0)</f>
        <v>틀</v>
      </c>
      <c r="F395" s="167"/>
      <c r="G395" s="167">
        <v>0</v>
      </c>
      <c r="H395" s="167">
        <f t="shared" si="48"/>
        <v>0</v>
      </c>
      <c r="I395" s="167">
        <f t="shared" si="49"/>
        <v>0</v>
      </c>
      <c r="J395" s="167">
        <f t="shared" si="50"/>
        <v>15623597</v>
      </c>
      <c r="K395" s="167">
        <f t="shared" si="51"/>
        <v>0</v>
      </c>
      <c r="L395" s="167">
        <f t="shared" si="52"/>
        <v>187109</v>
      </c>
      <c r="M395" s="167">
        <f t="shared" si="53"/>
        <v>0</v>
      </c>
      <c r="N395" s="167">
        <f t="shared" si="54"/>
        <v>15810706</v>
      </c>
      <c r="O395" s="168">
        <f t="shared" si="54"/>
        <v>0</v>
      </c>
      <c r="P395" s="169"/>
      <c r="Q395" s="170">
        <v>0</v>
      </c>
      <c r="R395" s="171">
        <v>15623597</v>
      </c>
      <c r="S395" s="171">
        <v>187109</v>
      </c>
      <c r="T395" s="171">
        <v>15810706</v>
      </c>
      <c r="V395" s="161">
        <v>15516746</v>
      </c>
      <c r="W395" s="172">
        <f t="shared" si="55"/>
        <v>293960</v>
      </c>
      <c r="X395" s="173"/>
    </row>
    <row r="396" spans="1:24" ht="20.100000000000001" hidden="1" customHeight="1">
      <c r="A396" s="179">
        <v>391</v>
      </c>
      <c r="B396" s="176" t="str">
        <f>VLOOKUP($A396,[14]공종목록표!$A:$F,2,0)</f>
        <v>분기기교환(인력)</v>
      </c>
      <c r="C396" s="177" t="str">
        <f>VLOOKUP($A396,[14]공종목록표!$A:$F,3,0)</f>
        <v>#10, 인력, 야간(사용중지 3시간)</v>
      </c>
      <c r="D396" s="176" t="str">
        <f>VLOOKUP($A396,[14]공종목록표!$A:$F,4,0)</f>
        <v>체결구 해제 및 체결 포함 (분기기침목 교환, 도상자갈 철거 및 살포, 자갈정리, 상하차, 운반, 절단 별도)</v>
      </c>
      <c r="E396" s="178" t="str">
        <f>VLOOKUP($A396,[14]공종목록표!$A:$F,5,0)</f>
        <v>틀</v>
      </c>
      <c r="F396" s="167"/>
      <c r="G396" s="167">
        <v>0</v>
      </c>
      <c r="H396" s="167">
        <f t="shared" si="48"/>
        <v>0</v>
      </c>
      <c r="I396" s="167">
        <f t="shared" si="49"/>
        <v>0</v>
      </c>
      <c r="J396" s="167">
        <f t="shared" si="50"/>
        <v>18696696</v>
      </c>
      <c r="K396" s="167">
        <f t="shared" si="51"/>
        <v>0</v>
      </c>
      <c r="L396" s="167">
        <f t="shared" si="52"/>
        <v>217403</v>
      </c>
      <c r="M396" s="167">
        <f t="shared" si="53"/>
        <v>0</v>
      </c>
      <c r="N396" s="167">
        <f t="shared" si="54"/>
        <v>18914099</v>
      </c>
      <c r="O396" s="168">
        <f t="shared" si="54"/>
        <v>0</v>
      </c>
      <c r="P396" s="169"/>
      <c r="Q396" s="170">
        <v>0</v>
      </c>
      <c r="R396" s="171">
        <v>18696696</v>
      </c>
      <c r="S396" s="171">
        <v>217403</v>
      </c>
      <c r="T396" s="171">
        <v>18914099</v>
      </c>
      <c r="V396" s="161">
        <v>18562156</v>
      </c>
      <c r="W396" s="172">
        <f t="shared" si="55"/>
        <v>351943</v>
      </c>
      <c r="X396" s="173"/>
    </row>
    <row r="397" spans="1:24" ht="20.100000000000001" hidden="1" customHeight="1">
      <c r="A397" s="179">
        <v>392</v>
      </c>
      <c r="B397" s="176" t="str">
        <f>VLOOKUP($A397,[14]공종목록표!$A:$F,2,0)</f>
        <v>분기기교환(인력)</v>
      </c>
      <c r="C397" s="177" t="str">
        <f>VLOOKUP($A397,[14]공종목록표!$A:$F,3,0)</f>
        <v>#10, 인력, 야간(사용중지 4시간)</v>
      </c>
      <c r="D397" s="176" t="str">
        <f>VLOOKUP($A397,[14]공종목록표!$A:$F,4,0)</f>
        <v>체결구 해제 및 체결 포함 (분기기침목 교환, 도상자갈 철거 및 살포, 자갈정리, 상하차, 운반, 절단 별도)</v>
      </c>
      <c r="E397" s="178" t="str">
        <f>VLOOKUP($A397,[14]공종목록표!$A:$F,5,0)</f>
        <v>틀</v>
      </c>
      <c r="F397" s="167"/>
      <c r="G397" s="167">
        <v>0</v>
      </c>
      <c r="H397" s="167">
        <f t="shared" si="48"/>
        <v>0</v>
      </c>
      <c r="I397" s="167">
        <f t="shared" si="49"/>
        <v>0</v>
      </c>
      <c r="J397" s="167">
        <f t="shared" si="50"/>
        <v>17781796</v>
      </c>
      <c r="K397" s="167">
        <f t="shared" si="51"/>
        <v>0</v>
      </c>
      <c r="L397" s="167">
        <f t="shared" si="52"/>
        <v>212955</v>
      </c>
      <c r="M397" s="167">
        <f t="shared" si="53"/>
        <v>0</v>
      </c>
      <c r="N397" s="167">
        <f t="shared" si="54"/>
        <v>17994751</v>
      </c>
      <c r="O397" s="168">
        <f t="shared" si="54"/>
        <v>0</v>
      </c>
      <c r="P397" s="169"/>
      <c r="Q397" s="170">
        <v>0</v>
      </c>
      <c r="R397" s="171">
        <v>17781796</v>
      </c>
      <c r="S397" s="171">
        <v>212955</v>
      </c>
      <c r="T397" s="171">
        <v>17994751</v>
      </c>
      <c r="V397" s="161">
        <v>17659779</v>
      </c>
      <c r="W397" s="172">
        <f t="shared" si="55"/>
        <v>334972</v>
      </c>
      <c r="X397" s="173"/>
    </row>
    <row r="398" spans="1:24" ht="20.100000000000001" hidden="1" customHeight="1">
      <c r="A398" s="179">
        <v>393</v>
      </c>
      <c r="B398" s="176" t="str">
        <f>VLOOKUP($A398,[14]공종목록표!$A:$F,2,0)</f>
        <v>분기기교환(인력)</v>
      </c>
      <c r="C398" s="177" t="str">
        <f>VLOOKUP($A398,[14]공종목록표!$A:$F,3,0)</f>
        <v>#12, 인력, 야간(사용중지 3시간)</v>
      </c>
      <c r="D398" s="176" t="str">
        <f>VLOOKUP($A398,[14]공종목록표!$A:$F,4,0)</f>
        <v>체결구 해제 및 체결 포함 (분기기침목 교환, 도상자갈 철거 및 살포, 자갈정리, 상하차, 운반, 절단 별도)</v>
      </c>
      <c r="E398" s="178" t="str">
        <f>VLOOKUP($A398,[14]공종목록표!$A:$F,5,0)</f>
        <v>틀</v>
      </c>
      <c r="F398" s="167"/>
      <c r="G398" s="167">
        <v>0</v>
      </c>
      <c r="H398" s="167">
        <f t="shared" si="48"/>
        <v>0</v>
      </c>
      <c r="I398" s="167">
        <f t="shared" si="49"/>
        <v>0</v>
      </c>
      <c r="J398" s="167">
        <f t="shared" si="50"/>
        <v>20854895</v>
      </c>
      <c r="K398" s="167">
        <f t="shared" si="51"/>
        <v>0</v>
      </c>
      <c r="L398" s="167">
        <f t="shared" si="52"/>
        <v>242499</v>
      </c>
      <c r="M398" s="167">
        <f t="shared" si="53"/>
        <v>0</v>
      </c>
      <c r="N398" s="167">
        <f t="shared" si="54"/>
        <v>21097394</v>
      </c>
      <c r="O398" s="168">
        <f t="shared" si="54"/>
        <v>0</v>
      </c>
      <c r="P398" s="183"/>
      <c r="Q398" s="170">
        <v>0</v>
      </c>
      <c r="R398" s="171">
        <v>20854895</v>
      </c>
      <c r="S398" s="171">
        <v>242499</v>
      </c>
      <c r="T398" s="171">
        <v>21097394</v>
      </c>
      <c r="V398" s="161">
        <v>20704452</v>
      </c>
      <c r="W398" s="172">
        <f t="shared" si="55"/>
        <v>392942</v>
      </c>
      <c r="X398" s="173"/>
    </row>
    <row r="399" spans="1:24" ht="20.100000000000001" hidden="1" customHeight="1">
      <c r="A399" s="179">
        <v>394</v>
      </c>
      <c r="B399" s="176" t="str">
        <f>VLOOKUP($A399,[14]공종목록표!$A:$F,2,0)</f>
        <v>분기기교환(인력)</v>
      </c>
      <c r="C399" s="177" t="str">
        <f>VLOOKUP($A399,[14]공종목록표!$A:$F,3,0)</f>
        <v>#12, 인력, 야간(사용중지 4시간)</v>
      </c>
      <c r="D399" s="176" t="str">
        <f>VLOOKUP($A399,[14]공종목록표!$A:$F,4,0)</f>
        <v>체결구 해제 및 체결 포함 (분기기침목 교환, 도상자갈 철거 및 살포, 자갈정리, 상하차, 운반, 절단 별도)</v>
      </c>
      <c r="E399" s="178" t="str">
        <f>VLOOKUP($A399,[14]공종목록표!$A:$F,5,0)</f>
        <v>틀</v>
      </c>
      <c r="F399" s="167"/>
      <c r="G399" s="167">
        <v>0</v>
      </c>
      <c r="H399" s="167">
        <f t="shared" si="48"/>
        <v>0</v>
      </c>
      <c r="I399" s="167">
        <f t="shared" si="49"/>
        <v>0</v>
      </c>
      <c r="J399" s="167">
        <f t="shared" si="50"/>
        <v>19939995</v>
      </c>
      <c r="K399" s="167">
        <f t="shared" si="51"/>
        <v>0</v>
      </c>
      <c r="L399" s="167">
        <f t="shared" si="52"/>
        <v>238802</v>
      </c>
      <c r="M399" s="167">
        <f t="shared" si="53"/>
        <v>0</v>
      </c>
      <c r="N399" s="167">
        <f t="shared" si="54"/>
        <v>20178797</v>
      </c>
      <c r="O399" s="168">
        <f t="shared" si="54"/>
        <v>0</v>
      </c>
      <c r="P399" s="169"/>
      <c r="Q399" s="170">
        <v>0</v>
      </c>
      <c r="R399" s="171">
        <v>19939995</v>
      </c>
      <c r="S399" s="171">
        <v>238802</v>
      </c>
      <c r="T399" s="171">
        <v>20178797</v>
      </c>
      <c r="V399" s="161">
        <v>19802813</v>
      </c>
      <c r="W399" s="172">
        <f t="shared" si="55"/>
        <v>375984</v>
      </c>
      <c r="X399" s="173"/>
    </row>
    <row r="400" spans="1:24" ht="20.100000000000001" hidden="1" customHeight="1">
      <c r="A400" s="179">
        <v>395</v>
      </c>
      <c r="B400" s="176" t="str">
        <f>VLOOKUP($A400,[14]공종목록표!$A:$F,2,0)</f>
        <v>분기기교환(인력)</v>
      </c>
      <c r="C400" s="177" t="str">
        <f>VLOOKUP($A400,[14]공종목록표!$A:$F,3,0)</f>
        <v>#15, 인력, 야간(사용중지 3시간)</v>
      </c>
      <c r="D400" s="176" t="str">
        <f>VLOOKUP($A400,[14]공종목록표!$A:$F,4,0)</f>
        <v>체결구 해제 및 체결 포함 (분기기침목 교환, 도상자갈 철거 및 살포, 자갈정리, 상하차, 운반, 절단 별도)</v>
      </c>
      <c r="E400" s="178" t="str">
        <f>VLOOKUP($A400,[14]공종목록표!$A:$F,5,0)</f>
        <v>틀</v>
      </c>
      <c r="F400" s="167"/>
      <c r="G400" s="167">
        <v>0</v>
      </c>
      <c r="H400" s="167">
        <f t="shared" si="48"/>
        <v>0</v>
      </c>
      <c r="I400" s="167">
        <f t="shared" si="49"/>
        <v>0</v>
      </c>
      <c r="J400" s="167">
        <f t="shared" si="50"/>
        <v>29483152</v>
      </c>
      <c r="K400" s="167">
        <f t="shared" si="51"/>
        <v>0</v>
      </c>
      <c r="L400" s="167">
        <f t="shared" si="52"/>
        <v>339061</v>
      </c>
      <c r="M400" s="167">
        <f t="shared" si="53"/>
        <v>0</v>
      </c>
      <c r="N400" s="167">
        <f t="shared" si="54"/>
        <v>29822213</v>
      </c>
      <c r="O400" s="168">
        <f t="shared" si="54"/>
        <v>0</v>
      </c>
      <c r="P400" s="169"/>
      <c r="Q400" s="170">
        <v>0</v>
      </c>
      <c r="R400" s="171">
        <v>29483152</v>
      </c>
      <c r="S400" s="171">
        <v>339061</v>
      </c>
      <c r="T400" s="171">
        <v>29822213</v>
      </c>
      <c r="V400" s="161">
        <v>28948244</v>
      </c>
      <c r="W400" s="172">
        <f t="shared" si="55"/>
        <v>873969</v>
      </c>
      <c r="X400" s="173"/>
    </row>
    <row r="401" spans="1:24" ht="20.100000000000001" hidden="1" customHeight="1">
      <c r="A401" s="179">
        <v>396</v>
      </c>
      <c r="B401" s="176" t="str">
        <f>VLOOKUP($A401,[14]공종목록표!$A:$F,2,0)</f>
        <v>분기기교환(인력)</v>
      </c>
      <c r="C401" s="177" t="str">
        <f>VLOOKUP($A401,[14]공종목록표!$A:$F,3,0)</f>
        <v>#15, 인력, 야간(사용중지 4시간)</v>
      </c>
      <c r="D401" s="176" t="str">
        <f>VLOOKUP($A401,[14]공종목록표!$A:$F,4,0)</f>
        <v>체결구 해제 및 체결 포함 (분기기침목 교환, 도상자갈 철거 및 살포, 자갈정리, 상하차, 운반, 절단 별도)</v>
      </c>
      <c r="E401" s="178" t="str">
        <f>VLOOKUP($A401,[14]공종목록표!$A:$F,5,0)</f>
        <v>틀</v>
      </c>
      <c r="F401" s="167"/>
      <c r="G401" s="167">
        <v>0</v>
      </c>
      <c r="H401" s="167">
        <f t="shared" si="48"/>
        <v>0</v>
      </c>
      <c r="I401" s="167">
        <f t="shared" si="49"/>
        <v>0</v>
      </c>
      <c r="J401" s="167">
        <f t="shared" si="50"/>
        <v>28239853</v>
      </c>
      <c r="K401" s="167">
        <f t="shared" si="51"/>
        <v>0</v>
      </c>
      <c r="L401" s="167">
        <f t="shared" si="52"/>
        <v>334323</v>
      </c>
      <c r="M401" s="167">
        <f t="shared" si="53"/>
        <v>0</v>
      </c>
      <c r="N401" s="167">
        <f t="shared" si="54"/>
        <v>28574176</v>
      </c>
      <c r="O401" s="168">
        <f t="shared" si="54"/>
        <v>0</v>
      </c>
      <c r="P401" s="183"/>
      <c r="Q401" s="170">
        <v>0</v>
      </c>
      <c r="R401" s="171">
        <v>28239853</v>
      </c>
      <c r="S401" s="171">
        <v>334323</v>
      </c>
      <c r="T401" s="171">
        <v>28574176</v>
      </c>
      <c r="V401" s="172">
        <v>27723938</v>
      </c>
      <c r="W401" s="172">
        <f t="shared" si="55"/>
        <v>850238</v>
      </c>
      <c r="X401" s="173"/>
    </row>
    <row r="402" spans="1:24" ht="20.100000000000001" hidden="1" customHeight="1">
      <c r="A402" s="186">
        <v>397</v>
      </c>
      <c r="B402" s="197" t="str">
        <f>VLOOKUP($A402,[14]공종목록표!$A:$F,2,0)</f>
        <v>분기기교환</v>
      </c>
      <c r="C402" s="198" t="str">
        <f>VLOOKUP($A402,[14]공종목록표!$A:$F,3,0)</f>
        <v>#8, 기계화, 주간(사용중지 4시간)</v>
      </c>
      <c r="D402" s="197" t="str">
        <f>VLOOKUP($A402,[14]공종목록표!$A:$F,4,0)</f>
        <v>체결구 해제 및 체결 포함 (도상임시철거 및 복구, 자갈정리, 상하차, 운반, 절단 별도)</v>
      </c>
      <c r="E402" s="199" t="str">
        <f>VLOOKUP($A402,[14]공종목록표!$A:$F,5,0)</f>
        <v>틀</v>
      </c>
      <c r="F402" s="190"/>
      <c r="G402" s="190">
        <v>0</v>
      </c>
      <c r="H402" s="190">
        <f t="shared" si="48"/>
        <v>201350</v>
      </c>
      <c r="I402" s="190">
        <f t="shared" si="49"/>
        <v>0</v>
      </c>
      <c r="J402" s="190">
        <f t="shared" si="50"/>
        <v>4468788</v>
      </c>
      <c r="K402" s="190">
        <f t="shared" si="51"/>
        <v>0</v>
      </c>
      <c r="L402" s="190">
        <f t="shared" si="52"/>
        <v>457809</v>
      </c>
      <c r="M402" s="190">
        <f t="shared" si="53"/>
        <v>0</v>
      </c>
      <c r="N402" s="190">
        <f t="shared" si="54"/>
        <v>5127947</v>
      </c>
      <c r="O402" s="191">
        <f t="shared" si="54"/>
        <v>0</v>
      </c>
      <c r="P402" s="203" t="s">
        <v>167</v>
      </c>
      <c r="Q402" s="193">
        <v>201350</v>
      </c>
      <c r="R402" s="194">
        <v>4468788</v>
      </c>
      <c r="S402" s="194">
        <v>457809</v>
      </c>
      <c r="T402" s="194">
        <v>5127947</v>
      </c>
      <c r="V402" s="172">
        <v>5696605</v>
      </c>
      <c r="W402" s="172">
        <f t="shared" si="55"/>
        <v>-568658</v>
      </c>
      <c r="X402" s="173"/>
    </row>
    <row r="403" spans="1:24" ht="20.100000000000001" hidden="1" customHeight="1">
      <c r="A403" s="186">
        <v>398</v>
      </c>
      <c r="B403" s="197" t="str">
        <f>VLOOKUP($A403,[14]공종목록표!$A:$F,2,0)</f>
        <v>분기기교환</v>
      </c>
      <c r="C403" s="198" t="str">
        <f>VLOOKUP($A403,[14]공종목록표!$A:$F,3,0)</f>
        <v>#8, 기계화, 야간(사용중지 3시간)</v>
      </c>
      <c r="D403" s="197" t="str">
        <f>VLOOKUP($A403,[14]공종목록표!$A:$F,4,0)</f>
        <v>체결구 해제 및 체결 포함 (도상임시철거 및 복구, 자갈정리, 상하차, 운반, 절단 별도)</v>
      </c>
      <c r="E403" s="199" t="str">
        <f>VLOOKUP($A403,[14]공종목록표!$A:$F,5,0)</f>
        <v>틀</v>
      </c>
      <c r="F403" s="190"/>
      <c r="G403" s="190">
        <v>0</v>
      </c>
      <c r="H403" s="190">
        <f t="shared" si="48"/>
        <v>285920</v>
      </c>
      <c r="I403" s="190">
        <f t="shared" si="49"/>
        <v>0</v>
      </c>
      <c r="J403" s="190">
        <f t="shared" si="50"/>
        <v>9961188</v>
      </c>
      <c r="K403" s="190">
        <f t="shared" si="51"/>
        <v>0</v>
      </c>
      <c r="L403" s="190">
        <f t="shared" si="52"/>
        <v>637701</v>
      </c>
      <c r="M403" s="190">
        <f t="shared" si="53"/>
        <v>0</v>
      </c>
      <c r="N403" s="190">
        <f t="shared" si="54"/>
        <v>10884809</v>
      </c>
      <c r="O403" s="191">
        <f t="shared" si="54"/>
        <v>0</v>
      </c>
      <c r="P403" s="203" t="s">
        <v>168</v>
      </c>
      <c r="Q403" s="193">
        <v>285920</v>
      </c>
      <c r="R403" s="194">
        <v>9961188</v>
      </c>
      <c r="S403" s="194">
        <v>637701</v>
      </c>
      <c r="T403" s="194">
        <v>10884809</v>
      </c>
      <c r="V403" s="172">
        <v>11844978</v>
      </c>
      <c r="W403" s="172">
        <f t="shared" si="55"/>
        <v>-960169</v>
      </c>
      <c r="X403" s="173"/>
    </row>
    <row r="404" spans="1:24" ht="20.100000000000001" hidden="1" customHeight="1">
      <c r="A404" s="186">
        <v>399</v>
      </c>
      <c r="B404" s="197" t="str">
        <f>VLOOKUP($A404,[14]공종목록표!$A:$F,2,0)</f>
        <v>분기기교환</v>
      </c>
      <c r="C404" s="198" t="str">
        <f>VLOOKUP($A404,[14]공종목록표!$A:$F,3,0)</f>
        <v>#8, 기계화, 야간(사용중지 4시간)</v>
      </c>
      <c r="D404" s="197" t="str">
        <f>VLOOKUP($A404,[14]공종목록표!$A:$F,4,0)</f>
        <v>체결구 해제 및 체결 포함 (도상임시철거 및 복구, 자갈정리, 상하차, 운반, 절단 별도)</v>
      </c>
      <c r="E404" s="199" t="str">
        <f>VLOOKUP($A404,[14]공종목록표!$A:$F,5,0)</f>
        <v>틀</v>
      </c>
      <c r="F404" s="190"/>
      <c r="G404" s="190">
        <v>0</v>
      </c>
      <c r="H404" s="190">
        <f t="shared" si="48"/>
        <v>285920</v>
      </c>
      <c r="I404" s="190">
        <f t="shared" si="49"/>
        <v>0</v>
      </c>
      <c r="J404" s="190">
        <f t="shared" si="50"/>
        <v>9164328</v>
      </c>
      <c r="K404" s="190">
        <f t="shared" si="51"/>
        <v>0</v>
      </c>
      <c r="L404" s="190">
        <f t="shared" si="52"/>
        <v>632161</v>
      </c>
      <c r="M404" s="190">
        <f t="shared" si="53"/>
        <v>0</v>
      </c>
      <c r="N404" s="190">
        <f t="shared" si="54"/>
        <v>10082409</v>
      </c>
      <c r="O404" s="191">
        <f t="shared" si="54"/>
        <v>0</v>
      </c>
      <c r="P404" s="203" t="s">
        <v>169</v>
      </c>
      <c r="Q404" s="193">
        <v>285920</v>
      </c>
      <c r="R404" s="194">
        <v>9164328</v>
      </c>
      <c r="S404" s="194">
        <v>632161</v>
      </c>
      <c r="T404" s="194">
        <v>10082409</v>
      </c>
      <c r="V404" s="172">
        <v>11281630</v>
      </c>
      <c r="W404" s="172">
        <f t="shared" si="55"/>
        <v>-1199221</v>
      </c>
      <c r="X404" s="173"/>
    </row>
    <row r="405" spans="1:24" ht="20.100000000000001" hidden="1" customHeight="1">
      <c r="A405" s="186">
        <v>400</v>
      </c>
      <c r="B405" s="197" t="str">
        <f>VLOOKUP($A405,[14]공종목록표!$A:$F,2,0)</f>
        <v>분기기교환</v>
      </c>
      <c r="C405" s="198" t="str">
        <f>VLOOKUP($A405,[14]공종목록표!$A:$F,3,0)</f>
        <v>#10, 기계화, 주간(사용중지 4시간)</v>
      </c>
      <c r="D405" s="197" t="str">
        <f>VLOOKUP($A405,[14]공종목록표!$A:$F,4,0)</f>
        <v>체결구 해제 및 체결 포함 (도상임시철거 및 복구, 자갈정리, 상하차, 운반, 절단 별도)</v>
      </c>
      <c r="E405" s="199" t="str">
        <f>VLOOKUP($A405,[14]공종목록표!$A:$F,5,0)</f>
        <v>틀</v>
      </c>
      <c r="F405" s="190"/>
      <c r="G405" s="190">
        <v>0</v>
      </c>
      <c r="H405" s="190">
        <f t="shared" si="48"/>
        <v>251690</v>
      </c>
      <c r="I405" s="190">
        <f t="shared" si="49"/>
        <v>0</v>
      </c>
      <c r="J405" s="190">
        <f t="shared" si="50"/>
        <v>5230920</v>
      </c>
      <c r="K405" s="190">
        <f t="shared" si="51"/>
        <v>0</v>
      </c>
      <c r="L405" s="190">
        <f t="shared" si="52"/>
        <v>566585</v>
      </c>
      <c r="M405" s="190">
        <f t="shared" si="53"/>
        <v>0</v>
      </c>
      <c r="N405" s="190">
        <f t="shared" si="54"/>
        <v>6049195</v>
      </c>
      <c r="O405" s="191">
        <f t="shared" si="54"/>
        <v>0</v>
      </c>
      <c r="P405" s="203" t="s">
        <v>167</v>
      </c>
      <c r="Q405" s="193">
        <v>251690</v>
      </c>
      <c r="R405" s="194">
        <v>5230920</v>
      </c>
      <c r="S405" s="194">
        <v>566585</v>
      </c>
      <c r="T405" s="194">
        <v>6049195</v>
      </c>
      <c r="V405" s="172">
        <v>6851993</v>
      </c>
      <c r="W405" s="172">
        <f t="shared" si="55"/>
        <v>-802798</v>
      </c>
      <c r="X405" s="173"/>
    </row>
    <row r="406" spans="1:24" ht="20.100000000000001" hidden="1" customHeight="1">
      <c r="A406" s="186">
        <v>401</v>
      </c>
      <c r="B406" s="197" t="str">
        <f>VLOOKUP($A406,[14]공종목록표!$A:$F,2,0)</f>
        <v>분기기교환</v>
      </c>
      <c r="C406" s="198" t="str">
        <f>VLOOKUP($A406,[14]공종목록표!$A:$F,3,0)</f>
        <v>#10, 기계화, 야간(사용중지 3시간)</v>
      </c>
      <c r="D406" s="197" t="str">
        <f>VLOOKUP($A406,[14]공종목록표!$A:$F,4,0)</f>
        <v>체결구 해제 및 체결 포함 (도상임시철거 및 복구, 자갈정리, 상하차, 운반, 절단 별도)</v>
      </c>
      <c r="E406" s="199" t="str">
        <f>VLOOKUP($A406,[14]공종목록표!$A:$F,5,0)</f>
        <v>틀</v>
      </c>
      <c r="F406" s="190"/>
      <c r="G406" s="190">
        <v>0</v>
      </c>
      <c r="H406" s="190">
        <f t="shared" si="48"/>
        <v>357400</v>
      </c>
      <c r="I406" s="190">
        <f t="shared" si="49"/>
        <v>0</v>
      </c>
      <c r="J406" s="190">
        <f t="shared" si="50"/>
        <v>11466288</v>
      </c>
      <c r="K406" s="190">
        <f t="shared" si="51"/>
        <v>0</v>
      </c>
      <c r="L406" s="190">
        <f t="shared" si="52"/>
        <v>789490</v>
      </c>
      <c r="M406" s="190">
        <f t="shared" si="53"/>
        <v>0</v>
      </c>
      <c r="N406" s="190">
        <f t="shared" si="54"/>
        <v>12613178</v>
      </c>
      <c r="O406" s="191">
        <f t="shared" si="54"/>
        <v>0</v>
      </c>
      <c r="P406" s="203" t="s">
        <v>170</v>
      </c>
      <c r="Q406" s="193">
        <v>357400</v>
      </c>
      <c r="R406" s="194">
        <v>11466288</v>
      </c>
      <c r="S406" s="194">
        <v>789490</v>
      </c>
      <c r="T406" s="194">
        <v>12613178</v>
      </c>
      <c r="V406" s="172">
        <v>13987500</v>
      </c>
      <c r="W406" s="172">
        <f t="shared" si="55"/>
        <v>-1374322</v>
      </c>
      <c r="X406" s="173"/>
    </row>
    <row r="407" spans="1:24" ht="20.100000000000001" hidden="1" customHeight="1">
      <c r="A407" s="186">
        <v>402</v>
      </c>
      <c r="B407" s="197" t="str">
        <f>VLOOKUP($A407,[14]공종목록표!$A:$F,2,0)</f>
        <v>분기기교환</v>
      </c>
      <c r="C407" s="198" t="str">
        <f>VLOOKUP($A407,[14]공종목록표!$A:$F,3,0)</f>
        <v>#10, 기계화, 야간(사용중지 4시간)</v>
      </c>
      <c r="D407" s="197" t="str">
        <f>VLOOKUP($A407,[14]공종목록표!$A:$F,4,0)</f>
        <v>체결구 해제 및 체결 포함 (도상임시철거 및 복구, 자갈정리, 상하차, 운반, 절단 별도)</v>
      </c>
      <c r="E407" s="199" t="str">
        <f>VLOOKUP($A407,[14]공종목록표!$A:$F,5,0)</f>
        <v>틀</v>
      </c>
      <c r="F407" s="190"/>
      <c r="G407" s="190">
        <v>0</v>
      </c>
      <c r="H407" s="190">
        <f t="shared" si="48"/>
        <v>357400</v>
      </c>
      <c r="I407" s="190">
        <f t="shared" si="49"/>
        <v>0</v>
      </c>
      <c r="J407" s="190">
        <f t="shared" si="50"/>
        <v>10698938</v>
      </c>
      <c r="K407" s="190">
        <f t="shared" si="51"/>
        <v>0</v>
      </c>
      <c r="L407" s="190">
        <f t="shared" si="52"/>
        <v>782397</v>
      </c>
      <c r="M407" s="190">
        <f t="shared" si="53"/>
        <v>0</v>
      </c>
      <c r="N407" s="190">
        <f t="shared" si="54"/>
        <v>11838735</v>
      </c>
      <c r="O407" s="191">
        <f t="shared" si="54"/>
        <v>0</v>
      </c>
      <c r="P407" s="203" t="s">
        <v>171</v>
      </c>
      <c r="Q407" s="193">
        <v>357400</v>
      </c>
      <c r="R407" s="194">
        <v>10698938</v>
      </c>
      <c r="S407" s="194">
        <v>782397</v>
      </c>
      <c r="T407" s="194">
        <v>11838735</v>
      </c>
      <c r="V407" s="172">
        <v>13599670</v>
      </c>
      <c r="W407" s="172">
        <f t="shared" si="55"/>
        <v>-1760935</v>
      </c>
      <c r="X407" s="173"/>
    </row>
    <row r="408" spans="1:24" ht="20.100000000000001" hidden="1" customHeight="1">
      <c r="A408" s="186">
        <v>403</v>
      </c>
      <c r="B408" s="197" t="str">
        <f>VLOOKUP($A408,[14]공종목록표!$A:$F,2,0)</f>
        <v>분기기교환</v>
      </c>
      <c r="C408" s="198" t="str">
        <f>VLOOKUP($A408,[14]공종목록표!$A:$F,3,0)</f>
        <v>#12, 기계화, 주간(사용중지 4시간)</v>
      </c>
      <c r="D408" s="197" t="str">
        <f>VLOOKUP($A408,[14]공종목록표!$A:$F,4,0)</f>
        <v>체결구 해제 및 체결 포함 (도상임시철거 및 복구, 자갈정리, 상하차, 운반, 절단 별도)</v>
      </c>
      <c r="E408" s="199" t="str">
        <f>VLOOKUP($A408,[14]공종목록표!$A:$F,5,0)</f>
        <v>틀</v>
      </c>
      <c r="F408" s="190"/>
      <c r="G408" s="190">
        <v>0</v>
      </c>
      <c r="H408" s="190">
        <f t="shared" si="48"/>
        <v>302029</v>
      </c>
      <c r="I408" s="190">
        <f t="shared" si="49"/>
        <v>0</v>
      </c>
      <c r="J408" s="190">
        <f t="shared" si="50"/>
        <v>5992832</v>
      </c>
      <c r="K408" s="190">
        <f t="shared" si="51"/>
        <v>0</v>
      </c>
      <c r="L408" s="190">
        <f t="shared" si="52"/>
        <v>675358</v>
      </c>
      <c r="M408" s="190">
        <f t="shared" si="53"/>
        <v>0</v>
      </c>
      <c r="N408" s="190">
        <f t="shared" si="54"/>
        <v>6970219</v>
      </c>
      <c r="O408" s="191">
        <f t="shared" si="54"/>
        <v>0</v>
      </c>
      <c r="P408" s="203" t="s">
        <v>172</v>
      </c>
      <c r="Q408" s="193">
        <v>302029</v>
      </c>
      <c r="R408" s="194">
        <v>5992832</v>
      </c>
      <c r="S408" s="194">
        <v>675358</v>
      </c>
      <c r="T408" s="194">
        <v>6970219</v>
      </c>
      <c r="V408" s="172">
        <v>8271269</v>
      </c>
      <c r="W408" s="172">
        <f t="shared" si="55"/>
        <v>-1301050</v>
      </c>
      <c r="X408" s="173"/>
    </row>
    <row r="409" spans="1:24" ht="20.100000000000001" hidden="1" customHeight="1">
      <c r="A409" s="186">
        <v>404</v>
      </c>
      <c r="B409" s="197" t="str">
        <f>VLOOKUP($A409,[14]공종목록표!$A:$F,2,0)</f>
        <v>분기기교환</v>
      </c>
      <c r="C409" s="198" t="str">
        <f>VLOOKUP($A409,[14]공종목록표!$A:$F,3,0)</f>
        <v>#12, 기계화, 야간(사용중지 3시간)</v>
      </c>
      <c r="D409" s="197" t="str">
        <f>VLOOKUP($A409,[14]공종목록표!$A:$F,4,0)</f>
        <v>체결구 해제 및 체결 포함 (도상임시철거 및 복구, 자갈정리, 상하차, 운반, 절단 별도)</v>
      </c>
      <c r="E409" s="199" t="str">
        <f>VLOOKUP($A409,[14]공종목록표!$A:$F,5,0)</f>
        <v>틀</v>
      </c>
      <c r="F409" s="190"/>
      <c r="G409" s="190">
        <v>0</v>
      </c>
      <c r="H409" s="190">
        <f t="shared" si="48"/>
        <v>428880</v>
      </c>
      <c r="I409" s="190">
        <f t="shared" si="49"/>
        <v>0</v>
      </c>
      <c r="J409" s="190">
        <f t="shared" si="50"/>
        <v>12971388</v>
      </c>
      <c r="K409" s="190">
        <f t="shared" si="51"/>
        <v>0</v>
      </c>
      <c r="L409" s="190">
        <f t="shared" si="52"/>
        <v>941278</v>
      </c>
      <c r="M409" s="190">
        <f t="shared" si="53"/>
        <v>0</v>
      </c>
      <c r="N409" s="190">
        <f t="shared" si="54"/>
        <v>14341546</v>
      </c>
      <c r="O409" s="191">
        <f t="shared" si="54"/>
        <v>0</v>
      </c>
      <c r="P409" s="203" t="s">
        <v>173</v>
      </c>
      <c r="Q409" s="193">
        <v>428880</v>
      </c>
      <c r="R409" s="194">
        <v>12971388</v>
      </c>
      <c r="S409" s="194">
        <v>941278</v>
      </c>
      <c r="T409" s="194">
        <v>14341546</v>
      </c>
      <c r="V409" s="172">
        <v>16840237</v>
      </c>
      <c r="W409" s="172">
        <f t="shared" si="55"/>
        <v>-2498691</v>
      </c>
      <c r="X409" s="173"/>
    </row>
    <row r="410" spans="1:24" ht="20.100000000000001" hidden="1" customHeight="1">
      <c r="A410" s="186">
        <v>405</v>
      </c>
      <c r="B410" s="197" t="str">
        <f>VLOOKUP($A410,[14]공종목록표!$A:$F,2,0)</f>
        <v>분기기교환</v>
      </c>
      <c r="C410" s="198" t="str">
        <f>VLOOKUP($A410,[14]공종목록표!$A:$F,3,0)</f>
        <v>#12, 기계화, 야간(사용중지 4시간)</v>
      </c>
      <c r="D410" s="197" t="str">
        <f>VLOOKUP($A410,[14]공종목록표!$A:$F,4,0)</f>
        <v>체결구 해제 및 체결 포함 (도상임시철거 및 복구, 자갈정리, 상하차, 운반, 절단 별도)</v>
      </c>
      <c r="E410" s="199" t="str">
        <f>VLOOKUP($A410,[14]공종목록표!$A:$F,5,0)</f>
        <v>틀</v>
      </c>
      <c r="F410" s="190"/>
      <c r="G410" s="190">
        <v>0</v>
      </c>
      <c r="H410" s="190">
        <f t="shared" si="48"/>
        <v>428880</v>
      </c>
      <c r="I410" s="190">
        <f t="shared" si="49"/>
        <v>0</v>
      </c>
      <c r="J410" s="190">
        <f t="shared" si="50"/>
        <v>12233548</v>
      </c>
      <c r="K410" s="190">
        <f t="shared" si="51"/>
        <v>0</v>
      </c>
      <c r="L410" s="190">
        <f t="shared" si="52"/>
        <v>936162</v>
      </c>
      <c r="M410" s="190">
        <f t="shared" si="53"/>
        <v>0</v>
      </c>
      <c r="N410" s="190">
        <f t="shared" si="54"/>
        <v>13598590</v>
      </c>
      <c r="O410" s="191">
        <f t="shared" si="54"/>
        <v>0</v>
      </c>
      <c r="P410" s="203" t="s">
        <v>174</v>
      </c>
      <c r="Q410" s="193">
        <v>428880</v>
      </c>
      <c r="R410" s="194">
        <v>12233548</v>
      </c>
      <c r="S410" s="194">
        <v>936162</v>
      </c>
      <c r="T410" s="194">
        <v>13598590</v>
      </c>
      <c r="V410" s="172">
        <v>16168925</v>
      </c>
      <c r="W410" s="172">
        <f t="shared" si="55"/>
        <v>-2570335</v>
      </c>
      <c r="X410" s="173"/>
    </row>
    <row r="411" spans="1:24" ht="20.100000000000001" hidden="1" customHeight="1">
      <c r="A411" s="186">
        <v>406</v>
      </c>
      <c r="B411" s="197" t="str">
        <f>VLOOKUP($A411,[14]공종목록표!$A:$F,2,0)</f>
        <v>분기기교환</v>
      </c>
      <c r="C411" s="198" t="str">
        <f>VLOOKUP($A411,[14]공종목록표!$A:$F,3,0)</f>
        <v>#15, 기계화, 주간(사용중지 4시간)</v>
      </c>
      <c r="D411" s="197" t="str">
        <f>VLOOKUP($A411,[14]공종목록표!$A:$F,4,0)</f>
        <v>체결구 해제 및 체결 포함 (도상임시철거 및 복구, 자갈정리, 상하차, 운반, 절단 별도)</v>
      </c>
      <c r="E411" s="199" t="str">
        <f>VLOOKUP($A411,[14]공종목록표!$A:$F,5,0)</f>
        <v>틀</v>
      </c>
      <c r="F411" s="190"/>
      <c r="G411" s="190">
        <v>0</v>
      </c>
      <c r="H411" s="190">
        <f t="shared" si="48"/>
        <v>402700</v>
      </c>
      <c r="I411" s="190">
        <f t="shared" si="49"/>
        <v>0</v>
      </c>
      <c r="J411" s="190">
        <f t="shared" si="50"/>
        <v>8012415</v>
      </c>
      <c r="K411" s="190">
        <f t="shared" si="51"/>
        <v>0</v>
      </c>
      <c r="L411" s="190">
        <f t="shared" si="52"/>
        <v>900818</v>
      </c>
      <c r="M411" s="190">
        <f t="shared" si="53"/>
        <v>0</v>
      </c>
      <c r="N411" s="190">
        <f t="shared" si="54"/>
        <v>9315933</v>
      </c>
      <c r="O411" s="191">
        <f t="shared" si="54"/>
        <v>0</v>
      </c>
      <c r="P411" s="203" t="s">
        <v>175</v>
      </c>
      <c r="Q411" s="193">
        <v>402700</v>
      </c>
      <c r="R411" s="194">
        <v>8012415</v>
      </c>
      <c r="S411" s="194">
        <v>900818</v>
      </c>
      <c r="T411" s="194">
        <v>9315933</v>
      </c>
      <c r="V411" s="172">
        <v>11198407</v>
      </c>
      <c r="W411" s="172">
        <f t="shared" si="55"/>
        <v>-1882474</v>
      </c>
      <c r="X411" s="173"/>
    </row>
    <row r="412" spans="1:24" ht="20.100000000000001" hidden="1" customHeight="1">
      <c r="A412" s="186">
        <v>407</v>
      </c>
      <c r="B412" s="197" t="str">
        <f>VLOOKUP($A412,[14]공종목록표!$A:$F,2,0)</f>
        <v>분기기교환</v>
      </c>
      <c r="C412" s="198" t="str">
        <f>VLOOKUP($A412,[14]공종목록표!$A:$F,3,0)</f>
        <v>#15, 기계화, 야간(사용중지 3시간)</v>
      </c>
      <c r="D412" s="197" t="str">
        <f>VLOOKUP($A412,[14]공종목록표!$A:$F,4,0)</f>
        <v>체결구 해제 및 체결 포함 (도상임시철거 및 복구, 자갈정리, 상하차, 운반, 절단 별도)</v>
      </c>
      <c r="E412" s="199" t="str">
        <f>VLOOKUP($A412,[14]공종목록표!$A:$F,5,0)</f>
        <v>틀</v>
      </c>
      <c r="F412" s="190"/>
      <c r="G412" s="190">
        <v>0</v>
      </c>
      <c r="H412" s="190">
        <f t="shared" si="48"/>
        <v>571840</v>
      </c>
      <c r="I412" s="190">
        <f t="shared" si="49"/>
        <v>0</v>
      </c>
      <c r="J412" s="190">
        <f t="shared" si="50"/>
        <v>17037082</v>
      </c>
      <c r="K412" s="190">
        <f t="shared" si="51"/>
        <v>0</v>
      </c>
      <c r="L412" s="190">
        <f t="shared" si="52"/>
        <v>1253036</v>
      </c>
      <c r="M412" s="190">
        <f t="shared" si="53"/>
        <v>0</v>
      </c>
      <c r="N412" s="190">
        <f t="shared" si="54"/>
        <v>18861958</v>
      </c>
      <c r="O412" s="191">
        <f t="shared" si="54"/>
        <v>0</v>
      </c>
      <c r="P412" s="203" t="s">
        <v>176</v>
      </c>
      <c r="Q412" s="193">
        <v>571840</v>
      </c>
      <c r="R412" s="194">
        <v>17037082</v>
      </c>
      <c r="S412" s="194">
        <v>1253036</v>
      </c>
      <c r="T412" s="194">
        <v>18861958</v>
      </c>
      <c r="V412" s="172">
        <v>22388840</v>
      </c>
      <c r="W412" s="172">
        <f t="shared" si="55"/>
        <v>-3526882</v>
      </c>
      <c r="X412" s="173"/>
    </row>
    <row r="413" spans="1:24" ht="20.100000000000001" hidden="1" customHeight="1">
      <c r="A413" s="186">
        <v>408</v>
      </c>
      <c r="B413" s="197" t="str">
        <f>VLOOKUP($A413,[14]공종목록표!$A:$F,2,0)</f>
        <v>분기기교환</v>
      </c>
      <c r="C413" s="198" t="str">
        <f>VLOOKUP($A413,[14]공종목록표!$A:$F,3,0)</f>
        <v>#15, 기계화, 야간(사용중지 4시간)</v>
      </c>
      <c r="D413" s="197" t="str">
        <f>VLOOKUP($A413,[14]공종목록표!$A:$F,4,0)</f>
        <v>체결구 해제 및 체결 포함 (도상임시철거 및 복구, 자갈정리, 상하차, 운반, 절단 별도)</v>
      </c>
      <c r="E413" s="199" t="str">
        <f>VLOOKUP($A413,[14]공종목록표!$A:$F,5,0)</f>
        <v>틀</v>
      </c>
      <c r="F413" s="190"/>
      <c r="G413" s="190">
        <v>0</v>
      </c>
      <c r="H413" s="190">
        <f t="shared" si="48"/>
        <v>571840</v>
      </c>
      <c r="I413" s="190">
        <f t="shared" si="49"/>
        <v>0</v>
      </c>
      <c r="J413" s="190">
        <f t="shared" si="50"/>
        <v>16358262</v>
      </c>
      <c r="K413" s="190">
        <f t="shared" si="51"/>
        <v>0</v>
      </c>
      <c r="L413" s="190">
        <f t="shared" si="52"/>
        <v>1248590</v>
      </c>
      <c r="M413" s="190">
        <f t="shared" si="53"/>
        <v>0</v>
      </c>
      <c r="N413" s="190">
        <f t="shared" si="54"/>
        <v>18178692</v>
      </c>
      <c r="O413" s="191">
        <f t="shared" si="54"/>
        <v>0</v>
      </c>
      <c r="P413" s="203" t="s">
        <v>177</v>
      </c>
      <c r="Q413" s="193">
        <v>571840</v>
      </c>
      <c r="R413" s="194">
        <v>16358262</v>
      </c>
      <c r="S413" s="194">
        <v>1248590</v>
      </c>
      <c r="T413" s="194">
        <v>18178692</v>
      </c>
      <c r="V413" s="161">
        <v>21887362</v>
      </c>
      <c r="W413" s="172">
        <f t="shared" si="55"/>
        <v>-3708670</v>
      </c>
      <c r="X413" s="173"/>
    </row>
    <row r="414" spans="1:24" ht="20.100000000000001" hidden="1" customHeight="1">
      <c r="A414" s="186">
        <v>409</v>
      </c>
      <c r="B414" s="197" t="str">
        <f>VLOOKUP($A414,[14]공종목록표!$A:$F,2,0)</f>
        <v>분기기교환</v>
      </c>
      <c r="C414" s="198" t="str">
        <f>VLOOKUP($A414,[14]공종목록표!$A:$F,3,0)</f>
        <v>#18.5, 기계화, 주간(사용중지 4시간)</v>
      </c>
      <c r="D414" s="197" t="str">
        <f>VLOOKUP($A414,[14]공종목록표!$A:$F,4,0)</f>
        <v>체결구 해제 및 체결 포함 (도상임시철거 및 복구, 자갈정리, 상하차, 운반, 절단 별도)</v>
      </c>
      <c r="E414" s="199" t="str">
        <f>VLOOKUP($A414,[14]공종목록표!$A:$F,5,0)</f>
        <v>틀</v>
      </c>
      <c r="F414" s="190"/>
      <c r="G414" s="190">
        <v>0</v>
      </c>
      <c r="H414" s="190">
        <f t="shared" si="48"/>
        <v>471919</v>
      </c>
      <c r="I414" s="190">
        <f t="shared" si="49"/>
        <v>0</v>
      </c>
      <c r="J414" s="190">
        <f t="shared" si="50"/>
        <v>10738528</v>
      </c>
      <c r="K414" s="190">
        <f t="shared" si="51"/>
        <v>0</v>
      </c>
      <c r="L414" s="190">
        <f t="shared" si="52"/>
        <v>1077240</v>
      </c>
      <c r="M414" s="190">
        <f t="shared" si="53"/>
        <v>0</v>
      </c>
      <c r="N414" s="190">
        <f t="shared" si="54"/>
        <v>12287687</v>
      </c>
      <c r="O414" s="191">
        <f t="shared" si="54"/>
        <v>0</v>
      </c>
      <c r="P414" s="203" t="s">
        <v>178</v>
      </c>
      <c r="Q414" s="193">
        <v>471919</v>
      </c>
      <c r="R414" s="194">
        <v>10738528</v>
      </c>
      <c r="S414" s="194">
        <v>1077240</v>
      </c>
      <c r="T414" s="194">
        <v>12287687</v>
      </c>
      <c r="V414" s="161">
        <v>12736713</v>
      </c>
      <c r="W414" s="172">
        <f t="shared" si="55"/>
        <v>-449026</v>
      </c>
      <c r="X414" s="173"/>
    </row>
    <row r="415" spans="1:24" s="174" customFormat="1" ht="20.100000000000001" hidden="1" customHeight="1">
      <c r="A415" s="186">
        <v>410</v>
      </c>
      <c r="B415" s="197" t="str">
        <f>VLOOKUP($A415,[14]공종목록표!$A:$F,2,0)</f>
        <v>분기기교환</v>
      </c>
      <c r="C415" s="198" t="str">
        <f>VLOOKUP($A415,[14]공종목록표!$A:$F,3,0)</f>
        <v>#18.5, 기계화, 야간(사용중지 3시간)</v>
      </c>
      <c r="D415" s="197" t="str">
        <f>VLOOKUP($A415,[14]공종목록표!$A:$F,4,0)</f>
        <v>체결구 해제 및 체결 포함 (도상임시철거 및 복구, 자갈정리, 상하차, 운반, 절단 별도)</v>
      </c>
      <c r="E415" s="199" t="str">
        <f>VLOOKUP($A415,[14]공종목록표!$A:$F,5,0)</f>
        <v>틀</v>
      </c>
      <c r="F415" s="190"/>
      <c r="G415" s="190">
        <v>0</v>
      </c>
      <c r="H415" s="190">
        <f t="shared" si="48"/>
        <v>670125</v>
      </c>
      <c r="I415" s="190">
        <f t="shared" si="49"/>
        <v>0</v>
      </c>
      <c r="J415" s="190">
        <f t="shared" si="50"/>
        <v>22352810</v>
      </c>
      <c r="K415" s="190">
        <f t="shared" si="51"/>
        <v>0</v>
      </c>
      <c r="L415" s="190">
        <f t="shared" si="52"/>
        <v>1486910</v>
      </c>
      <c r="M415" s="190">
        <f t="shared" si="53"/>
        <v>0</v>
      </c>
      <c r="N415" s="190">
        <f t="shared" si="54"/>
        <v>24509845</v>
      </c>
      <c r="O415" s="191">
        <f t="shared" si="54"/>
        <v>0</v>
      </c>
      <c r="P415" s="203" t="s">
        <v>179</v>
      </c>
      <c r="Q415" s="193">
        <v>670125</v>
      </c>
      <c r="R415" s="194">
        <v>22352810</v>
      </c>
      <c r="S415" s="194">
        <v>1486910</v>
      </c>
      <c r="T415" s="194">
        <v>24509845</v>
      </c>
      <c r="V415" s="161">
        <v>25537253</v>
      </c>
      <c r="W415" s="172">
        <f t="shared" si="55"/>
        <v>-1027408</v>
      </c>
      <c r="X415" s="173"/>
    </row>
    <row r="416" spans="1:24" s="174" customFormat="1" ht="20.100000000000001" hidden="1" customHeight="1">
      <c r="A416" s="186">
        <v>411</v>
      </c>
      <c r="B416" s="197" t="str">
        <f>VLOOKUP($A416,[14]공종목록표!$A:$F,2,0)</f>
        <v>분기기교환</v>
      </c>
      <c r="C416" s="198" t="str">
        <f>VLOOKUP($A416,[14]공종목록표!$A:$F,3,0)</f>
        <v>#18.5, 기계화, 야간(사용중지 4시간)</v>
      </c>
      <c r="D416" s="197" t="str">
        <f>VLOOKUP($A416,[14]공종목록표!$A:$F,4,0)</f>
        <v>체결구 해제 및 체결 포함 (도상임시철거 및 복구, 자갈정리, 상하차, 운반, 절단 별도)</v>
      </c>
      <c r="E416" s="199" t="str">
        <f>VLOOKUP($A416,[14]공종목록표!$A:$F,5,0)</f>
        <v>틀</v>
      </c>
      <c r="F416" s="190"/>
      <c r="G416" s="190">
        <v>0</v>
      </c>
      <c r="H416" s="190">
        <f t="shared" si="48"/>
        <v>670125</v>
      </c>
      <c r="I416" s="190">
        <f t="shared" si="49"/>
        <v>0</v>
      </c>
      <c r="J416" s="190">
        <f t="shared" si="50"/>
        <v>22042965</v>
      </c>
      <c r="K416" s="190">
        <f t="shared" si="51"/>
        <v>0</v>
      </c>
      <c r="L416" s="190">
        <f t="shared" si="52"/>
        <v>1486131</v>
      </c>
      <c r="M416" s="190">
        <f t="shared" si="53"/>
        <v>0</v>
      </c>
      <c r="N416" s="190">
        <f t="shared" si="54"/>
        <v>24199221</v>
      </c>
      <c r="O416" s="191">
        <f t="shared" si="54"/>
        <v>0</v>
      </c>
      <c r="P416" s="203" t="s">
        <v>180</v>
      </c>
      <c r="Q416" s="193">
        <v>670125</v>
      </c>
      <c r="R416" s="194">
        <v>22042965</v>
      </c>
      <c r="S416" s="194">
        <v>1486131</v>
      </c>
      <c r="T416" s="194">
        <v>24199221</v>
      </c>
      <c r="V416" s="161">
        <v>24881236</v>
      </c>
      <c r="W416" s="172">
        <f t="shared" si="55"/>
        <v>-682015</v>
      </c>
      <c r="X416" s="173"/>
    </row>
    <row r="417" spans="1:24" s="174" customFormat="1" ht="20.100000000000001" hidden="1" customHeight="1">
      <c r="A417" s="186">
        <v>412</v>
      </c>
      <c r="B417" s="197" t="str">
        <f>VLOOKUP($A417,[14]공종목록표!$A:$F,2,0)</f>
        <v>분기기교환</v>
      </c>
      <c r="C417" s="198" t="str">
        <f>VLOOKUP($A417,[14]공종목록표!$A:$F,3,0)</f>
        <v>#26, 기계화, 주간(사용중지 4시간)</v>
      </c>
      <c r="D417" s="197" t="str">
        <f>VLOOKUP($A417,[14]공종목록표!$A:$F,4,0)</f>
        <v>체결구 해제 및 체결 포함 (도상임시철거 및 복구, 자갈정리, 상하차, 운반, 절단 별도)</v>
      </c>
      <c r="E417" s="199" t="str">
        <f>VLOOKUP($A417,[14]공종목록표!$A:$F,5,0)</f>
        <v>틀</v>
      </c>
      <c r="F417" s="190"/>
      <c r="G417" s="190">
        <v>0</v>
      </c>
      <c r="H417" s="190">
        <f t="shared" si="48"/>
        <v>975299</v>
      </c>
      <c r="I417" s="190">
        <f t="shared" si="49"/>
        <v>0</v>
      </c>
      <c r="J417" s="190">
        <f t="shared" si="50"/>
        <v>20946826</v>
      </c>
      <c r="K417" s="190">
        <f t="shared" si="51"/>
        <v>0</v>
      </c>
      <c r="L417" s="190">
        <f t="shared" si="52"/>
        <v>2206356</v>
      </c>
      <c r="M417" s="190">
        <f t="shared" si="53"/>
        <v>0</v>
      </c>
      <c r="N417" s="190">
        <f t="shared" si="54"/>
        <v>24128481</v>
      </c>
      <c r="O417" s="191">
        <f t="shared" si="54"/>
        <v>0</v>
      </c>
      <c r="P417" s="203" t="s">
        <v>181</v>
      </c>
      <c r="Q417" s="193">
        <v>975299</v>
      </c>
      <c r="R417" s="194">
        <v>20946826</v>
      </c>
      <c r="S417" s="194">
        <v>2206356</v>
      </c>
      <c r="T417" s="194">
        <v>24128481</v>
      </c>
      <c r="V417" s="161">
        <v>24148104</v>
      </c>
      <c r="W417" s="172">
        <f t="shared" si="55"/>
        <v>-19623</v>
      </c>
      <c r="X417" s="173"/>
    </row>
    <row r="418" spans="1:24" ht="20.100000000000001" hidden="1" customHeight="1">
      <c r="A418" s="186">
        <v>413</v>
      </c>
      <c r="B418" s="197" t="str">
        <f>VLOOKUP($A418,[14]공종목록표!$A:$F,2,0)</f>
        <v>분기기교환</v>
      </c>
      <c r="C418" s="198" t="str">
        <f>VLOOKUP($A418,[14]공종목록표!$A:$F,3,0)</f>
        <v>#26, 기계화, 야간(사용중지 3시간)</v>
      </c>
      <c r="D418" s="197" t="str">
        <f>VLOOKUP($A418,[14]공종목록표!$A:$F,4,0)</f>
        <v>체결구 해제 및 체결 포함 (도상임시철거 및 복구, 자갈정리, 상하차, 운반, 절단 별도)</v>
      </c>
      <c r="E418" s="199" t="str">
        <f>VLOOKUP($A418,[14]공종목록표!$A:$F,5,0)</f>
        <v>틀</v>
      </c>
      <c r="F418" s="190"/>
      <c r="G418" s="190">
        <v>0</v>
      </c>
      <c r="H418" s="190">
        <f t="shared" si="48"/>
        <v>1384925</v>
      </c>
      <c r="I418" s="190">
        <f t="shared" si="49"/>
        <v>0</v>
      </c>
      <c r="J418" s="190">
        <f t="shared" si="50"/>
        <v>44084759</v>
      </c>
      <c r="K418" s="190">
        <f t="shared" si="51"/>
        <v>0</v>
      </c>
      <c r="L418" s="190">
        <f t="shared" si="52"/>
        <v>3054072</v>
      </c>
      <c r="M418" s="190">
        <f t="shared" si="53"/>
        <v>0</v>
      </c>
      <c r="N418" s="190">
        <f t="shared" si="54"/>
        <v>48523756</v>
      </c>
      <c r="O418" s="191">
        <f t="shared" si="54"/>
        <v>0</v>
      </c>
      <c r="P418" s="203" t="s">
        <v>178</v>
      </c>
      <c r="Q418" s="193">
        <v>1384925</v>
      </c>
      <c r="R418" s="194">
        <v>44084759</v>
      </c>
      <c r="S418" s="194">
        <v>3054072</v>
      </c>
      <c r="T418" s="194">
        <v>48523756</v>
      </c>
      <c r="V418" s="161">
        <v>49023132</v>
      </c>
      <c r="W418" s="172">
        <f t="shared" si="55"/>
        <v>-499376</v>
      </c>
      <c r="X418" s="173"/>
    </row>
    <row r="419" spans="1:24" ht="20.100000000000001" hidden="1" customHeight="1">
      <c r="A419" s="186">
        <v>414</v>
      </c>
      <c r="B419" s="197" t="str">
        <f>VLOOKUP($A419,[14]공종목록표!$A:$F,2,0)</f>
        <v>분기기교환</v>
      </c>
      <c r="C419" s="198" t="str">
        <f>VLOOKUP($A419,[14]공종목록표!$A:$F,3,0)</f>
        <v>#26, 기계화, 야간(사용중지 4시간)</v>
      </c>
      <c r="D419" s="197" t="str">
        <f>VLOOKUP($A419,[14]공종목록표!$A:$F,4,0)</f>
        <v>체결구 해제 및 체결 포함 (도상임시철거 및 복구, 자갈정리, 상하차, 운반, 절단 별도)</v>
      </c>
      <c r="E419" s="199" t="str">
        <f>VLOOKUP($A419,[14]공종목록표!$A:$F,5,0)</f>
        <v>틀</v>
      </c>
      <c r="F419" s="190"/>
      <c r="G419" s="190">
        <v>0</v>
      </c>
      <c r="H419" s="190">
        <f t="shared" si="48"/>
        <v>1384925</v>
      </c>
      <c r="I419" s="190">
        <f t="shared" si="49"/>
        <v>0</v>
      </c>
      <c r="J419" s="190">
        <f t="shared" si="50"/>
        <v>42901551</v>
      </c>
      <c r="K419" s="190">
        <f t="shared" si="51"/>
        <v>0</v>
      </c>
      <c r="L419" s="190">
        <f t="shared" si="52"/>
        <v>3050149</v>
      </c>
      <c r="M419" s="190">
        <f t="shared" si="53"/>
        <v>0</v>
      </c>
      <c r="N419" s="190">
        <f t="shared" si="54"/>
        <v>47336625</v>
      </c>
      <c r="O419" s="191">
        <f t="shared" si="54"/>
        <v>0</v>
      </c>
      <c r="P419" s="203" t="s">
        <v>182</v>
      </c>
      <c r="Q419" s="193">
        <v>1384925</v>
      </c>
      <c r="R419" s="194">
        <v>42901551</v>
      </c>
      <c r="S419" s="194">
        <v>3050149</v>
      </c>
      <c r="T419" s="194">
        <v>47336625</v>
      </c>
      <c r="V419" s="161">
        <v>47194886</v>
      </c>
      <c r="W419" s="172">
        <f t="shared" si="55"/>
        <v>141739</v>
      </c>
      <c r="X419" s="173"/>
    </row>
    <row r="420" spans="1:24" ht="20.100000000000001" hidden="1" customHeight="1">
      <c r="A420" s="186">
        <v>415</v>
      </c>
      <c r="B420" s="197" t="str">
        <f>VLOOKUP($A420,[14]공종목록표!$A:$F,2,0)</f>
        <v>분기기+침목교환</v>
      </c>
      <c r="C420" s="198" t="str">
        <f>VLOOKUP($A420,[14]공종목록표!$A:$F,3,0)</f>
        <v>#8, 기계화, 주간(사용중지 3시간)</v>
      </c>
      <c r="D420" s="197" t="str">
        <f>VLOOKUP($A420,[14]공종목록표!$A:$F,4,0)</f>
        <v>침목교환 포함 (도상임시철거 및 복구, 자갈정리 및 다지기, 상하차, 운반 절단 별도)</v>
      </c>
      <c r="E420" s="199" t="str">
        <f>VLOOKUP($A420,[14]공종목록표!$A:$F,5,0)</f>
        <v>틀</v>
      </c>
      <c r="F420" s="190"/>
      <c r="G420" s="190">
        <v>0</v>
      </c>
      <c r="H420" s="190">
        <f t="shared" si="48"/>
        <v>285920</v>
      </c>
      <c r="I420" s="190">
        <f t="shared" si="49"/>
        <v>0</v>
      </c>
      <c r="J420" s="190">
        <f t="shared" si="50"/>
        <v>7268372</v>
      </c>
      <c r="K420" s="190">
        <f t="shared" si="51"/>
        <v>0</v>
      </c>
      <c r="L420" s="190">
        <f t="shared" si="52"/>
        <v>661549</v>
      </c>
      <c r="M420" s="190">
        <f t="shared" si="53"/>
        <v>0</v>
      </c>
      <c r="N420" s="190">
        <f t="shared" si="54"/>
        <v>8215841</v>
      </c>
      <c r="O420" s="191">
        <f t="shared" si="54"/>
        <v>0</v>
      </c>
      <c r="P420" s="203" t="s">
        <v>183</v>
      </c>
      <c r="Q420" s="193">
        <v>285920</v>
      </c>
      <c r="R420" s="194">
        <v>7268372</v>
      </c>
      <c r="S420" s="194">
        <v>661549</v>
      </c>
      <c r="T420" s="194">
        <v>8215841</v>
      </c>
      <c r="V420" s="161">
        <v>0</v>
      </c>
      <c r="W420" s="172">
        <f t="shared" si="55"/>
        <v>8215841</v>
      </c>
      <c r="X420" s="173"/>
    </row>
    <row r="421" spans="1:24" ht="20.100000000000001" hidden="1" customHeight="1">
      <c r="A421" s="186">
        <v>416</v>
      </c>
      <c r="B421" s="197" t="str">
        <f>VLOOKUP($A421,[14]공종목록표!$A:$F,2,0)</f>
        <v>분기기+침목교환</v>
      </c>
      <c r="C421" s="198" t="str">
        <f>VLOOKUP($A421,[14]공종목록표!$A:$F,3,0)</f>
        <v>#8, 기계화, 주간(사용중지 4시간)</v>
      </c>
      <c r="D421" s="197" t="str">
        <f>VLOOKUP($A421,[14]공종목록표!$A:$F,4,0)</f>
        <v>침목교환 포함 (도상임시철거 및 복구, 자갈정리 및 다지기, 상하차, 운반 절단 별도)</v>
      </c>
      <c r="E421" s="199" t="str">
        <f>VLOOKUP($A421,[14]공종목록표!$A:$F,5,0)</f>
        <v>틀</v>
      </c>
      <c r="F421" s="190"/>
      <c r="G421" s="190">
        <v>0</v>
      </c>
      <c r="H421" s="190">
        <f t="shared" si="48"/>
        <v>285920</v>
      </c>
      <c r="I421" s="190">
        <f t="shared" si="49"/>
        <v>0</v>
      </c>
      <c r="J421" s="190">
        <f t="shared" si="50"/>
        <v>6780425</v>
      </c>
      <c r="K421" s="190">
        <f t="shared" si="51"/>
        <v>0</v>
      </c>
      <c r="L421" s="190">
        <f t="shared" si="52"/>
        <v>657052</v>
      </c>
      <c r="M421" s="190">
        <f t="shared" si="53"/>
        <v>0</v>
      </c>
      <c r="N421" s="190">
        <f t="shared" si="54"/>
        <v>7723397</v>
      </c>
      <c r="O421" s="191">
        <f t="shared" si="54"/>
        <v>0</v>
      </c>
      <c r="P421" s="203" t="s">
        <v>184</v>
      </c>
      <c r="Q421" s="193">
        <v>285920</v>
      </c>
      <c r="R421" s="194">
        <v>6780425</v>
      </c>
      <c r="S421" s="194">
        <v>657052</v>
      </c>
      <c r="T421" s="194">
        <v>7723397</v>
      </c>
      <c r="V421" s="161">
        <v>0</v>
      </c>
      <c r="W421" s="172">
        <f t="shared" si="55"/>
        <v>7723397</v>
      </c>
      <c r="X421" s="173"/>
    </row>
    <row r="422" spans="1:24" ht="20.100000000000001" hidden="1" customHeight="1">
      <c r="A422" s="186">
        <v>417</v>
      </c>
      <c r="B422" s="197" t="str">
        <f>VLOOKUP($A422,[14]공종목록표!$A:$F,2,0)</f>
        <v>분기기+침목교환</v>
      </c>
      <c r="C422" s="198" t="str">
        <f>VLOOKUP($A422,[14]공종목록표!$A:$F,3,0)</f>
        <v>#8, 기계화, 야간(사용중지 3시간)</v>
      </c>
      <c r="D422" s="197" t="str">
        <f>VLOOKUP($A422,[14]공종목록표!$A:$F,4,0)</f>
        <v>침목교환 포함 (도상임시철거 및 복구, 자갈정리 및 다지기, 상하차, 운반 절단 별도)</v>
      </c>
      <c r="E422" s="199" t="str">
        <f>VLOOKUP($A422,[14]공종목록표!$A:$F,5,0)</f>
        <v>틀</v>
      </c>
      <c r="F422" s="190"/>
      <c r="G422" s="190">
        <v>0</v>
      </c>
      <c r="H422" s="190">
        <f t="shared" si="48"/>
        <v>285920</v>
      </c>
      <c r="I422" s="190">
        <f t="shared" si="49"/>
        <v>0</v>
      </c>
      <c r="J422" s="190">
        <f t="shared" si="50"/>
        <v>12447786</v>
      </c>
      <c r="K422" s="190">
        <f t="shared" si="51"/>
        <v>0</v>
      </c>
      <c r="L422" s="190">
        <f t="shared" si="52"/>
        <v>656977</v>
      </c>
      <c r="M422" s="190">
        <f t="shared" si="53"/>
        <v>0</v>
      </c>
      <c r="N422" s="190">
        <f t="shared" si="54"/>
        <v>13390683</v>
      </c>
      <c r="O422" s="191">
        <f t="shared" si="54"/>
        <v>0</v>
      </c>
      <c r="P422" s="192" t="s">
        <v>185</v>
      </c>
      <c r="Q422" s="193">
        <v>285920</v>
      </c>
      <c r="R422" s="194">
        <v>12447786</v>
      </c>
      <c r="S422" s="194">
        <v>656977</v>
      </c>
      <c r="T422" s="194">
        <v>13390683</v>
      </c>
      <c r="V422" s="161">
        <v>0</v>
      </c>
      <c r="W422" s="172">
        <f t="shared" si="55"/>
        <v>13390683</v>
      </c>
      <c r="X422" s="173"/>
    </row>
    <row r="423" spans="1:24" ht="19.5" hidden="1" customHeight="1">
      <c r="A423" s="186">
        <v>418</v>
      </c>
      <c r="B423" s="197" t="str">
        <f>VLOOKUP($A423,[14]공종목록표!$A:$F,2,0)</f>
        <v>분기기+침목교환</v>
      </c>
      <c r="C423" s="198" t="str">
        <f>VLOOKUP($A423,[14]공종목록표!$A:$F,3,0)</f>
        <v>#8, 기계화, 야간(사용중지 4시간)</v>
      </c>
      <c r="D423" s="197" t="str">
        <f>VLOOKUP($A423,[14]공종목록표!$A:$F,4,0)</f>
        <v>침목교환 포함 (도상임시철거 및 복구, 자갈정리 및 다지기, 상하차, 운반 절단 별도)</v>
      </c>
      <c r="E423" s="199" t="str">
        <f>VLOOKUP($A423,[14]공종목록표!$A:$F,5,0)</f>
        <v>틀</v>
      </c>
      <c r="F423" s="190"/>
      <c r="G423" s="190">
        <v>0</v>
      </c>
      <c r="H423" s="190">
        <f t="shared" si="48"/>
        <v>285920</v>
      </c>
      <c r="I423" s="190">
        <f t="shared" si="49"/>
        <v>0</v>
      </c>
      <c r="J423" s="190">
        <f t="shared" si="50"/>
        <v>11650926</v>
      </c>
      <c r="K423" s="190">
        <f t="shared" si="51"/>
        <v>0</v>
      </c>
      <c r="L423" s="190">
        <f t="shared" si="52"/>
        <v>652014</v>
      </c>
      <c r="M423" s="190">
        <f t="shared" si="53"/>
        <v>0</v>
      </c>
      <c r="N423" s="190">
        <f t="shared" si="54"/>
        <v>12588860</v>
      </c>
      <c r="O423" s="191">
        <f t="shared" si="54"/>
        <v>0</v>
      </c>
      <c r="P423" s="192" t="s">
        <v>186</v>
      </c>
      <c r="Q423" s="193">
        <v>285920</v>
      </c>
      <c r="R423" s="194">
        <v>11650926</v>
      </c>
      <c r="S423" s="194">
        <v>652014</v>
      </c>
      <c r="T423" s="194">
        <v>12588860</v>
      </c>
      <c r="V423" s="161">
        <v>0</v>
      </c>
      <c r="W423" s="172">
        <f t="shared" si="55"/>
        <v>12588860</v>
      </c>
      <c r="X423" s="173"/>
    </row>
    <row r="424" spans="1:24" ht="20.100000000000001" hidden="1" customHeight="1">
      <c r="A424" s="186">
        <v>419</v>
      </c>
      <c r="B424" s="197" t="str">
        <f>VLOOKUP($A424,[14]공종목록표!$A:$F,2,0)</f>
        <v>분기기+침목교환</v>
      </c>
      <c r="C424" s="198" t="str">
        <f>VLOOKUP($A424,[14]공종목록표!$A:$F,3,0)</f>
        <v>#10, 기계화, 주간(사용중지 3시간)</v>
      </c>
      <c r="D424" s="197" t="str">
        <f>VLOOKUP($A424,[14]공종목록표!$A:$F,4,0)</f>
        <v>침목교환 포함 (도상임시철거 및 복구, 자갈정리 및 다지기, 상하차, 운반 절단 별도)</v>
      </c>
      <c r="E424" s="199" t="str">
        <f>VLOOKUP($A424,[14]공종목록표!$A:$F,5,0)</f>
        <v>틀</v>
      </c>
      <c r="F424" s="190"/>
      <c r="G424" s="190">
        <v>0</v>
      </c>
      <c r="H424" s="190">
        <f t="shared" si="48"/>
        <v>357400</v>
      </c>
      <c r="I424" s="190">
        <f t="shared" si="49"/>
        <v>0</v>
      </c>
      <c r="J424" s="190">
        <f t="shared" si="50"/>
        <v>9914333</v>
      </c>
      <c r="K424" s="190">
        <f t="shared" si="51"/>
        <v>0</v>
      </c>
      <c r="L424" s="190">
        <f t="shared" si="52"/>
        <v>839688</v>
      </c>
      <c r="M424" s="190">
        <f t="shared" si="53"/>
        <v>0</v>
      </c>
      <c r="N424" s="190">
        <f t="shared" si="54"/>
        <v>11111421</v>
      </c>
      <c r="O424" s="191">
        <f t="shared" si="54"/>
        <v>0</v>
      </c>
      <c r="P424" s="203" t="s">
        <v>187</v>
      </c>
      <c r="Q424" s="193">
        <v>357400</v>
      </c>
      <c r="R424" s="194">
        <v>9914333</v>
      </c>
      <c r="S424" s="194">
        <v>839688</v>
      </c>
      <c r="T424" s="194">
        <v>11111421</v>
      </c>
      <c r="V424" s="161">
        <v>0</v>
      </c>
      <c r="W424" s="172">
        <f t="shared" si="55"/>
        <v>11111421</v>
      </c>
      <c r="X424" s="173"/>
    </row>
    <row r="425" spans="1:24" ht="20.100000000000001" hidden="1" customHeight="1">
      <c r="A425" s="186">
        <v>420</v>
      </c>
      <c r="B425" s="197" t="str">
        <f>VLOOKUP($A425,[14]공종목록표!$A:$F,2,0)</f>
        <v>분기기+침목교환</v>
      </c>
      <c r="C425" s="198" t="str">
        <f>VLOOKUP($A425,[14]공종목록표!$A:$F,3,0)</f>
        <v>#10, 기계화, 주간(사용중지 4시간)</v>
      </c>
      <c r="D425" s="197" t="str">
        <f>VLOOKUP($A425,[14]공종목록표!$A:$F,4,0)</f>
        <v>침목교환 포함 (도상임시철거 및 복구, 자갈정리 및 다지기, 상하차, 운반 절단 별도)</v>
      </c>
      <c r="E425" s="199" t="str">
        <f>VLOOKUP($A425,[14]공종목록표!$A:$F,5,0)</f>
        <v>틀</v>
      </c>
      <c r="F425" s="190"/>
      <c r="G425" s="190">
        <v>0</v>
      </c>
      <c r="H425" s="190">
        <f t="shared" si="48"/>
        <v>357400</v>
      </c>
      <c r="I425" s="190">
        <f t="shared" si="49"/>
        <v>0</v>
      </c>
      <c r="J425" s="190">
        <f t="shared" si="50"/>
        <v>7915678</v>
      </c>
      <c r="K425" s="190">
        <f t="shared" si="51"/>
        <v>0</v>
      </c>
      <c r="L425" s="190">
        <f t="shared" si="52"/>
        <v>812358</v>
      </c>
      <c r="M425" s="190">
        <f t="shared" si="53"/>
        <v>0</v>
      </c>
      <c r="N425" s="190">
        <f t="shared" si="54"/>
        <v>9085436</v>
      </c>
      <c r="O425" s="191">
        <f t="shared" si="54"/>
        <v>0</v>
      </c>
      <c r="P425" s="203" t="s">
        <v>188</v>
      </c>
      <c r="Q425" s="193">
        <v>357400</v>
      </c>
      <c r="R425" s="194">
        <v>7915678</v>
      </c>
      <c r="S425" s="194">
        <v>812358</v>
      </c>
      <c r="T425" s="194">
        <v>9085436</v>
      </c>
      <c r="V425" s="161">
        <v>0</v>
      </c>
      <c r="W425" s="172">
        <f t="shared" si="55"/>
        <v>9085436</v>
      </c>
      <c r="X425" s="173"/>
    </row>
    <row r="426" spans="1:24" ht="20.100000000000001" hidden="1" customHeight="1">
      <c r="A426" s="186">
        <v>421</v>
      </c>
      <c r="B426" s="197" t="str">
        <f>VLOOKUP($A426,[14]공종목록표!$A:$F,2,0)</f>
        <v>분기기+침목교환</v>
      </c>
      <c r="C426" s="198" t="str">
        <f>VLOOKUP($A426,[14]공종목록표!$A:$F,3,0)</f>
        <v>#10, 기계화, 야간(사용중지 3시간)</v>
      </c>
      <c r="D426" s="197" t="str">
        <f>VLOOKUP($A426,[14]공종목록표!$A:$F,4,0)</f>
        <v>침목교환 포함 (도상임시철거 및 복구, 자갈정리 및 다지기, 상하차, 운반 절단 별도)</v>
      </c>
      <c r="E426" s="199" t="str">
        <f>VLOOKUP($A426,[14]공종목록표!$A:$F,5,0)</f>
        <v>틀</v>
      </c>
      <c r="F426" s="190"/>
      <c r="G426" s="190">
        <v>0</v>
      </c>
      <c r="H426" s="190">
        <f t="shared" si="48"/>
        <v>357400</v>
      </c>
      <c r="I426" s="190">
        <f t="shared" si="49"/>
        <v>0</v>
      </c>
      <c r="J426" s="190">
        <f t="shared" si="50"/>
        <v>14281285</v>
      </c>
      <c r="K426" s="190">
        <f t="shared" si="51"/>
        <v>0</v>
      </c>
      <c r="L426" s="190">
        <f t="shared" si="52"/>
        <v>811311</v>
      </c>
      <c r="M426" s="190">
        <f t="shared" si="53"/>
        <v>0</v>
      </c>
      <c r="N426" s="190">
        <f t="shared" si="54"/>
        <v>15449996</v>
      </c>
      <c r="O426" s="191">
        <f t="shared" si="54"/>
        <v>0</v>
      </c>
      <c r="P426" s="192" t="s">
        <v>189</v>
      </c>
      <c r="Q426" s="193">
        <v>357400</v>
      </c>
      <c r="R426" s="194">
        <v>14281285</v>
      </c>
      <c r="S426" s="194">
        <v>811311</v>
      </c>
      <c r="T426" s="194">
        <v>15449996</v>
      </c>
      <c r="V426" s="161">
        <v>0</v>
      </c>
      <c r="W426" s="172">
        <f t="shared" si="55"/>
        <v>15449996</v>
      </c>
      <c r="X426" s="173"/>
    </row>
    <row r="427" spans="1:24" ht="20.100000000000001" hidden="1" customHeight="1">
      <c r="A427" s="186">
        <v>422</v>
      </c>
      <c r="B427" s="197" t="str">
        <f>VLOOKUP($A427,[14]공종목록표!$A:$F,2,0)</f>
        <v>분기기+침목교환</v>
      </c>
      <c r="C427" s="198" t="str">
        <f>VLOOKUP($A427,[14]공종목록표!$A:$F,3,0)</f>
        <v>#10, 기계화, 야간(사용중지 4시간)</v>
      </c>
      <c r="D427" s="197" t="str">
        <f>VLOOKUP($A427,[14]공종목록표!$A:$F,4,0)</f>
        <v>침목교환 포함 (도상임시철거 및 복구, 자갈정리 및 다지기, 상하차, 운반 절단 별도)</v>
      </c>
      <c r="E427" s="199" t="str">
        <f>VLOOKUP($A427,[14]공종목록표!$A:$F,5,0)</f>
        <v>틀</v>
      </c>
      <c r="F427" s="190"/>
      <c r="G427" s="190">
        <v>0</v>
      </c>
      <c r="H427" s="190">
        <f t="shared" si="48"/>
        <v>357400</v>
      </c>
      <c r="I427" s="190">
        <f t="shared" si="49"/>
        <v>0</v>
      </c>
      <c r="J427" s="190">
        <f t="shared" si="50"/>
        <v>13513935</v>
      </c>
      <c r="K427" s="190">
        <f t="shared" si="51"/>
        <v>0</v>
      </c>
      <c r="L427" s="190">
        <f t="shared" si="52"/>
        <v>806636</v>
      </c>
      <c r="M427" s="190">
        <f t="shared" si="53"/>
        <v>0</v>
      </c>
      <c r="N427" s="190">
        <f t="shared" si="54"/>
        <v>14677971</v>
      </c>
      <c r="O427" s="191">
        <f t="shared" si="54"/>
        <v>0</v>
      </c>
      <c r="P427" s="192" t="s">
        <v>183</v>
      </c>
      <c r="Q427" s="193">
        <v>357400</v>
      </c>
      <c r="R427" s="194">
        <v>13513935</v>
      </c>
      <c r="S427" s="194">
        <v>806636</v>
      </c>
      <c r="T427" s="194">
        <v>14677971</v>
      </c>
      <c r="V427" s="161">
        <v>0</v>
      </c>
      <c r="W427" s="172">
        <f t="shared" si="55"/>
        <v>14677971</v>
      </c>
      <c r="X427" s="173"/>
    </row>
    <row r="428" spans="1:24" ht="20.100000000000001" hidden="1" customHeight="1">
      <c r="A428" s="186">
        <v>423</v>
      </c>
      <c r="B428" s="197" t="str">
        <f>VLOOKUP($A428,[14]공종목록표!$A:$F,2,0)</f>
        <v>분기기+침목교환</v>
      </c>
      <c r="C428" s="198" t="str">
        <f>VLOOKUP($A428,[14]공종목록표!$A:$F,3,0)</f>
        <v>#12, 기계화, 주간(사용중지 3시간)</v>
      </c>
      <c r="D428" s="197" t="str">
        <f>VLOOKUP($A428,[14]공종목록표!$A:$F,4,0)</f>
        <v>침목교환 포함 (도상임시철거 및 복구, 자갈정리 및 다지기, 상하차, 운반 절단 별도)</v>
      </c>
      <c r="E428" s="199" t="str">
        <f>VLOOKUP($A428,[14]공종목록표!$A:$F,5,0)</f>
        <v>틀</v>
      </c>
      <c r="F428" s="190"/>
      <c r="G428" s="190">
        <v>0</v>
      </c>
      <c r="H428" s="190">
        <f t="shared" si="48"/>
        <v>500360</v>
      </c>
      <c r="I428" s="190">
        <f t="shared" si="49"/>
        <v>0</v>
      </c>
      <c r="J428" s="190">
        <f t="shared" si="50"/>
        <v>10011039</v>
      </c>
      <c r="K428" s="190">
        <f t="shared" si="51"/>
        <v>0</v>
      </c>
      <c r="L428" s="190">
        <f t="shared" si="52"/>
        <v>1116040</v>
      </c>
      <c r="M428" s="190">
        <f t="shared" si="53"/>
        <v>0</v>
      </c>
      <c r="N428" s="190">
        <f t="shared" si="54"/>
        <v>11627439</v>
      </c>
      <c r="O428" s="191">
        <f t="shared" si="54"/>
        <v>0</v>
      </c>
      <c r="P428" s="203" t="s">
        <v>188</v>
      </c>
      <c r="Q428" s="193">
        <v>500360</v>
      </c>
      <c r="R428" s="194">
        <v>10011039</v>
      </c>
      <c r="S428" s="194">
        <v>1116040</v>
      </c>
      <c r="T428" s="194">
        <v>11627439</v>
      </c>
      <c r="V428" s="161">
        <v>0</v>
      </c>
      <c r="W428" s="172">
        <f t="shared" si="55"/>
        <v>11627439</v>
      </c>
      <c r="X428" s="173"/>
    </row>
    <row r="429" spans="1:24" ht="20.100000000000001" hidden="1" customHeight="1">
      <c r="A429" s="186">
        <v>424</v>
      </c>
      <c r="B429" s="197" t="str">
        <f>VLOOKUP($A429,[14]공종목록표!$A:$F,2,0)</f>
        <v>분기기+침목교환</v>
      </c>
      <c r="C429" s="198" t="str">
        <f>VLOOKUP($A429,[14]공종목록표!$A:$F,3,0)</f>
        <v>#12, 기계화, 주간(사용중지 4시간)</v>
      </c>
      <c r="D429" s="197" t="str">
        <f>VLOOKUP($A429,[14]공종목록표!$A:$F,4,0)</f>
        <v>침목교환 포함 (도상임시철거 및 복구, 자갈정리 및 다지기, 상하차, 운반 절단 별도)</v>
      </c>
      <c r="E429" s="199" t="str">
        <f>VLOOKUP($A429,[14]공종목록표!$A:$F,5,0)</f>
        <v>틀</v>
      </c>
      <c r="F429" s="190"/>
      <c r="G429" s="190">
        <v>0</v>
      </c>
      <c r="H429" s="190">
        <f t="shared" si="48"/>
        <v>500360</v>
      </c>
      <c r="I429" s="190">
        <f t="shared" si="49"/>
        <v>0</v>
      </c>
      <c r="J429" s="190">
        <f t="shared" si="50"/>
        <v>9347945</v>
      </c>
      <c r="K429" s="190">
        <f t="shared" si="51"/>
        <v>0</v>
      </c>
      <c r="L429" s="190">
        <f t="shared" si="52"/>
        <v>1109557</v>
      </c>
      <c r="M429" s="190">
        <f t="shared" si="53"/>
        <v>0</v>
      </c>
      <c r="N429" s="190">
        <f t="shared" si="54"/>
        <v>10957862</v>
      </c>
      <c r="O429" s="191">
        <f t="shared" si="54"/>
        <v>0</v>
      </c>
      <c r="P429" s="203" t="s">
        <v>190</v>
      </c>
      <c r="Q429" s="193">
        <v>500360</v>
      </c>
      <c r="R429" s="194">
        <v>9347945</v>
      </c>
      <c r="S429" s="194">
        <v>1109557</v>
      </c>
      <c r="T429" s="194">
        <v>10957862</v>
      </c>
      <c r="V429" s="161">
        <v>0</v>
      </c>
      <c r="W429" s="172">
        <f t="shared" si="55"/>
        <v>10957862</v>
      </c>
      <c r="X429" s="173"/>
    </row>
    <row r="430" spans="1:24" ht="20.100000000000001" hidden="1" customHeight="1">
      <c r="A430" s="186">
        <v>425</v>
      </c>
      <c r="B430" s="197" t="str">
        <f>VLOOKUP($A430,[14]공종목록표!$A:$F,2,0)</f>
        <v>분기기+침목교환</v>
      </c>
      <c r="C430" s="198" t="str">
        <f>VLOOKUP($A430,[14]공종목록표!$A:$F,3,0)</f>
        <v>#12, 기계화, 야간(사용중지 3시간)</v>
      </c>
      <c r="D430" s="197" t="str">
        <f>VLOOKUP($A430,[14]공종목록표!$A:$F,4,0)</f>
        <v>침목교환 포함 (도상임시철거 및 복구, 자갈정리 및 다지기, 상하차, 운반 절단 별도)</v>
      </c>
      <c r="E430" s="199" t="str">
        <f>VLOOKUP($A430,[14]공종목록표!$A:$F,5,0)</f>
        <v>틀</v>
      </c>
      <c r="F430" s="190"/>
      <c r="G430" s="190">
        <v>0</v>
      </c>
      <c r="H430" s="190">
        <f t="shared" si="48"/>
        <v>500360</v>
      </c>
      <c r="I430" s="190">
        <f t="shared" si="49"/>
        <v>0</v>
      </c>
      <c r="J430" s="190">
        <f t="shared" si="50"/>
        <v>16704984</v>
      </c>
      <c r="K430" s="190">
        <f t="shared" si="51"/>
        <v>0</v>
      </c>
      <c r="L430" s="190">
        <f t="shared" si="52"/>
        <v>1110341</v>
      </c>
      <c r="M430" s="190">
        <f t="shared" si="53"/>
        <v>0</v>
      </c>
      <c r="N430" s="190">
        <f t="shared" si="54"/>
        <v>18315685</v>
      </c>
      <c r="O430" s="191">
        <f t="shared" si="54"/>
        <v>0</v>
      </c>
      <c r="P430" s="192" t="s">
        <v>191</v>
      </c>
      <c r="Q430" s="193">
        <v>500360</v>
      </c>
      <c r="R430" s="194">
        <v>16704984</v>
      </c>
      <c r="S430" s="194">
        <v>1110341</v>
      </c>
      <c r="T430" s="194">
        <v>18315685</v>
      </c>
      <c r="V430" s="161">
        <v>0</v>
      </c>
      <c r="W430" s="172">
        <f t="shared" si="55"/>
        <v>18315685</v>
      </c>
      <c r="X430" s="173"/>
    </row>
    <row r="431" spans="1:24" ht="20.100000000000001" hidden="1" customHeight="1">
      <c r="A431" s="186">
        <v>426</v>
      </c>
      <c r="B431" s="197" t="str">
        <f>VLOOKUP($A431,[14]공종목록표!$A:$F,2,0)</f>
        <v>분기기+침목교환</v>
      </c>
      <c r="C431" s="198" t="str">
        <f>VLOOKUP($A431,[14]공종목록표!$A:$F,3,0)</f>
        <v>#12, 기계화, 야간(사용중지 4시간)</v>
      </c>
      <c r="D431" s="197" t="str">
        <f>VLOOKUP($A431,[14]공종목록표!$A:$F,4,0)</f>
        <v>침목교환 포함 (도상임시철거 및 복구, 자갈정리 및 다지기, 상하차, 운반 절단 별도)</v>
      </c>
      <c r="E431" s="199" t="str">
        <f>VLOOKUP($A431,[14]공종목록표!$A:$F,5,0)</f>
        <v>틀</v>
      </c>
      <c r="F431" s="190"/>
      <c r="G431" s="190">
        <v>0</v>
      </c>
      <c r="H431" s="190">
        <f t="shared" si="48"/>
        <v>500360</v>
      </c>
      <c r="I431" s="190">
        <f t="shared" si="49"/>
        <v>0</v>
      </c>
      <c r="J431" s="190">
        <f t="shared" si="50"/>
        <v>15668255</v>
      </c>
      <c r="K431" s="190">
        <f t="shared" si="51"/>
        <v>0</v>
      </c>
      <c r="L431" s="190">
        <f t="shared" si="52"/>
        <v>1103333</v>
      </c>
      <c r="M431" s="190">
        <f t="shared" si="53"/>
        <v>0</v>
      </c>
      <c r="N431" s="190">
        <f t="shared" si="54"/>
        <v>17271948</v>
      </c>
      <c r="O431" s="191">
        <f t="shared" si="54"/>
        <v>0</v>
      </c>
      <c r="P431" s="192" t="s">
        <v>192</v>
      </c>
      <c r="Q431" s="193">
        <v>500360</v>
      </c>
      <c r="R431" s="194">
        <v>15668255</v>
      </c>
      <c r="S431" s="194">
        <v>1103333</v>
      </c>
      <c r="T431" s="194">
        <v>17271948</v>
      </c>
      <c r="V431" s="161">
        <v>0</v>
      </c>
      <c r="W431" s="172">
        <f t="shared" si="55"/>
        <v>17271948</v>
      </c>
      <c r="X431" s="173"/>
    </row>
    <row r="432" spans="1:24" ht="20.100000000000001" hidden="1" customHeight="1">
      <c r="A432" s="186">
        <v>427</v>
      </c>
      <c r="B432" s="197" t="str">
        <f>VLOOKUP($A432,[14]공종목록표!$A:$F,2,0)</f>
        <v>분기기+침목교환</v>
      </c>
      <c r="C432" s="198" t="str">
        <f>VLOOKUP($A432,[14]공종목록표!$A:$F,3,0)</f>
        <v>#15, 기계화, 주간(사용중지 3시간)</v>
      </c>
      <c r="D432" s="197" t="str">
        <f>VLOOKUP($A432,[14]공종목록표!$A:$F,4,0)</f>
        <v>침목교환 포함 (도상임시철거 및 복구, 자갈정리 및 다지기, 상하차, 운반 절단 별도)</v>
      </c>
      <c r="E432" s="199" t="str">
        <f>VLOOKUP($A432,[14]공종목록표!$A:$F,5,0)</f>
        <v>틀</v>
      </c>
      <c r="F432" s="190"/>
      <c r="G432" s="190">
        <v>0</v>
      </c>
      <c r="H432" s="190">
        <f t="shared" si="48"/>
        <v>643320</v>
      </c>
      <c r="I432" s="190">
        <f t="shared" si="49"/>
        <v>0</v>
      </c>
      <c r="J432" s="190">
        <f t="shared" si="50"/>
        <v>13157279</v>
      </c>
      <c r="K432" s="190">
        <f t="shared" si="51"/>
        <v>0</v>
      </c>
      <c r="L432" s="190">
        <f t="shared" si="52"/>
        <v>1439307</v>
      </c>
      <c r="M432" s="190">
        <f t="shared" si="53"/>
        <v>0</v>
      </c>
      <c r="N432" s="190">
        <f t="shared" si="54"/>
        <v>15239906</v>
      </c>
      <c r="O432" s="191">
        <f t="shared" si="54"/>
        <v>0</v>
      </c>
      <c r="P432" s="203" t="s">
        <v>193</v>
      </c>
      <c r="Q432" s="193">
        <v>643320</v>
      </c>
      <c r="R432" s="194">
        <v>13157279</v>
      </c>
      <c r="S432" s="194">
        <v>1439307</v>
      </c>
      <c r="T432" s="194">
        <v>15239906</v>
      </c>
      <c r="V432" s="161">
        <v>0</v>
      </c>
      <c r="W432" s="172">
        <f t="shared" si="55"/>
        <v>15239906</v>
      </c>
      <c r="X432" s="173"/>
    </row>
    <row r="433" spans="1:24" ht="20.100000000000001" hidden="1" customHeight="1">
      <c r="A433" s="186">
        <v>428</v>
      </c>
      <c r="B433" s="197" t="str">
        <f>VLOOKUP($A433,[14]공종목록표!$A:$F,2,0)</f>
        <v>분기기+침목교환</v>
      </c>
      <c r="C433" s="198" t="str">
        <f>VLOOKUP($A433,[14]공종목록표!$A:$F,3,0)</f>
        <v>#15, 기계화, 주간(사용중지 4시간)</v>
      </c>
      <c r="D433" s="197" t="str">
        <f>VLOOKUP($A433,[14]공종목록표!$A:$F,4,0)</f>
        <v>침목교환 포함 (도상임시철거 및 복구, 자갈정리 및 다지기, 상하차, 운반 절단 별도)</v>
      </c>
      <c r="E433" s="199" t="str">
        <f>VLOOKUP($A433,[14]공종목록표!$A:$F,5,0)</f>
        <v>틀</v>
      </c>
      <c r="F433" s="190"/>
      <c r="G433" s="190">
        <v>0</v>
      </c>
      <c r="H433" s="190">
        <f t="shared" si="48"/>
        <v>643320</v>
      </c>
      <c r="I433" s="190">
        <f t="shared" si="49"/>
        <v>0</v>
      </c>
      <c r="J433" s="190">
        <f t="shared" si="50"/>
        <v>12494185</v>
      </c>
      <c r="K433" s="190">
        <f t="shared" si="51"/>
        <v>0</v>
      </c>
      <c r="L433" s="190">
        <f t="shared" si="52"/>
        <v>1434179</v>
      </c>
      <c r="M433" s="190">
        <f t="shared" si="53"/>
        <v>0</v>
      </c>
      <c r="N433" s="190">
        <f t="shared" si="54"/>
        <v>14571684</v>
      </c>
      <c r="O433" s="191">
        <f t="shared" si="54"/>
        <v>0</v>
      </c>
      <c r="P433" s="203" t="s">
        <v>194</v>
      </c>
      <c r="Q433" s="193">
        <v>643320</v>
      </c>
      <c r="R433" s="194">
        <v>12494185</v>
      </c>
      <c r="S433" s="194">
        <v>1434179</v>
      </c>
      <c r="T433" s="194">
        <v>14571684</v>
      </c>
      <c r="V433" s="161">
        <v>0</v>
      </c>
      <c r="W433" s="172">
        <f t="shared" si="55"/>
        <v>14571684</v>
      </c>
      <c r="X433" s="173"/>
    </row>
    <row r="434" spans="1:24" ht="20.100000000000001" hidden="1" customHeight="1">
      <c r="A434" s="186">
        <v>429</v>
      </c>
      <c r="B434" s="197" t="str">
        <f>VLOOKUP($A434,[14]공종목록표!$A:$F,2,0)</f>
        <v>분기기+침목교환</v>
      </c>
      <c r="C434" s="198" t="str">
        <f>VLOOKUP($A434,[14]공종목록표!$A:$F,3,0)</f>
        <v>#15, 기계화, 야간(사용중지 3시간)</v>
      </c>
      <c r="D434" s="197" t="str">
        <f>VLOOKUP($A434,[14]공종목록표!$A:$F,4,0)</f>
        <v>침목교환 포함 (도상임시철거 및 복구, 자갈정리 및 다지기, 상하차, 운반 절단 별도)</v>
      </c>
      <c r="E434" s="199" t="str">
        <f>VLOOKUP($A434,[14]공종목록표!$A:$F,5,0)</f>
        <v>틀</v>
      </c>
      <c r="F434" s="190"/>
      <c r="G434" s="190">
        <v>0</v>
      </c>
      <c r="H434" s="190">
        <f t="shared" si="48"/>
        <v>643320</v>
      </c>
      <c r="I434" s="190">
        <f t="shared" si="49"/>
        <v>0</v>
      </c>
      <c r="J434" s="190">
        <f t="shared" si="50"/>
        <v>22013977</v>
      </c>
      <c r="K434" s="190">
        <f t="shared" si="51"/>
        <v>0</v>
      </c>
      <c r="L434" s="190">
        <f t="shared" si="52"/>
        <v>1431738</v>
      </c>
      <c r="M434" s="190">
        <f t="shared" si="53"/>
        <v>0</v>
      </c>
      <c r="N434" s="190">
        <f t="shared" si="54"/>
        <v>24089035</v>
      </c>
      <c r="O434" s="191">
        <f t="shared" si="54"/>
        <v>0</v>
      </c>
      <c r="P434" s="192" t="s">
        <v>191</v>
      </c>
      <c r="Q434" s="193">
        <v>643320</v>
      </c>
      <c r="R434" s="194">
        <v>22013977</v>
      </c>
      <c r="S434" s="194">
        <v>1431738</v>
      </c>
      <c r="T434" s="194">
        <v>24089035</v>
      </c>
      <c r="V434" s="161">
        <v>0</v>
      </c>
      <c r="W434" s="172">
        <f t="shared" si="55"/>
        <v>24089035</v>
      </c>
      <c r="X434" s="173"/>
    </row>
    <row r="435" spans="1:24" ht="20.100000000000001" hidden="1" customHeight="1">
      <c r="A435" s="186">
        <v>430</v>
      </c>
      <c r="B435" s="197" t="str">
        <f>VLOOKUP($A435,[14]공종목록표!$A:$F,2,0)</f>
        <v>분기기+침목교환</v>
      </c>
      <c r="C435" s="198" t="str">
        <f>VLOOKUP($A435,[14]공종목록표!$A:$F,3,0)</f>
        <v>#15, 기계화, 야간(사용중지 4시간)</v>
      </c>
      <c r="D435" s="197" t="str">
        <f>VLOOKUP($A435,[14]공종목록표!$A:$F,4,0)</f>
        <v>침목교환 포함 (도상임시철거 및 복구, 자갈정리 및 다지기, 상하차, 운반 절단 별도)</v>
      </c>
      <c r="E435" s="199" t="str">
        <f>VLOOKUP($A435,[14]공종목록표!$A:$F,5,0)</f>
        <v>틀</v>
      </c>
      <c r="F435" s="190"/>
      <c r="G435" s="190">
        <v>0</v>
      </c>
      <c r="H435" s="190">
        <f t="shared" si="48"/>
        <v>643320</v>
      </c>
      <c r="I435" s="190">
        <f t="shared" si="49"/>
        <v>0</v>
      </c>
      <c r="J435" s="190">
        <f t="shared" si="50"/>
        <v>21036268</v>
      </c>
      <c r="K435" s="190">
        <f t="shared" si="51"/>
        <v>0</v>
      </c>
      <c r="L435" s="190">
        <f t="shared" si="52"/>
        <v>1425688</v>
      </c>
      <c r="M435" s="190">
        <f t="shared" si="53"/>
        <v>0</v>
      </c>
      <c r="N435" s="190">
        <f t="shared" si="54"/>
        <v>23105276</v>
      </c>
      <c r="O435" s="191">
        <f t="shared" si="54"/>
        <v>0</v>
      </c>
      <c r="P435" s="192" t="s">
        <v>195</v>
      </c>
      <c r="Q435" s="193">
        <v>643320</v>
      </c>
      <c r="R435" s="194">
        <v>21036268</v>
      </c>
      <c r="S435" s="194">
        <v>1425688</v>
      </c>
      <c r="T435" s="194">
        <v>23105276</v>
      </c>
      <c r="V435" s="161">
        <v>0</v>
      </c>
      <c r="W435" s="172">
        <f t="shared" si="55"/>
        <v>23105276</v>
      </c>
      <c r="X435" s="173"/>
    </row>
    <row r="436" spans="1:24" ht="20.100000000000001" hidden="1" customHeight="1">
      <c r="A436" s="179">
        <v>431</v>
      </c>
      <c r="B436" s="176" t="str">
        <f>VLOOKUP($A436,[14]공종목록표!$A:$F,2,0)</f>
        <v>텅레일교환</v>
      </c>
      <c r="C436" s="177" t="str">
        <f>VLOOKUP($A436,[14]공종목록표!$A:$F,3,0)</f>
        <v>#8, 주간</v>
      </c>
      <c r="D436" s="176" t="str">
        <f>VLOOKUP($A436,[14]공종목록표!$A:$F,4,0)</f>
        <v>-</v>
      </c>
      <c r="E436" s="178" t="str">
        <f>VLOOKUP($A436,[14]공종목록표!$A:$F,5,0)</f>
        <v>개</v>
      </c>
      <c r="F436" s="167"/>
      <c r="G436" s="167">
        <v>0</v>
      </c>
      <c r="H436" s="167">
        <f t="shared" si="48"/>
        <v>0</v>
      </c>
      <c r="I436" s="167">
        <f t="shared" si="49"/>
        <v>0</v>
      </c>
      <c r="J436" s="167">
        <f t="shared" si="50"/>
        <v>241053</v>
      </c>
      <c r="K436" s="167">
        <f t="shared" si="51"/>
        <v>0</v>
      </c>
      <c r="L436" s="167">
        <f t="shared" si="52"/>
        <v>7231</v>
      </c>
      <c r="M436" s="167">
        <f t="shared" si="53"/>
        <v>0</v>
      </c>
      <c r="N436" s="167">
        <f t="shared" si="54"/>
        <v>248284</v>
      </c>
      <c r="O436" s="168">
        <f t="shared" si="54"/>
        <v>0</v>
      </c>
      <c r="P436" s="183"/>
      <c r="Q436" s="170">
        <v>0</v>
      </c>
      <c r="R436" s="171">
        <v>241053</v>
      </c>
      <c r="S436" s="171">
        <v>7231</v>
      </c>
      <c r="T436" s="171">
        <v>248284</v>
      </c>
      <c r="V436" s="161">
        <v>243421</v>
      </c>
      <c r="W436" s="172">
        <f t="shared" si="55"/>
        <v>4863</v>
      </c>
      <c r="X436" s="173"/>
    </row>
    <row r="437" spans="1:24" ht="20.100000000000001" hidden="1" customHeight="1">
      <c r="A437" s="179">
        <v>432</v>
      </c>
      <c r="B437" s="176" t="str">
        <f>VLOOKUP($A437,[14]공종목록표!$A:$F,2,0)</f>
        <v>텅레일교환</v>
      </c>
      <c r="C437" s="177" t="str">
        <f>VLOOKUP($A437,[14]공종목록표!$A:$F,3,0)</f>
        <v>#8, 야간</v>
      </c>
      <c r="D437" s="176" t="str">
        <f>VLOOKUP($A437,[14]공종목록표!$A:$F,4,0)</f>
        <v>-</v>
      </c>
      <c r="E437" s="178" t="str">
        <f>VLOOKUP($A437,[14]공종목록표!$A:$F,5,0)</f>
        <v>개</v>
      </c>
      <c r="F437" s="167"/>
      <c r="G437" s="167">
        <v>0</v>
      </c>
      <c r="H437" s="167">
        <f t="shared" si="48"/>
        <v>0</v>
      </c>
      <c r="I437" s="167">
        <f t="shared" si="49"/>
        <v>0</v>
      </c>
      <c r="J437" s="167">
        <f t="shared" si="50"/>
        <v>451940</v>
      </c>
      <c r="K437" s="167">
        <f t="shared" si="51"/>
        <v>0</v>
      </c>
      <c r="L437" s="167">
        <f t="shared" si="52"/>
        <v>7231</v>
      </c>
      <c r="M437" s="167">
        <f t="shared" si="53"/>
        <v>0</v>
      </c>
      <c r="N437" s="167">
        <f t="shared" si="54"/>
        <v>459171</v>
      </c>
      <c r="O437" s="168">
        <f t="shared" si="54"/>
        <v>0</v>
      </c>
      <c r="P437" s="183"/>
      <c r="Q437" s="170">
        <v>0</v>
      </c>
      <c r="R437" s="171">
        <v>451940</v>
      </c>
      <c r="S437" s="171">
        <v>7231</v>
      </c>
      <c r="T437" s="171">
        <v>459171</v>
      </c>
      <c r="V437" s="161">
        <v>450178</v>
      </c>
      <c r="W437" s="172">
        <f t="shared" si="55"/>
        <v>8993</v>
      </c>
      <c r="X437" s="173"/>
    </row>
    <row r="438" spans="1:24" ht="20.100000000000001" hidden="1" customHeight="1">
      <c r="A438" s="179">
        <v>433</v>
      </c>
      <c r="B438" s="176" t="str">
        <f>VLOOKUP($A438,[14]공종목록표!$A:$F,2,0)</f>
        <v>텅레일교환</v>
      </c>
      <c r="C438" s="177" t="str">
        <f>VLOOKUP($A438,[14]공종목록표!$A:$F,3,0)</f>
        <v>#8, 야간(사용중지 3시간)</v>
      </c>
      <c r="D438" s="176" t="str">
        <f>VLOOKUP($A438,[14]공종목록표!$A:$F,4,0)</f>
        <v>-</v>
      </c>
      <c r="E438" s="178" t="str">
        <f>VLOOKUP($A438,[14]공종목록표!$A:$F,5,0)</f>
        <v>개</v>
      </c>
      <c r="F438" s="167"/>
      <c r="G438" s="167">
        <v>0</v>
      </c>
      <c r="H438" s="167">
        <f t="shared" si="48"/>
        <v>0</v>
      </c>
      <c r="I438" s="167">
        <f t="shared" si="49"/>
        <v>0</v>
      </c>
      <c r="J438" s="167">
        <f t="shared" si="50"/>
        <v>533128</v>
      </c>
      <c r="K438" s="167">
        <f t="shared" si="51"/>
        <v>0</v>
      </c>
      <c r="L438" s="167">
        <f t="shared" si="52"/>
        <v>7228</v>
      </c>
      <c r="M438" s="167">
        <f t="shared" si="53"/>
        <v>0</v>
      </c>
      <c r="N438" s="167">
        <f t="shared" si="54"/>
        <v>540356</v>
      </c>
      <c r="O438" s="168">
        <f t="shared" si="54"/>
        <v>0</v>
      </c>
      <c r="P438" s="183"/>
      <c r="Q438" s="170">
        <v>0</v>
      </c>
      <c r="R438" s="171">
        <v>533128</v>
      </c>
      <c r="S438" s="171">
        <v>7228</v>
      </c>
      <c r="T438" s="171">
        <v>540356</v>
      </c>
      <c r="V438" s="161">
        <v>529774</v>
      </c>
      <c r="W438" s="172">
        <f t="shared" si="55"/>
        <v>10582</v>
      </c>
      <c r="X438" s="173"/>
    </row>
    <row r="439" spans="1:24" ht="20.100000000000001" hidden="1" customHeight="1">
      <c r="A439" s="179">
        <v>434</v>
      </c>
      <c r="B439" s="176" t="str">
        <f>VLOOKUP($A439,[14]공종목록표!$A:$F,2,0)</f>
        <v>텅레일교환</v>
      </c>
      <c r="C439" s="177" t="str">
        <f>VLOOKUP($A439,[14]공종목록표!$A:$F,3,0)</f>
        <v>#8, 야간(사용중지 4시간)</v>
      </c>
      <c r="D439" s="176" t="str">
        <f>VLOOKUP($A439,[14]공종목록표!$A:$F,4,0)</f>
        <v>-</v>
      </c>
      <c r="E439" s="178" t="str">
        <f>VLOOKUP($A439,[14]공종목록표!$A:$F,5,0)</f>
        <v>개</v>
      </c>
      <c r="F439" s="167"/>
      <c r="G439" s="167">
        <v>0</v>
      </c>
      <c r="H439" s="167">
        <f t="shared" si="48"/>
        <v>0</v>
      </c>
      <c r="I439" s="167">
        <f t="shared" si="49"/>
        <v>0</v>
      </c>
      <c r="J439" s="167">
        <f t="shared" si="50"/>
        <v>508685</v>
      </c>
      <c r="K439" s="167">
        <f t="shared" si="51"/>
        <v>0</v>
      </c>
      <c r="L439" s="167">
        <f t="shared" si="52"/>
        <v>7234</v>
      </c>
      <c r="M439" s="167">
        <f t="shared" si="53"/>
        <v>0</v>
      </c>
      <c r="N439" s="167">
        <f t="shared" si="54"/>
        <v>515919</v>
      </c>
      <c r="O439" s="168">
        <f t="shared" si="54"/>
        <v>0</v>
      </c>
      <c r="P439" s="183"/>
      <c r="Q439" s="170">
        <v>0</v>
      </c>
      <c r="R439" s="171">
        <v>508685</v>
      </c>
      <c r="S439" s="171">
        <v>7234</v>
      </c>
      <c r="T439" s="171">
        <v>515919</v>
      </c>
      <c r="V439" s="161">
        <v>505816</v>
      </c>
      <c r="W439" s="172">
        <f t="shared" si="55"/>
        <v>10103</v>
      </c>
      <c r="X439" s="173"/>
    </row>
    <row r="440" spans="1:24" ht="20.100000000000001" hidden="1" customHeight="1">
      <c r="A440" s="179">
        <v>435</v>
      </c>
      <c r="B440" s="176" t="str">
        <f>VLOOKUP($A440,[14]공종목록표!$A:$F,2,0)</f>
        <v>텅레일교환</v>
      </c>
      <c r="C440" s="177" t="str">
        <f>VLOOKUP($A440,[14]공종목록표!$A:$F,3,0)</f>
        <v>#10, 주간</v>
      </c>
      <c r="D440" s="176" t="str">
        <f>VLOOKUP($A440,[14]공종목록표!$A:$F,4,0)</f>
        <v>-</v>
      </c>
      <c r="E440" s="178" t="str">
        <f>VLOOKUP($A440,[14]공종목록표!$A:$F,5,0)</f>
        <v>개</v>
      </c>
      <c r="F440" s="167"/>
      <c r="G440" s="167">
        <v>0</v>
      </c>
      <c r="H440" s="167">
        <f t="shared" si="48"/>
        <v>0</v>
      </c>
      <c r="I440" s="167">
        <f t="shared" si="49"/>
        <v>0</v>
      </c>
      <c r="J440" s="167">
        <f t="shared" si="50"/>
        <v>264073</v>
      </c>
      <c r="K440" s="167">
        <f t="shared" si="51"/>
        <v>0</v>
      </c>
      <c r="L440" s="167">
        <f t="shared" si="52"/>
        <v>7922</v>
      </c>
      <c r="M440" s="167">
        <f t="shared" si="53"/>
        <v>0</v>
      </c>
      <c r="N440" s="167">
        <f t="shared" si="54"/>
        <v>271995</v>
      </c>
      <c r="O440" s="168">
        <f t="shared" si="54"/>
        <v>0</v>
      </c>
      <c r="P440" s="183"/>
      <c r="Q440" s="170">
        <v>0</v>
      </c>
      <c r="R440" s="171">
        <v>264073</v>
      </c>
      <c r="S440" s="171">
        <v>7922</v>
      </c>
      <c r="T440" s="171">
        <v>271995</v>
      </c>
      <c r="V440" s="161">
        <v>266669</v>
      </c>
      <c r="W440" s="172">
        <f t="shared" si="55"/>
        <v>5326</v>
      </c>
      <c r="X440" s="173"/>
    </row>
    <row r="441" spans="1:24" ht="20.100000000000001" hidden="1" customHeight="1">
      <c r="A441" s="179">
        <v>436</v>
      </c>
      <c r="B441" s="176" t="str">
        <f>VLOOKUP($A441,[14]공종목록표!$A:$F,2,0)</f>
        <v>텅레일교환</v>
      </c>
      <c r="C441" s="177" t="str">
        <f>VLOOKUP($A441,[14]공종목록표!$A:$F,3,0)</f>
        <v>#10, 야간</v>
      </c>
      <c r="D441" s="176" t="str">
        <f>VLOOKUP($A441,[14]공종목록표!$A:$F,4,0)</f>
        <v>-</v>
      </c>
      <c r="E441" s="178" t="str">
        <f>VLOOKUP($A441,[14]공종목록표!$A:$F,5,0)</f>
        <v>개</v>
      </c>
      <c r="F441" s="167"/>
      <c r="G441" s="167">
        <v>0</v>
      </c>
      <c r="H441" s="167">
        <f t="shared" si="48"/>
        <v>0</v>
      </c>
      <c r="I441" s="167">
        <f t="shared" si="49"/>
        <v>0</v>
      </c>
      <c r="J441" s="167">
        <f t="shared" si="50"/>
        <v>495056</v>
      </c>
      <c r="K441" s="167">
        <f t="shared" si="51"/>
        <v>0</v>
      </c>
      <c r="L441" s="167">
        <f t="shared" si="52"/>
        <v>7920</v>
      </c>
      <c r="M441" s="167">
        <f t="shared" si="53"/>
        <v>0</v>
      </c>
      <c r="N441" s="167">
        <f t="shared" si="54"/>
        <v>502976</v>
      </c>
      <c r="O441" s="168">
        <f t="shared" si="54"/>
        <v>0</v>
      </c>
      <c r="P441" s="183"/>
      <c r="Q441" s="170">
        <v>0</v>
      </c>
      <c r="R441" s="171">
        <v>495056</v>
      </c>
      <c r="S441" s="171">
        <v>7920</v>
      </c>
      <c r="T441" s="171">
        <v>502976</v>
      </c>
      <c r="V441" s="161">
        <v>493126</v>
      </c>
      <c r="W441" s="172">
        <f t="shared" si="55"/>
        <v>9850</v>
      </c>
      <c r="X441" s="173"/>
    </row>
    <row r="442" spans="1:24" ht="20.100000000000001" hidden="1" customHeight="1">
      <c r="A442" s="179">
        <v>437</v>
      </c>
      <c r="B442" s="176" t="str">
        <f>VLOOKUP($A442,[14]공종목록표!$A:$F,2,0)</f>
        <v>텅레일교환</v>
      </c>
      <c r="C442" s="177" t="str">
        <f>VLOOKUP($A442,[14]공종목록표!$A:$F,3,0)</f>
        <v>#10, 야간(사용중지 3시간)</v>
      </c>
      <c r="D442" s="176" t="str">
        <f>VLOOKUP($A442,[14]공종목록표!$A:$F,4,0)</f>
        <v>-</v>
      </c>
      <c r="E442" s="178" t="str">
        <f>VLOOKUP($A442,[14]공종목록표!$A:$F,5,0)</f>
        <v>개</v>
      </c>
      <c r="F442" s="167"/>
      <c r="G442" s="167">
        <v>0</v>
      </c>
      <c r="H442" s="167">
        <f t="shared" si="48"/>
        <v>0</v>
      </c>
      <c r="I442" s="167">
        <f t="shared" si="49"/>
        <v>0</v>
      </c>
      <c r="J442" s="167">
        <f t="shared" si="50"/>
        <v>584173</v>
      </c>
      <c r="K442" s="167">
        <f t="shared" si="51"/>
        <v>0</v>
      </c>
      <c r="L442" s="167">
        <f t="shared" si="52"/>
        <v>7920</v>
      </c>
      <c r="M442" s="167">
        <f t="shared" si="53"/>
        <v>0</v>
      </c>
      <c r="N442" s="167">
        <f t="shared" si="54"/>
        <v>592093</v>
      </c>
      <c r="O442" s="168">
        <f t="shared" si="54"/>
        <v>0</v>
      </c>
      <c r="P442" s="183"/>
      <c r="Q442" s="170">
        <v>0</v>
      </c>
      <c r="R442" s="171">
        <v>584173</v>
      </c>
      <c r="S442" s="171">
        <v>7920</v>
      </c>
      <c r="T442" s="171">
        <v>592093</v>
      </c>
      <c r="V442" s="161">
        <v>580498</v>
      </c>
      <c r="W442" s="172">
        <f t="shared" si="55"/>
        <v>11595</v>
      </c>
      <c r="X442" s="173"/>
    </row>
    <row r="443" spans="1:24" ht="20.100000000000001" hidden="1" customHeight="1">
      <c r="A443" s="179">
        <v>438</v>
      </c>
      <c r="B443" s="176" t="str">
        <f>VLOOKUP($A443,[14]공종목록표!$A:$F,2,0)</f>
        <v>텅레일교환</v>
      </c>
      <c r="C443" s="177" t="str">
        <f>VLOOKUP($A443,[14]공종목록표!$A:$F,3,0)</f>
        <v>#10, 야간(사용중지 4시간)</v>
      </c>
      <c r="D443" s="176" t="str">
        <f>VLOOKUP($A443,[14]공종목록표!$A:$F,4,0)</f>
        <v>-</v>
      </c>
      <c r="E443" s="178" t="str">
        <f>VLOOKUP($A443,[14]공종목록표!$A:$F,5,0)</f>
        <v>개</v>
      </c>
      <c r="F443" s="167"/>
      <c r="G443" s="167">
        <v>0</v>
      </c>
      <c r="H443" s="167">
        <f t="shared" si="48"/>
        <v>0</v>
      </c>
      <c r="I443" s="167">
        <f t="shared" si="49"/>
        <v>0</v>
      </c>
      <c r="J443" s="167">
        <f t="shared" si="50"/>
        <v>556914</v>
      </c>
      <c r="K443" s="167">
        <f t="shared" si="51"/>
        <v>0</v>
      </c>
      <c r="L443" s="167">
        <f t="shared" si="52"/>
        <v>7920</v>
      </c>
      <c r="M443" s="167">
        <f t="shared" si="53"/>
        <v>0</v>
      </c>
      <c r="N443" s="167">
        <f t="shared" si="54"/>
        <v>564834</v>
      </c>
      <c r="O443" s="168">
        <f t="shared" si="54"/>
        <v>0</v>
      </c>
      <c r="P443" s="183"/>
      <c r="Q443" s="170">
        <v>0</v>
      </c>
      <c r="R443" s="171">
        <v>556914</v>
      </c>
      <c r="S443" s="171">
        <v>7920</v>
      </c>
      <c r="T443" s="171">
        <v>564834</v>
      </c>
      <c r="V443" s="161">
        <v>553773</v>
      </c>
      <c r="W443" s="172">
        <f t="shared" si="55"/>
        <v>11061</v>
      </c>
      <c r="X443" s="173"/>
    </row>
    <row r="444" spans="1:24" ht="20.100000000000001" hidden="1" customHeight="1">
      <c r="A444" s="179">
        <v>439</v>
      </c>
      <c r="B444" s="176" t="str">
        <f>VLOOKUP($A444,[14]공종목록표!$A:$F,2,0)</f>
        <v>텅레일교환</v>
      </c>
      <c r="C444" s="177" t="str">
        <f>VLOOKUP($A444,[14]공종목록표!$A:$F,3,0)</f>
        <v>#12, 주간</v>
      </c>
      <c r="D444" s="176" t="str">
        <f>VLOOKUP($A444,[14]공종목록표!$A:$F,4,0)</f>
        <v>-</v>
      </c>
      <c r="E444" s="178" t="str">
        <f>VLOOKUP($A444,[14]공종목록표!$A:$F,5,0)</f>
        <v>개</v>
      </c>
      <c r="F444" s="167"/>
      <c r="G444" s="167">
        <v>0</v>
      </c>
      <c r="H444" s="167">
        <f t="shared" si="48"/>
        <v>0</v>
      </c>
      <c r="I444" s="167">
        <f t="shared" si="49"/>
        <v>0</v>
      </c>
      <c r="J444" s="167">
        <f t="shared" si="50"/>
        <v>301731</v>
      </c>
      <c r="K444" s="167">
        <f t="shared" si="51"/>
        <v>0</v>
      </c>
      <c r="L444" s="167">
        <f t="shared" si="52"/>
        <v>9051</v>
      </c>
      <c r="M444" s="167">
        <f t="shared" si="53"/>
        <v>0</v>
      </c>
      <c r="N444" s="167">
        <f t="shared" si="54"/>
        <v>310782</v>
      </c>
      <c r="O444" s="168">
        <f t="shared" si="54"/>
        <v>0</v>
      </c>
      <c r="P444" s="183"/>
      <c r="Q444" s="170">
        <v>0</v>
      </c>
      <c r="R444" s="171">
        <v>301731</v>
      </c>
      <c r="S444" s="171">
        <v>9051</v>
      </c>
      <c r="T444" s="171">
        <v>310782</v>
      </c>
      <c r="V444" s="161">
        <v>304696</v>
      </c>
      <c r="W444" s="172">
        <f t="shared" si="55"/>
        <v>6086</v>
      </c>
      <c r="X444" s="173"/>
    </row>
    <row r="445" spans="1:24" ht="20.100000000000001" hidden="1" customHeight="1">
      <c r="A445" s="179">
        <v>440</v>
      </c>
      <c r="B445" s="176" t="str">
        <f>VLOOKUP($A445,[14]공종목록표!$A:$F,2,0)</f>
        <v>텅레일교환</v>
      </c>
      <c r="C445" s="177" t="str">
        <f>VLOOKUP($A445,[14]공종목록표!$A:$F,3,0)</f>
        <v>#12, 야간</v>
      </c>
      <c r="D445" s="176" t="str">
        <f>VLOOKUP($A445,[14]공종목록표!$A:$F,4,0)</f>
        <v>-</v>
      </c>
      <c r="E445" s="178" t="str">
        <f>VLOOKUP($A445,[14]공종목록표!$A:$F,5,0)</f>
        <v>개</v>
      </c>
      <c r="F445" s="167"/>
      <c r="G445" s="167">
        <v>0</v>
      </c>
      <c r="H445" s="167">
        <f t="shared" si="48"/>
        <v>0</v>
      </c>
      <c r="I445" s="167">
        <f t="shared" si="49"/>
        <v>0</v>
      </c>
      <c r="J445" s="167">
        <f t="shared" si="50"/>
        <v>565829</v>
      </c>
      <c r="K445" s="167">
        <f t="shared" si="51"/>
        <v>0</v>
      </c>
      <c r="L445" s="167">
        <f t="shared" si="52"/>
        <v>9053</v>
      </c>
      <c r="M445" s="167">
        <f t="shared" si="53"/>
        <v>0</v>
      </c>
      <c r="N445" s="167">
        <f t="shared" si="54"/>
        <v>574882</v>
      </c>
      <c r="O445" s="168">
        <f t="shared" si="54"/>
        <v>0</v>
      </c>
      <c r="P445" s="183"/>
      <c r="Q445" s="170">
        <v>0</v>
      </c>
      <c r="R445" s="171">
        <v>565829</v>
      </c>
      <c r="S445" s="171">
        <v>9053</v>
      </c>
      <c r="T445" s="171">
        <v>574882</v>
      </c>
      <c r="V445" s="161">
        <v>563622</v>
      </c>
      <c r="W445" s="172">
        <f t="shared" si="55"/>
        <v>11260</v>
      </c>
      <c r="X445" s="173"/>
    </row>
    <row r="446" spans="1:24" ht="20.100000000000001" hidden="1" customHeight="1">
      <c r="A446" s="179">
        <v>441</v>
      </c>
      <c r="B446" s="176" t="str">
        <f>VLOOKUP($A446,[14]공종목록표!$A:$F,2,0)</f>
        <v>텅레일교환</v>
      </c>
      <c r="C446" s="177" t="str">
        <f>VLOOKUP($A446,[14]공종목록표!$A:$F,3,0)</f>
        <v>#12, 야간(사용중지 3시간)</v>
      </c>
      <c r="D446" s="176" t="str">
        <f>VLOOKUP($A446,[14]공종목록표!$A:$F,4,0)</f>
        <v>-</v>
      </c>
      <c r="E446" s="178" t="str">
        <f>VLOOKUP($A446,[14]공종목록표!$A:$F,5,0)</f>
        <v>개</v>
      </c>
      <c r="F446" s="167"/>
      <c r="G446" s="167">
        <v>0</v>
      </c>
      <c r="H446" s="167">
        <f t="shared" si="48"/>
        <v>0</v>
      </c>
      <c r="I446" s="167">
        <f t="shared" si="49"/>
        <v>0</v>
      </c>
      <c r="J446" s="167">
        <f t="shared" si="50"/>
        <v>667589</v>
      </c>
      <c r="K446" s="167">
        <f t="shared" si="51"/>
        <v>0</v>
      </c>
      <c r="L446" s="167">
        <f t="shared" si="52"/>
        <v>9052</v>
      </c>
      <c r="M446" s="167">
        <f t="shared" si="53"/>
        <v>0</v>
      </c>
      <c r="N446" s="167">
        <f t="shared" si="54"/>
        <v>676641</v>
      </c>
      <c r="O446" s="168">
        <f t="shared" si="54"/>
        <v>0</v>
      </c>
      <c r="P446" s="183"/>
      <c r="Q446" s="170">
        <v>0</v>
      </c>
      <c r="R446" s="171">
        <v>667589</v>
      </c>
      <c r="S446" s="171">
        <v>9052</v>
      </c>
      <c r="T446" s="171">
        <v>676641</v>
      </c>
      <c r="V446" s="161">
        <v>663389</v>
      </c>
      <c r="W446" s="172">
        <f t="shared" si="55"/>
        <v>13252</v>
      </c>
      <c r="X446" s="173"/>
    </row>
    <row r="447" spans="1:24" ht="20.100000000000001" hidden="1" customHeight="1">
      <c r="A447" s="179">
        <v>442</v>
      </c>
      <c r="B447" s="176" t="str">
        <f>VLOOKUP($A447,[14]공종목록표!$A:$F,2,0)</f>
        <v>텅레일교환</v>
      </c>
      <c r="C447" s="177" t="str">
        <f>VLOOKUP($A447,[14]공종목록표!$A:$F,3,0)</f>
        <v>#12, 야간(사용중지 4시간)</v>
      </c>
      <c r="D447" s="176" t="str">
        <f>VLOOKUP($A447,[14]공종목록표!$A:$F,4,0)</f>
        <v>-</v>
      </c>
      <c r="E447" s="178" t="str">
        <f>VLOOKUP($A447,[14]공종목록표!$A:$F,5,0)</f>
        <v>개</v>
      </c>
      <c r="F447" s="181"/>
      <c r="G447" s="167">
        <v>0</v>
      </c>
      <c r="H447" s="167">
        <f t="shared" si="48"/>
        <v>0</v>
      </c>
      <c r="I447" s="181">
        <f t="shared" si="49"/>
        <v>0</v>
      </c>
      <c r="J447" s="167">
        <f t="shared" si="50"/>
        <v>636530</v>
      </c>
      <c r="K447" s="167">
        <f t="shared" si="51"/>
        <v>0</v>
      </c>
      <c r="L447" s="167">
        <f t="shared" si="52"/>
        <v>9052</v>
      </c>
      <c r="M447" s="167">
        <f t="shared" si="53"/>
        <v>0</v>
      </c>
      <c r="N447" s="181">
        <f t="shared" si="54"/>
        <v>645582</v>
      </c>
      <c r="O447" s="182">
        <f t="shared" si="54"/>
        <v>0</v>
      </c>
      <c r="P447" s="183"/>
      <c r="Q447" s="170">
        <v>0</v>
      </c>
      <c r="R447" s="171">
        <v>636530</v>
      </c>
      <c r="S447" s="171">
        <v>9052</v>
      </c>
      <c r="T447" s="171">
        <v>645582</v>
      </c>
      <c r="V447" s="161">
        <v>632940</v>
      </c>
      <c r="W447" s="172">
        <f t="shared" si="55"/>
        <v>12642</v>
      </c>
      <c r="X447" s="173"/>
    </row>
    <row r="448" spans="1:24" ht="20.100000000000001" hidden="1" customHeight="1">
      <c r="A448" s="179">
        <v>443</v>
      </c>
      <c r="B448" s="176" t="str">
        <f>VLOOKUP($A448,[14]공종목록표!$A:$F,2,0)</f>
        <v>텅레일교환</v>
      </c>
      <c r="C448" s="177" t="str">
        <f>VLOOKUP($A448,[14]공종목록표!$A:$F,3,0)</f>
        <v>#15, 주간</v>
      </c>
      <c r="D448" s="176" t="str">
        <f>VLOOKUP($A448,[14]공종목록표!$A:$F,4,0)</f>
        <v>-</v>
      </c>
      <c r="E448" s="178" t="str">
        <f>VLOOKUP($A448,[14]공종목록표!$A:$F,5,0)</f>
        <v>개</v>
      </c>
      <c r="F448" s="181"/>
      <c r="G448" s="167">
        <v>0</v>
      </c>
      <c r="H448" s="167">
        <f t="shared" si="48"/>
        <v>0</v>
      </c>
      <c r="I448" s="181">
        <f t="shared" si="49"/>
        <v>0</v>
      </c>
      <c r="J448" s="167">
        <f t="shared" si="50"/>
        <v>341047</v>
      </c>
      <c r="K448" s="167">
        <f t="shared" si="51"/>
        <v>0</v>
      </c>
      <c r="L448" s="167">
        <f t="shared" si="52"/>
        <v>10231</v>
      </c>
      <c r="M448" s="167">
        <f t="shared" si="53"/>
        <v>0</v>
      </c>
      <c r="N448" s="181">
        <f t="shared" si="54"/>
        <v>351278</v>
      </c>
      <c r="O448" s="182">
        <f t="shared" si="54"/>
        <v>0</v>
      </c>
      <c r="P448" s="183"/>
      <c r="Q448" s="170">
        <v>0</v>
      </c>
      <c r="R448" s="171">
        <v>341047</v>
      </c>
      <c r="S448" s="171">
        <v>10231</v>
      </c>
      <c r="T448" s="171">
        <v>351278</v>
      </c>
      <c r="V448" s="161">
        <v>344399</v>
      </c>
      <c r="W448" s="172">
        <f t="shared" si="55"/>
        <v>6879</v>
      </c>
      <c r="X448" s="173"/>
    </row>
    <row r="449" spans="1:24" ht="20.100000000000001" hidden="1" customHeight="1">
      <c r="A449" s="179">
        <v>444</v>
      </c>
      <c r="B449" s="176" t="str">
        <f>VLOOKUP($A449,[14]공종목록표!$A:$F,2,0)</f>
        <v>텅레일교환</v>
      </c>
      <c r="C449" s="177" t="str">
        <f>VLOOKUP($A449,[14]공종목록표!$A:$F,3,0)</f>
        <v>#15, 야간</v>
      </c>
      <c r="D449" s="176" t="str">
        <f>VLOOKUP($A449,[14]공종목록표!$A:$F,4,0)</f>
        <v>-</v>
      </c>
      <c r="E449" s="178" t="str">
        <f>VLOOKUP($A449,[14]공종목록표!$A:$F,5,0)</f>
        <v>개</v>
      </c>
      <c r="F449" s="167"/>
      <c r="G449" s="167">
        <v>0</v>
      </c>
      <c r="H449" s="167">
        <f t="shared" si="48"/>
        <v>0</v>
      </c>
      <c r="I449" s="167">
        <f t="shared" si="49"/>
        <v>0</v>
      </c>
      <c r="J449" s="167">
        <f t="shared" si="50"/>
        <v>639673</v>
      </c>
      <c r="K449" s="167">
        <f t="shared" si="51"/>
        <v>0</v>
      </c>
      <c r="L449" s="167">
        <f t="shared" si="52"/>
        <v>10234</v>
      </c>
      <c r="M449" s="167">
        <f t="shared" si="53"/>
        <v>0</v>
      </c>
      <c r="N449" s="167">
        <f t="shared" si="54"/>
        <v>649907</v>
      </c>
      <c r="O449" s="168">
        <f t="shared" si="54"/>
        <v>0</v>
      </c>
      <c r="P449" s="183"/>
      <c r="Q449" s="170">
        <v>0</v>
      </c>
      <c r="R449" s="171">
        <v>639673</v>
      </c>
      <c r="S449" s="171">
        <v>10234</v>
      </c>
      <c r="T449" s="171">
        <v>649907</v>
      </c>
      <c r="V449" s="161">
        <v>637182</v>
      </c>
      <c r="W449" s="172">
        <f t="shared" si="55"/>
        <v>12725</v>
      </c>
      <c r="X449" s="173"/>
    </row>
    <row r="450" spans="1:24" ht="20.100000000000001" hidden="1" customHeight="1">
      <c r="A450" s="179">
        <v>445</v>
      </c>
      <c r="B450" s="176" t="str">
        <f>VLOOKUP($A450,[14]공종목록표!$A:$F,2,0)</f>
        <v>텅레일교환</v>
      </c>
      <c r="C450" s="177" t="str">
        <f>VLOOKUP($A450,[14]공종목록표!$A:$F,3,0)</f>
        <v>#15, 야간(사용중지 3시간)</v>
      </c>
      <c r="D450" s="176" t="str">
        <f>VLOOKUP($A450,[14]공종목록표!$A:$F,4,0)</f>
        <v>-</v>
      </c>
      <c r="E450" s="178" t="str">
        <f>VLOOKUP($A450,[14]공종목록표!$A:$F,5,0)</f>
        <v>개</v>
      </c>
      <c r="F450" s="167"/>
      <c r="G450" s="167">
        <v>0</v>
      </c>
      <c r="H450" s="167">
        <f t="shared" si="48"/>
        <v>0</v>
      </c>
      <c r="I450" s="167">
        <f t="shared" si="49"/>
        <v>0</v>
      </c>
      <c r="J450" s="167">
        <f t="shared" si="50"/>
        <v>754805</v>
      </c>
      <c r="K450" s="167">
        <f t="shared" si="51"/>
        <v>0</v>
      </c>
      <c r="L450" s="167">
        <f t="shared" si="52"/>
        <v>10234</v>
      </c>
      <c r="M450" s="167">
        <f t="shared" si="53"/>
        <v>0</v>
      </c>
      <c r="N450" s="167">
        <f t="shared" si="54"/>
        <v>765039</v>
      </c>
      <c r="O450" s="168">
        <f t="shared" si="54"/>
        <v>0</v>
      </c>
      <c r="P450" s="183"/>
      <c r="Q450" s="170">
        <v>0</v>
      </c>
      <c r="R450" s="171">
        <v>754805</v>
      </c>
      <c r="S450" s="171">
        <v>10234</v>
      </c>
      <c r="T450" s="171">
        <v>765039</v>
      </c>
      <c r="V450" s="161">
        <v>750058</v>
      </c>
      <c r="W450" s="172">
        <f t="shared" si="55"/>
        <v>14981</v>
      </c>
      <c r="X450" s="173"/>
    </row>
    <row r="451" spans="1:24" ht="20.100000000000001" hidden="1" customHeight="1">
      <c r="A451" s="179">
        <v>446</v>
      </c>
      <c r="B451" s="176" t="str">
        <f>VLOOKUP($A451,[14]공종목록표!$A:$F,2,0)</f>
        <v>텅레일교환</v>
      </c>
      <c r="C451" s="177" t="str">
        <f>VLOOKUP($A451,[14]공종목록표!$A:$F,3,0)</f>
        <v>#15, 야간(사용중지 4시간)</v>
      </c>
      <c r="D451" s="176" t="str">
        <f>VLOOKUP($A451,[14]공종목록표!$A:$F,4,0)</f>
        <v>-</v>
      </c>
      <c r="E451" s="178" t="str">
        <f>VLOOKUP($A451,[14]공종목록표!$A:$F,5,0)</f>
        <v>개</v>
      </c>
      <c r="F451" s="167"/>
      <c r="G451" s="167">
        <v>0</v>
      </c>
      <c r="H451" s="167">
        <f t="shared" si="48"/>
        <v>0</v>
      </c>
      <c r="I451" s="167">
        <f t="shared" si="49"/>
        <v>0</v>
      </c>
      <c r="J451" s="167">
        <f t="shared" si="50"/>
        <v>719291</v>
      </c>
      <c r="K451" s="167">
        <f t="shared" si="51"/>
        <v>0</v>
      </c>
      <c r="L451" s="167">
        <f t="shared" si="52"/>
        <v>10229</v>
      </c>
      <c r="M451" s="167">
        <f t="shared" si="53"/>
        <v>0</v>
      </c>
      <c r="N451" s="167">
        <f t="shared" si="54"/>
        <v>729520</v>
      </c>
      <c r="O451" s="168">
        <f t="shared" si="54"/>
        <v>0</v>
      </c>
      <c r="P451" s="183"/>
      <c r="Q451" s="170">
        <v>0</v>
      </c>
      <c r="R451" s="171">
        <v>719291</v>
      </c>
      <c r="S451" s="171">
        <v>10229</v>
      </c>
      <c r="T451" s="171">
        <v>729520</v>
      </c>
      <c r="V451" s="161">
        <v>715234</v>
      </c>
      <c r="W451" s="172">
        <f t="shared" si="55"/>
        <v>14286</v>
      </c>
      <c r="X451" s="173"/>
    </row>
    <row r="452" spans="1:24" ht="20.100000000000001" hidden="1" customHeight="1">
      <c r="A452" s="179">
        <v>447</v>
      </c>
      <c r="B452" s="176" t="str">
        <f>VLOOKUP($A452,[14]공종목록표!$A:$F,2,0)</f>
        <v>텅레일교환</v>
      </c>
      <c r="C452" s="177" t="str">
        <f>VLOOKUP($A452,[14]공종목록표!$A:$F,3,0)</f>
        <v>#18.5, 주간</v>
      </c>
      <c r="D452" s="176" t="str">
        <f>VLOOKUP($A452,[14]공종목록표!$A:$F,4,0)</f>
        <v>-</v>
      </c>
      <c r="E452" s="178" t="str">
        <f>VLOOKUP($A452,[14]공종목록표!$A:$F,5,0)</f>
        <v>개</v>
      </c>
      <c r="F452" s="167"/>
      <c r="G452" s="167">
        <v>0</v>
      </c>
      <c r="H452" s="167">
        <f t="shared" si="48"/>
        <v>0</v>
      </c>
      <c r="I452" s="167">
        <f t="shared" si="49"/>
        <v>0</v>
      </c>
      <c r="J452" s="167">
        <f t="shared" si="50"/>
        <v>621416</v>
      </c>
      <c r="K452" s="167">
        <f t="shared" si="51"/>
        <v>0</v>
      </c>
      <c r="L452" s="167">
        <f t="shared" si="52"/>
        <v>18642</v>
      </c>
      <c r="M452" s="167">
        <f t="shared" si="53"/>
        <v>0</v>
      </c>
      <c r="N452" s="167">
        <f t="shared" si="54"/>
        <v>640058</v>
      </c>
      <c r="O452" s="168">
        <f t="shared" si="54"/>
        <v>0</v>
      </c>
      <c r="P452" s="183"/>
      <c r="Q452" s="170">
        <v>0</v>
      </c>
      <c r="R452" s="171">
        <v>621416</v>
      </c>
      <c r="S452" s="171">
        <v>18642</v>
      </c>
      <c r="T452" s="171">
        <v>640058</v>
      </c>
      <c r="V452" s="161">
        <v>627524</v>
      </c>
      <c r="W452" s="172">
        <f t="shared" si="55"/>
        <v>12534</v>
      </c>
      <c r="X452" s="173"/>
    </row>
    <row r="453" spans="1:24" ht="20.100000000000001" hidden="1" customHeight="1">
      <c r="A453" s="179">
        <v>448</v>
      </c>
      <c r="B453" s="176" t="str">
        <f>VLOOKUP($A453,[14]공종목록표!$A:$F,2,0)</f>
        <v>텅레일교환</v>
      </c>
      <c r="C453" s="177" t="str">
        <f>VLOOKUP($A453,[14]공종목록표!$A:$F,3,0)</f>
        <v>#18.5, 야간</v>
      </c>
      <c r="D453" s="176" t="str">
        <f>VLOOKUP($A453,[14]공종목록표!$A:$F,4,0)</f>
        <v>-</v>
      </c>
      <c r="E453" s="178" t="str">
        <f>VLOOKUP($A453,[14]공종목록표!$A:$F,5,0)</f>
        <v>개</v>
      </c>
      <c r="F453" s="167"/>
      <c r="G453" s="167">
        <v>0</v>
      </c>
      <c r="H453" s="167">
        <f t="shared" si="48"/>
        <v>0</v>
      </c>
      <c r="I453" s="167">
        <f t="shared" si="49"/>
        <v>0</v>
      </c>
      <c r="J453" s="167">
        <f t="shared" si="50"/>
        <v>1165202</v>
      </c>
      <c r="K453" s="167">
        <f t="shared" si="51"/>
        <v>0</v>
      </c>
      <c r="L453" s="167">
        <f t="shared" si="52"/>
        <v>18643</v>
      </c>
      <c r="M453" s="167">
        <f t="shared" si="53"/>
        <v>0</v>
      </c>
      <c r="N453" s="167">
        <f t="shared" si="54"/>
        <v>1183845</v>
      </c>
      <c r="O453" s="168">
        <f t="shared" si="54"/>
        <v>0</v>
      </c>
      <c r="P453" s="183"/>
      <c r="Q453" s="170">
        <v>0</v>
      </c>
      <c r="R453" s="171">
        <v>1165202</v>
      </c>
      <c r="S453" s="171">
        <v>18643</v>
      </c>
      <c r="T453" s="171">
        <v>1183845</v>
      </c>
      <c r="V453" s="161">
        <v>1160663</v>
      </c>
      <c r="W453" s="172">
        <f t="shared" si="55"/>
        <v>23182</v>
      </c>
      <c r="X453" s="173"/>
    </row>
    <row r="454" spans="1:24" ht="20.100000000000001" hidden="1" customHeight="1">
      <c r="A454" s="179">
        <v>449</v>
      </c>
      <c r="B454" s="176" t="str">
        <f>VLOOKUP($A454,[14]공종목록표!$A:$F,2,0)</f>
        <v>텅레일교환</v>
      </c>
      <c r="C454" s="177" t="str">
        <f>VLOOKUP($A454,[14]공종목록표!$A:$F,3,0)</f>
        <v>#18.5, 야간(사용중지 3시간)</v>
      </c>
      <c r="D454" s="176" t="str">
        <f>VLOOKUP($A454,[14]공종목록표!$A:$F,4,0)</f>
        <v>-</v>
      </c>
      <c r="E454" s="178" t="str">
        <f>VLOOKUP($A454,[14]공종목록표!$A:$F,5,0)</f>
        <v>개</v>
      </c>
      <c r="F454" s="167"/>
      <c r="G454" s="167">
        <v>0</v>
      </c>
      <c r="H454" s="167">
        <f t="shared" ref="H454:H517" si="56">INT($Q454*$T$3)</f>
        <v>0</v>
      </c>
      <c r="I454" s="167">
        <f t="shared" ref="I454:I517" si="57">INT(H454*($F454+$G454/1000))</f>
        <v>0</v>
      </c>
      <c r="J454" s="167">
        <f t="shared" ref="J454:J517" si="58">INT($R454*$T$3)</f>
        <v>1374822</v>
      </c>
      <c r="K454" s="167">
        <f t="shared" ref="K454:K517" si="59">INT(J454*($F454+$G454/1000))</f>
        <v>0</v>
      </c>
      <c r="L454" s="167">
        <f t="shared" ref="L454:L517" si="60">INT($S454*$T$3)</f>
        <v>18641</v>
      </c>
      <c r="M454" s="167">
        <f t="shared" ref="M454:M517" si="61">INT(L454*($F454+$G454/1000))</f>
        <v>0</v>
      </c>
      <c r="N454" s="167">
        <f t="shared" ref="N454:O517" si="62">H454+J454+L454</f>
        <v>1393463</v>
      </c>
      <c r="O454" s="168">
        <f t="shared" si="62"/>
        <v>0</v>
      </c>
      <c r="P454" s="183"/>
      <c r="Q454" s="170">
        <v>0</v>
      </c>
      <c r="R454" s="171">
        <v>1374822</v>
      </c>
      <c r="S454" s="171">
        <v>18641</v>
      </c>
      <c r="T454" s="171">
        <v>1393463</v>
      </c>
      <c r="V454" s="161">
        <v>1366175</v>
      </c>
      <c r="W454" s="172">
        <f t="shared" ref="W454:W517" si="63">N454-V454</f>
        <v>27288</v>
      </c>
      <c r="X454" s="173"/>
    </row>
    <row r="455" spans="1:24" ht="20.100000000000001" hidden="1" customHeight="1">
      <c r="A455" s="179">
        <v>450</v>
      </c>
      <c r="B455" s="176" t="str">
        <f>VLOOKUP($A455,[14]공종목록표!$A:$F,2,0)</f>
        <v>텅레일교환</v>
      </c>
      <c r="C455" s="177" t="str">
        <f>VLOOKUP($A455,[14]공종목록표!$A:$F,3,0)</f>
        <v>#18.5, 야간(사용중지 4시간)</v>
      </c>
      <c r="D455" s="176" t="str">
        <f>VLOOKUP($A455,[14]공종목록표!$A:$F,4,0)</f>
        <v>-</v>
      </c>
      <c r="E455" s="178" t="str">
        <f>VLOOKUP($A455,[14]공종목록표!$A:$F,5,0)</f>
        <v>개</v>
      </c>
      <c r="F455" s="167"/>
      <c r="G455" s="167">
        <v>0</v>
      </c>
      <c r="H455" s="167">
        <f t="shared" si="56"/>
        <v>0</v>
      </c>
      <c r="I455" s="167">
        <f t="shared" si="57"/>
        <v>0</v>
      </c>
      <c r="J455" s="167">
        <f t="shared" si="58"/>
        <v>1310806</v>
      </c>
      <c r="K455" s="167">
        <f t="shared" si="59"/>
        <v>0</v>
      </c>
      <c r="L455" s="167">
        <f t="shared" si="60"/>
        <v>18642</v>
      </c>
      <c r="M455" s="167">
        <f t="shared" si="61"/>
        <v>0</v>
      </c>
      <c r="N455" s="167">
        <f t="shared" si="62"/>
        <v>1329448</v>
      </c>
      <c r="O455" s="168">
        <f t="shared" si="62"/>
        <v>0</v>
      </c>
      <c r="P455" s="183"/>
      <c r="Q455" s="170">
        <v>0</v>
      </c>
      <c r="R455" s="171">
        <v>1310806</v>
      </c>
      <c r="S455" s="171">
        <v>18642</v>
      </c>
      <c r="T455" s="171">
        <v>1329448</v>
      </c>
      <c r="V455" s="161">
        <v>1303412</v>
      </c>
      <c r="W455" s="172">
        <f t="shared" si="63"/>
        <v>26036</v>
      </c>
      <c r="X455" s="173"/>
    </row>
    <row r="456" spans="1:24" ht="20.100000000000001" hidden="1" customHeight="1">
      <c r="A456" s="179">
        <v>451</v>
      </c>
      <c r="B456" s="176" t="str">
        <f>VLOOKUP($A456,[14]공종목록표!$A:$F,2,0)</f>
        <v>텅레일교환</v>
      </c>
      <c r="C456" s="177" t="str">
        <f>VLOOKUP($A456,[14]공종목록표!$A:$F,3,0)</f>
        <v>#26, 주간</v>
      </c>
      <c r="D456" s="176" t="str">
        <f>VLOOKUP($A456,[14]공종목록표!$A:$F,4,0)</f>
        <v>-</v>
      </c>
      <c r="E456" s="178" t="str">
        <f>VLOOKUP($A456,[14]공종목록표!$A:$F,5,0)</f>
        <v>개</v>
      </c>
      <c r="F456" s="167"/>
      <c r="G456" s="167">
        <v>0</v>
      </c>
      <c r="H456" s="167">
        <f t="shared" si="56"/>
        <v>0</v>
      </c>
      <c r="I456" s="167">
        <f t="shared" si="57"/>
        <v>0</v>
      </c>
      <c r="J456" s="167">
        <f t="shared" si="58"/>
        <v>873652</v>
      </c>
      <c r="K456" s="167">
        <f t="shared" si="59"/>
        <v>0</v>
      </c>
      <c r="L456" s="167">
        <f t="shared" si="60"/>
        <v>26209</v>
      </c>
      <c r="M456" s="167">
        <f t="shared" si="61"/>
        <v>0</v>
      </c>
      <c r="N456" s="167">
        <f t="shared" si="62"/>
        <v>899861</v>
      </c>
      <c r="O456" s="168">
        <f t="shared" si="62"/>
        <v>0</v>
      </c>
      <c r="P456" s="183"/>
      <c r="Q456" s="170">
        <v>0</v>
      </c>
      <c r="R456" s="171">
        <v>873652</v>
      </c>
      <c r="S456" s="171">
        <v>26209</v>
      </c>
      <c r="T456" s="171">
        <v>899861</v>
      </c>
      <c r="V456" s="161">
        <v>882239</v>
      </c>
      <c r="W456" s="172">
        <f t="shared" si="63"/>
        <v>17622</v>
      </c>
      <c r="X456" s="173"/>
    </row>
    <row r="457" spans="1:24" ht="20.100000000000001" hidden="1" customHeight="1">
      <c r="A457" s="179">
        <v>452</v>
      </c>
      <c r="B457" s="176" t="str">
        <f>VLOOKUP($A457,[14]공종목록표!$A:$F,2,0)</f>
        <v>텅레일교환</v>
      </c>
      <c r="C457" s="177" t="str">
        <f>VLOOKUP($A457,[14]공종목록표!$A:$F,3,0)</f>
        <v>#26, 야간</v>
      </c>
      <c r="D457" s="176" t="str">
        <f>VLOOKUP($A457,[14]공종목록표!$A:$F,4,0)</f>
        <v>-</v>
      </c>
      <c r="E457" s="178" t="str">
        <f>VLOOKUP($A457,[14]공종목록표!$A:$F,5,0)</f>
        <v>개</v>
      </c>
      <c r="F457" s="167"/>
      <c r="G457" s="167">
        <v>0</v>
      </c>
      <c r="H457" s="167">
        <f t="shared" si="56"/>
        <v>0</v>
      </c>
      <c r="I457" s="167">
        <f t="shared" si="57"/>
        <v>0</v>
      </c>
      <c r="J457" s="167">
        <f t="shared" si="58"/>
        <v>1638373</v>
      </c>
      <c r="K457" s="167">
        <f t="shared" si="59"/>
        <v>0</v>
      </c>
      <c r="L457" s="167">
        <f t="shared" si="60"/>
        <v>26214</v>
      </c>
      <c r="M457" s="167">
        <f t="shared" si="61"/>
        <v>0</v>
      </c>
      <c r="N457" s="167">
        <f t="shared" si="62"/>
        <v>1664587</v>
      </c>
      <c r="O457" s="168">
        <f t="shared" si="62"/>
        <v>0</v>
      </c>
      <c r="P457" s="183"/>
      <c r="Q457" s="170">
        <v>0</v>
      </c>
      <c r="R457" s="171">
        <v>1638373</v>
      </c>
      <c r="S457" s="171">
        <v>26214</v>
      </c>
      <c r="T457" s="171">
        <v>1664587</v>
      </c>
      <c r="V457" s="161">
        <v>1631989</v>
      </c>
      <c r="W457" s="172">
        <f t="shared" si="63"/>
        <v>32598</v>
      </c>
      <c r="X457" s="173"/>
    </row>
    <row r="458" spans="1:24" ht="20.100000000000001" hidden="1" customHeight="1">
      <c r="A458" s="179">
        <v>453</v>
      </c>
      <c r="B458" s="176" t="str">
        <f>VLOOKUP($A458,[14]공종목록표!$A:$F,2,0)</f>
        <v>텅레일교환</v>
      </c>
      <c r="C458" s="177" t="str">
        <f>VLOOKUP($A458,[14]공종목록표!$A:$F,3,0)</f>
        <v>#26, 야간(사용중지 3시간)</v>
      </c>
      <c r="D458" s="176" t="str">
        <f>VLOOKUP($A458,[14]공종목록표!$A:$F,4,0)</f>
        <v>-</v>
      </c>
      <c r="E458" s="178" t="str">
        <f>VLOOKUP($A458,[14]공종목록표!$A:$F,5,0)</f>
        <v>개</v>
      </c>
      <c r="F458" s="167"/>
      <c r="G458" s="167">
        <v>0</v>
      </c>
      <c r="H458" s="167">
        <f t="shared" si="56"/>
        <v>0</v>
      </c>
      <c r="I458" s="167">
        <f t="shared" si="57"/>
        <v>0</v>
      </c>
      <c r="J458" s="167">
        <f t="shared" si="58"/>
        <v>1933051</v>
      </c>
      <c r="K458" s="167">
        <f t="shared" si="59"/>
        <v>0</v>
      </c>
      <c r="L458" s="167">
        <f t="shared" si="60"/>
        <v>26210</v>
      </c>
      <c r="M458" s="167">
        <f t="shared" si="61"/>
        <v>0</v>
      </c>
      <c r="N458" s="167">
        <f t="shared" si="62"/>
        <v>1959261</v>
      </c>
      <c r="O458" s="168">
        <f t="shared" si="62"/>
        <v>0</v>
      </c>
      <c r="P458" s="183"/>
      <c r="Q458" s="170">
        <v>0</v>
      </c>
      <c r="R458" s="171">
        <v>1933051</v>
      </c>
      <c r="S458" s="171">
        <v>26210</v>
      </c>
      <c r="T458" s="171">
        <v>1959261</v>
      </c>
      <c r="V458" s="161">
        <v>1920893</v>
      </c>
      <c r="W458" s="172">
        <f t="shared" si="63"/>
        <v>38368</v>
      </c>
      <c r="X458" s="173"/>
    </row>
    <row r="459" spans="1:24" ht="20.100000000000001" hidden="1" customHeight="1">
      <c r="A459" s="179">
        <v>454</v>
      </c>
      <c r="B459" s="176" t="str">
        <f>VLOOKUP($A459,[14]공종목록표!$A:$F,2,0)</f>
        <v>텅레일교환</v>
      </c>
      <c r="C459" s="177" t="str">
        <f>VLOOKUP($A459,[14]공종목록표!$A:$F,3,0)</f>
        <v>#26, 야간(사용중지 4시간)</v>
      </c>
      <c r="D459" s="176" t="str">
        <f>VLOOKUP($A459,[14]공종목록표!$A:$F,4,0)</f>
        <v>-</v>
      </c>
      <c r="E459" s="178" t="str">
        <f>VLOOKUP($A459,[14]공종목록표!$A:$F,5,0)</f>
        <v>개</v>
      </c>
      <c r="F459" s="167"/>
      <c r="G459" s="167">
        <v>0</v>
      </c>
      <c r="H459" s="167">
        <f t="shared" si="56"/>
        <v>0</v>
      </c>
      <c r="I459" s="167">
        <f t="shared" si="57"/>
        <v>0</v>
      </c>
      <c r="J459" s="167">
        <f t="shared" si="58"/>
        <v>1843277</v>
      </c>
      <c r="K459" s="167">
        <f t="shared" si="59"/>
        <v>0</v>
      </c>
      <c r="L459" s="167">
        <f t="shared" si="60"/>
        <v>26215</v>
      </c>
      <c r="M459" s="167">
        <f t="shared" si="61"/>
        <v>0</v>
      </c>
      <c r="N459" s="167">
        <f t="shared" si="62"/>
        <v>1869492</v>
      </c>
      <c r="O459" s="168">
        <f t="shared" si="62"/>
        <v>0</v>
      </c>
      <c r="P459" s="183"/>
      <c r="Q459" s="170">
        <v>0</v>
      </c>
      <c r="R459" s="171">
        <v>1843277</v>
      </c>
      <c r="S459" s="171">
        <v>26215</v>
      </c>
      <c r="T459" s="171">
        <v>1869492</v>
      </c>
      <c r="V459" s="161">
        <v>1832883</v>
      </c>
      <c r="W459" s="172">
        <f t="shared" si="63"/>
        <v>36609</v>
      </c>
      <c r="X459" s="173"/>
    </row>
    <row r="460" spans="1:24" ht="20.100000000000001" hidden="1" customHeight="1">
      <c r="A460" s="179">
        <v>455</v>
      </c>
      <c r="B460" s="176" t="str">
        <f>VLOOKUP($A460,[14]공종목록표!$A:$F,2,0)</f>
        <v>크로싱교환</v>
      </c>
      <c r="C460" s="177" t="str">
        <f>VLOOKUP($A460,[14]공종목록표!$A:$F,3,0)</f>
        <v>#8, 주간</v>
      </c>
      <c r="D460" s="176" t="str">
        <f>VLOOKUP($A460,[14]공종목록표!$A:$F,4,0)</f>
        <v>운반포함</v>
      </c>
      <c r="E460" s="178" t="str">
        <f>VLOOKUP($A460,[14]공종목록표!$A:$F,5,0)</f>
        <v>개</v>
      </c>
      <c r="F460" s="167"/>
      <c r="G460" s="167">
        <v>0</v>
      </c>
      <c r="H460" s="167">
        <f t="shared" si="56"/>
        <v>0</v>
      </c>
      <c r="I460" s="167">
        <f t="shared" si="57"/>
        <v>0</v>
      </c>
      <c r="J460" s="167">
        <f t="shared" si="58"/>
        <v>1219868</v>
      </c>
      <c r="K460" s="167">
        <f t="shared" si="59"/>
        <v>0</v>
      </c>
      <c r="L460" s="167">
        <f t="shared" si="60"/>
        <v>36596</v>
      </c>
      <c r="M460" s="167">
        <f t="shared" si="61"/>
        <v>0</v>
      </c>
      <c r="N460" s="167">
        <f t="shared" si="62"/>
        <v>1256464</v>
      </c>
      <c r="O460" s="168">
        <f t="shared" si="62"/>
        <v>0</v>
      </c>
      <c r="P460" s="183"/>
      <c r="Q460" s="170">
        <v>0</v>
      </c>
      <c r="R460" s="171">
        <v>1219868</v>
      </c>
      <c r="S460" s="171">
        <v>36596</v>
      </c>
      <c r="T460" s="171">
        <v>1256464</v>
      </c>
      <c r="V460" s="161">
        <v>1233268</v>
      </c>
      <c r="W460" s="172">
        <f t="shared" si="63"/>
        <v>23196</v>
      </c>
      <c r="X460" s="173"/>
    </row>
    <row r="461" spans="1:24" ht="20.100000000000001" hidden="1" customHeight="1">
      <c r="A461" s="179">
        <v>456</v>
      </c>
      <c r="B461" s="176" t="str">
        <f>VLOOKUP($A461,[14]공종목록표!$A:$F,2,0)</f>
        <v>크로싱교환</v>
      </c>
      <c r="C461" s="177" t="str">
        <f>VLOOKUP($A461,[14]공종목록표!$A:$F,3,0)</f>
        <v>#8, 야간</v>
      </c>
      <c r="D461" s="176" t="str">
        <f>VLOOKUP($A461,[14]공종목록표!$A:$F,4,0)</f>
        <v>운반포함</v>
      </c>
      <c r="E461" s="178" t="str">
        <f>VLOOKUP($A461,[14]공종목록표!$A:$F,5,0)</f>
        <v>개</v>
      </c>
      <c r="F461" s="167"/>
      <c r="G461" s="167">
        <v>0</v>
      </c>
      <c r="H461" s="167">
        <f t="shared" si="56"/>
        <v>0</v>
      </c>
      <c r="I461" s="167">
        <f t="shared" si="57"/>
        <v>0</v>
      </c>
      <c r="J461" s="167">
        <f t="shared" si="58"/>
        <v>2287250</v>
      </c>
      <c r="K461" s="167">
        <f t="shared" si="59"/>
        <v>0</v>
      </c>
      <c r="L461" s="167">
        <f t="shared" si="60"/>
        <v>36596</v>
      </c>
      <c r="M461" s="167">
        <f t="shared" si="61"/>
        <v>0</v>
      </c>
      <c r="N461" s="167">
        <f t="shared" si="62"/>
        <v>2323846</v>
      </c>
      <c r="O461" s="168">
        <f t="shared" si="62"/>
        <v>0</v>
      </c>
      <c r="P461" s="183"/>
      <c r="Q461" s="170">
        <v>0</v>
      </c>
      <c r="R461" s="171">
        <v>2287250</v>
      </c>
      <c r="S461" s="171">
        <v>36596</v>
      </c>
      <c r="T461" s="171">
        <v>2323846</v>
      </c>
      <c r="V461" s="161">
        <v>2280945</v>
      </c>
      <c r="W461" s="172">
        <f t="shared" si="63"/>
        <v>42901</v>
      </c>
      <c r="X461" s="173"/>
    </row>
    <row r="462" spans="1:24" ht="20.100000000000001" hidden="1" customHeight="1">
      <c r="A462" s="179">
        <v>457</v>
      </c>
      <c r="B462" s="176" t="str">
        <f>VLOOKUP($A462,[14]공종목록표!$A:$F,2,0)</f>
        <v>크로싱교환</v>
      </c>
      <c r="C462" s="177" t="str">
        <f>VLOOKUP($A462,[14]공종목록표!$A:$F,3,0)</f>
        <v>#8, 야간(사용중지 3시간)</v>
      </c>
      <c r="D462" s="176" t="str">
        <f>VLOOKUP($A462,[14]공종목록표!$A:$F,4,0)</f>
        <v>운반포함</v>
      </c>
      <c r="E462" s="178" t="str">
        <f>VLOOKUP($A462,[14]공종목록표!$A:$F,5,0)</f>
        <v>개</v>
      </c>
      <c r="F462" s="167"/>
      <c r="G462" s="167">
        <v>0</v>
      </c>
      <c r="H462" s="167">
        <f t="shared" si="56"/>
        <v>0</v>
      </c>
      <c r="I462" s="167">
        <f t="shared" si="57"/>
        <v>0</v>
      </c>
      <c r="J462" s="167">
        <f t="shared" si="58"/>
        <v>2698954</v>
      </c>
      <c r="K462" s="167">
        <f t="shared" si="59"/>
        <v>0</v>
      </c>
      <c r="L462" s="167">
        <f t="shared" si="60"/>
        <v>36596</v>
      </c>
      <c r="M462" s="167">
        <f t="shared" si="61"/>
        <v>0</v>
      </c>
      <c r="N462" s="167">
        <f t="shared" si="62"/>
        <v>2735550</v>
      </c>
      <c r="O462" s="168">
        <f t="shared" si="62"/>
        <v>0</v>
      </c>
      <c r="P462" s="183"/>
      <c r="Q462" s="170">
        <v>0</v>
      </c>
      <c r="R462" s="171">
        <v>2698954</v>
      </c>
      <c r="S462" s="171">
        <v>36596</v>
      </c>
      <c r="T462" s="171">
        <v>2735550</v>
      </c>
      <c r="V462" s="161">
        <v>2685048</v>
      </c>
      <c r="W462" s="172">
        <f t="shared" si="63"/>
        <v>50502</v>
      </c>
      <c r="X462" s="173"/>
    </row>
    <row r="463" spans="1:24" ht="20.100000000000001" hidden="1" customHeight="1">
      <c r="A463" s="179">
        <v>458</v>
      </c>
      <c r="B463" s="176" t="str">
        <f>VLOOKUP($A463,[14]공종목록표!$A:$F,2,0)</f>
        <v>크로싱교환</v>
      </c>
      <c r="C463" s="177" t="str">
        <f>VLOOKUP($A463,[14]공종목록표!$A:$F,3,0)</f>
        <v>#8, 야간(사용중지 4시간)</v>
      </c>
      <c r="D463" s="176" t="str">
        <f>VLOOKUP($A463,[14]공종목록표!$A:$F,4,0)</f>
        <v>운반포함</v>
      </c>
      <c r="E463" s="178" t="str">
        <f>VLOOKUP($A463,[14]공종목록표!$A:$F,5,0)</f>
        <v>개</v>
      </c>
      <c r="F463" s="167"/>
      <c r="G463" s="167">
        <v>0</v>
      </c>
      <c r="H463" s="167">
        <f t="shared" si="56"/>
        <v>0</v>
      </c>
      <c r="I463" s="167">
        <f t="shared" si="57"/>
        <v>0</v>
      </c>
      <c r="J463" s="167">
        <f t="shared" si="58"/>
        <v>2573284</v>
      </c>
      <c r="K463" s="167">
        <f t="shared" si="59"/>
        <v>0</v>
      </c>
      <c r="L463" s="167">
        <f t="shared" si="60"/>
        <v>36597</v>
      </c>
      <c r="M463" s="167">
        <f t="shared" si="61"/>
        <v>0</v>
      </c>
      <c r="N463" s="167">
        <f t="shared" si="62"/>
        <v>2609881</v>
      </c>
      <c r="O463" s="168">
        <f t="shared" si="62"/>
        <v>0</v>
      </c>
      <c r="P463" s="183"/>
      <c r="Q463" s="170">
        <v>0</v>
      </c>
      <c r="R463" s="171">
        <v>2573284</v>
      </c>
      <c r="S463" s="171">
        <v>36597</v>
      </c>
      <c r="T463" s="171">
        <v>2609881</v>
      </c>
      <c r="V463" s="161">
        <v>2561701</v>
      </c>
      <c r="W463" s="172">
        <f t="shared" si="63"/>
        <v>48180</v>
      </c>
      <c r="X463" s="173"/>
    </row>
    <row r="464" spans="1:24" ht="20.100000000000001" hidden="1" customHeight="1">
      <c r="A464" s="179">
        <v>459</v>
      </c>
      <c r="B464" s="176" t="str">
        <f>VLOOKUP($A464,[14]공종목록표!$A:$F,2,0)</f>
        <v>크로싱교환</v>
      </c>
      <c r="C464" s="177" t="str">
        <f>VLOOKUP($A464,[14]공종목록표!$A:$F,3,0)</f>
        <v>#10, 주간</v>
      </c>
      <c r="D464" s="176" t="str">
        <f>VLOOKUP($A464,[14]공종목록표!$A:$F,4,0)</f>
        <v>운반포함</v>
      </c>
      <c r="E464" s="178" t="str">
        <f>VLOOKUP($A464,[14]공종목록표!$A:$F,5,0)</f>
        <v>개</v>
      </c>
      <c r="F464" s="167"/>
      <c r="G464" s="167">
        <v>0</v>
      </c>
      <c r="H464" s="167">
        <f t="shared" si="56"/>
        <v>0</v>
      </c>
      <c r="I464" s="167">
        <f t="shared" si="57"/>
        <v>0</v>
      </c>
      <c r="J464" s="167">
        <f t="shared" si="58"/>
        <v>1329655</v>
      </c>
      <c r="K464" s="167">
        <f t="shared" si="59"/>
        <v>0</v>
      </c>
      <c r="L464" s="167">
        <f t="shared" si="60"/>
        <v>39889</v>
      </c>
      <c r="M464" s="167">
        <f t="shared" si="61"/>
        <v>0</v>
      </c>
      <c r="N464" s="167">
        <f t="shared" si="62"/>
        <v>1369544</v>
      </c>
      <c r="O464" s="168">
        <f t="shared" si="62"/>
        <v>0</v>
      </c>
      <c r="P464" s="183"/>
      <c r="Q464" s="170">
        <v>0</v>
      </c>
      <c r="R464" s="171">
        <v>1329655</v>
      </c>
      <c r="S464" s="171">
        <v>39889</v>
      </c>
      <c r="T464" s="171">
        <v>1369544</v>
      </c>
      <c r="V464" s="161">
        <v>1344261</v>
      </c>
      <c r="W464" s="172">
        <f t="shared" si="63"/>
        <v>25283</v>
      </c>
      <c r="X464" s="173"/>
    </row>
    <row r="465" spans="1:24" ht="20.100000000000001" hidden="1" customHeight="1">
      <c r="A465" s="179">
        <v>460</v>
      </c>
      <c r="B465" s="176" t="str">
        <f>VLOOKUP($A465,[14]공종목록표!$A:$F,2,0)</f>
        <v>크로싱교환</v>
      </c>
      <c r="C465" s="177" t="str">
        <f>VLOOKUP($A465,[14]공종목록표!$A:$F,3,0)</f>
        <v>#10, 야간</v>
      </c>
      <c r="D465" s="176" t="str">
        <f>VLOOKUP($A465,[14]공종목록표!$A:$F,4,0)</f>
        <v>운반포함</v>
      </c>
      <c r="E465" s="178" t="str">
        <f>VLOOKUP($A465,[14]공종목록표!$A:$F,5,0)</f>
        <v>개</v>
      </c>
      <c r="F465" s="167"/>
      <c r="G465" s="167">
        <v>0</v>
      </c>
      <c r="H465" s="167">
        <f t="shared" si="56"/>
        <v>0</v>
      </c>
      <c r="I465" s="167">
        <f t="shared" si="57"/>
        <v>0</v>
      </c>
      <c r="J465" s="167">
        <f t="shared" si="58"/>
        <v>2493101</v>
      </c>
      <c r="K465" s="167">
        <f t="shared" si="59"/>
        <v>0</v>
      </c>
      <c r="L465" s="167">
        <f t="shared" si="60"/>
        <v>39889</v>
      </c>
      <c r="M465" s="167">
        <f t="shared" si="61"/>
        <v>0</v>
      </c>
      <c r="N465" s="167">
        <f t="shared" si="62"/>
        <v>2532990</v>
      </c>
      <c r="O465" s="168">
        <f t="shared" si="62"/>
        <v>0</v>
      </c>
      <c r="P465" s="183"/>
      <c r="Q465" s="170">
        <v>0</v>
      </c>
      <c r="R465" s="171">
        <v>2493101</v>
      </c>
      <c r="S465" s="171">
        <v>39889</v>
      </c>
      <c r="T465" s="171">
        <v>2532990</v>
      </c>
      <c r="V465" s="161">
        <v>2486229</v>
      </c>
      <c r="W465" s="172">
        <f t="shared" si="63"/>
        <v>46761</v>
      </c>
      <c r="X465" s="173"/>
    </row>
    <row r="466" spans="1:24" ht="20.100000000000001" hidden="1" customHeight="1">
      <c r="A466" s="179">
        <v>461</v>
      </c>
      <c r="B466" s="176" t="str">
        <f>VLOOKUP($A466,[14]공종목록표!$A:$F,2,0)</f>
        <v>크로싱교환</v>
      </c>
      <c r="C466" s="177" t="str">
        <f>VLOOKUP($A466,[14]공종목록표!$A:$F,3,0)</f>
        <v>#10, 야간(사용중지 3시간)</v>
      </c>
      <c r="D466" s="176" t="str">
        <f>VLOOKUP($A466,[14]공종목록표!$A:$F,4,0)</f>
        <v>운반포함</v>
      </c>
      <c r="E466" s="178" t="str">
        <f>VLOOKUP($A466,[14]공종목록표!$A:$F,5,0)</f>
        <v>개</v>
      </c>
      <c r="F466" s="167"/>
      <c r="G466" s="167">
        <v>0</v>
      </c>
      <c r="H466" s="167">
        <f t="shared" si="56"/>
        <v>0</v>
      </c>
      <c r="I466" s="167">
        <f t="shared" si="57"/>
        <v>0</v>
      </c>
      <c r="J466" s="167">
        <f t="shared" si="58"/>
        <v>2941989</v>
      </c>
      <c r="K466" s="167">
        <f t="shared" si="59"/>
        <v>0</v>
      </c>
      <c r="L466" s="167">
        <f t="shared" si="60"/>
        <v>39891</v>
      </c>
      <c r="M466" s="167">
        <f t="shared" si="61"/>
        <v>0</v>
      </c>
      <c r="N466" s="167">
        <f t="shared" si="62"/>
        <v>2981880</v>
      </c>
      <c r="O466" s="168">
        <f t="shared" si="62"/>
        <v>0</v>
      </c>
      <c r="P466" s="183"/>
      <c r="Q466" s="170">
        <v>0</v>
      </c>
      <c r="R466" s="171">
        <v>2941989</v>
      </c>
      <c r="S466" s="171">
        <v>39891</v>
      </c>
      <c r="T466" s="171">
        <v>2981880</v>
      </c>
      <c r="V466" s="161">
        <v>2926832</v>
      </c>
      <c r="W466" s="172">
        <f t="shared" si="63"/>
        <v>55048</v>
      </c>
      <c r="X466" s="173"/>
    </row>
    <row r="467" spans="1:24" ht="20.100000000000001" hidden="1" customHeight="1">
      <c r="A467" s="179">
        <v>462</v>
      </c>
      <c r="B467" s="176" t="str">
        <f>VLOOKUP($A467,[14]공종목록표!$A:$F,2,0)</f>
        <v>크로싱교환</v>
      </c>
      <c r="C467" s="177" t="str">
        <f>VLOOKUP($A467,[14]공종목록표!$A:$F,3,0)</f>
        <v>#10, 야간(사용중지 4시간)</v>
      </c>
      <c r="D467" s="176" t="str">
        <f>VLOOKUP($A467,[14]공종목록표!$A:$F,4,0)</f>
        <v>운반포함</v>
      </c>
      <c r="E467" s="178" t="str">
        <f>VLOOKUP($A467,[14]공종목록표!$A:$F,5,0)</f>
        <v>개</v>
      </c>
      <c r="F467" s="167"/>
      <c r="G467" s="167">
        <v>0</v>
      </c>
      <c r="H467" s="167">
        <f t="shared" si="56"/>
        <v>0</v>
      </c>
      <c r="I467" s="167">
        <f t="shared" si="57"/>
        <v>0</v>
      </c>
      <c r="J467" s="167">
        <f t="shared" si="58"/>
        <v>2804754</v>
      </c>
      <c r="K467" s="167">
        <f t="shared" si="59"/>
        <v>0</v>
      </c>
      <c r="L467" s="167">
        <f t="shared" si="60"/>
        <v>39889</v>
      </c>
      <c r="M467" s="167">
        <f t="shared" si="61"/>
        <v>0</v>
      </c>
      <c r="N467" s="167">
        <f t="shared" si="62"/>
        <v>2844643</v>
      </c>
      <c r="O467" s="168">
        <f t="shared" si="62"/>
        <v>0</v>
      </c>
      <c r="P467" s="183"/>
      <c r="Q467" s="170">
        <v>0</v>
      </c>
      <c r="R467" s="171">
        <v>2804754</v>
      </c>
      <c r="S467" s="171">
        <v>39889</v>
      </c>
      <c r="T467" s="171">
        <v>2844643</v>
      </c>
      <c r="V467" s="161">
        <v>2792129</v>
      </c>
      <c r="W467" s="172">
        <f t="shared" si="63"/>
        <v>52514</v>
      </c>
      <c r="X467" s="173"/>
    </row>
    <row r="468" spans="1:24" ht="20.100000000000001" hidden="1" customHeight="1">
      <c r="A468" s="179">
        <v>463</v>
      </c>
      <c r="B468" s="176" t="str">
        <f>VLOOKUP($A468,[14]공종목록표!$A:$F,2,0)</f>
        <v>크로싱교환</v>
      </c>
      <c r="C468" s="177" t="str">
        <f>VLOOKUP($A468,[14]공종목록표!$A:$F,3,0)</f>
        <v>#12, 주간</v>
      </c>
      <c r="D468" s="176" t="str">
        <f>VLOOKUP($A468,[14]공종목록표!$A:$F,4,0)</f>
        <v>운반포함</v>
      </c>
      <c r="E468" s="178" t="str">
        <f>VLOOKUP($A468,[14]공종목록표!$A:$F,5,0)</f>
        <v>개</v>
      </c>
      <c r="F468" s="167"/>
      <c r="G468" s="167">
        <v>0</v>
      </c>
      <c r="H468" s="167">
        <f t="shared" si="56"/>
        <v>0</v>
      </c>
      <c r="I468" s="167">
        <f t="shared" si="57"/>
        <v>0</v>
      </c>
      <c r="J468" s="167">
        <f t="shared" si="58"/>
        <v>1556551</v>
      </c>
      <c r="K468" s="167">
        <f t="shared" si="59"/>
        <v>0</v>
      </c>
      <c r="L468" s="167">
        <f t="shared" si="60"/>
        <v>46696</v>
      </c>
      <c r="M468" s="167">
        <f t="shared" si="61"/>
        <v>0</v>
      </c>
      <c r="N468" s="167">
        <f t="shared" si="62"/>
        <v>1603247</v>
      </c>
      <c r="O468" s="168">
        <f t="shared" si="62"/>
        <v>0</v>
      </c>
      <c r="P468" s="183"/>
      <c r="Q468" s="170">
        <v>0</v>
      </c>
      <c r="R468" s="171">
        <v>1556551</v>
      </c>
      <c r="S468" s="171">
        <v>46696</v>
      </c>
      <c r="T468" s="171">
        <v>1603247</v>
      </c>
      <c r="V468" s="161">
        <v>1573649</v>
      </c>
      <c r="W468" s="172">
        <f t="shared" si="63"/>
        <v>29598</v>
      </c>
      <c r="X468" s="173"/>
    </row>
    <row r="469" spans="1:24" ht="20.100000000000001" hidden="1" customHeight="1">
      <c r="A469" s="179">
        <v>464</v>
      </c>
      <c r="B469" s="176" t="str">
        <f>VLOOKUP($A469,[14]공종목록표!$A:$F,2,0)</f>
        <v>크로싱교환</v>
      </c>
      <c r="C469" s="177" t="str">
        <f>VLOOKUP($A469,[14]공종목록표!$A:$F,3,0)</f>
        <v>#12, 야간</v>
      </c>
      <c r="D469" s="176" t="str">
        <f>VLOOKUP($A469,[14]공종목록표!$A:$F,4,0)</f>
        <v>운반포함</v>
      </c>
      <c r="E469" s="178" t="str">
        <f>VLOOKUP($A469,[14]공종목록표!$A:$F,5,0)</f>
        <v>개</v>
      </c>
      <c r="F469" s="167"/>
      <c r="G469" s="167">
        <v>0</v>
      </c>
      <c r="H469" s="167">
        <f t="shared" si="56"/>
        <v>0</v>
      </c>
      <c r="I469" s="167">
        <f t="shared" si="57"/>
        <v>0</v>
      </c>
      <c r="J469" s="167">
        <f t="shared" si="58"/>
        <v>2918530</v>
      </c>
      <c r="K469" s="167">
        <f t="shared" si="59"/>
        <v>0</v>
      </c>
      <c r="L469" s="167">
        <f t="shared" si="60"/>
        <v>46696</v>
      </c>
      <c r="M469" s="167">
        <f t="shared" si="61"/>
        <v>0</v>
      </c>
      <c r="N469" s="167">
        <f t="shared" si="62"/>
        <v>2965226</v>
      </c>
      <c r="O469" s="168">
        <f t="shared" si="62"/>
        <v>0</v>
      </c>
      <c r="P469" s="183"/>
      <c r="Q469" s="170">
        <v>0</v>
      </c>
      <c r="R469" s="171">
        <v>2918530</v>
      </c>
      <c r="S469" s="171">
        <v>46696</v>
      </c>
      <c r="T469" s="171">
        <v>2965226</v>
      </c>
      <c r="V469" s="161">
        <v>2910485</v>
      </c>
      <c r="W469" s="172">
        <f t="shared" si="63"/>
        <v>54741</v>
      </c>
      <c r="X469" s="173"/>
    </row>
    <row r="470" spans="1:24" ht="20.100000000000001" hidden="1" customHeight="1">
      <c r="A470" s="179">
        <v>465</v>
      </c>
      <c r="B470" s="176" t="str">
        <f>VLOOKUP($A470,[14]공종목록표!$A:$F,2,0)</f>
        <v>크로싱교환</v>
      </c>
      <c r="C470" s="177" t="str">
        <f>VLOOKUP($A470,[14]공종목록표!$A:$F,3,0)</f>
        <v>#12, 야간(사용중지 3시간)</v>
      </c>
      <c r="D470" s="176" t="str">
        <f>VLOOKUP($A470,[14]공종목록표!$A:$F,4,0)</f>
        <v>운반포함</v>
      </c>
      <c r="E470" s="178" t="str">
        <f>VLOOKUP($A470,[14]공종목록표!$A:$F,5,0)</f>
        <v>개</v>
      </c>
      <c r="F470" s="167"/>
      <c r="G470" s="167">
        <v>0</v>
      </c>
      <c r="H470" s="167">
        <f t="shared" si="56"/>
        <v>0</v>
      </c>
      <c r="I470" s="167">
        <f t="shared" si="57"/>
        <v>0</v>
      </c>
      <c r="J470" s="167">
        <f t="shared" si="58"/>
        <v>3443682</v>
      </c>
      <c r="K470" s="167">
        <f t="shared" si="59"/>
        <v>0</v>
      </c>
      <c r="L470" s="167">
        <f t="shared" si="60"/>
        <v>46694</v>
      </c>
      <c r="M470" s="167">
        <f t="shared" si="61"/>
        <v>0</v>
      </c>
      <c r="N470" s="167">
        <f t="shared" si="62"/>
        <v>3490376</v>
      </c>
      <c r="O470" s="168">
        <f t="shared" si="62"/>
        <v>0</v>
      </c>
      <c r="P470" s="183"/>
      <c r="Q470" s="170">
        <v>0</v>
      </c>
      <c r="R470" s="171">
        <v>3443682</v>
      </c>
      <c r="S470" s="171">
        <v>46694</v>
      </c>
      <c r="T470" s="171">
        <v>3490376</v>
      </c>
      <c r="V470" s="161">
        <v>3425941</v>
      </c>
      <c r="W470" s="172">
        <f t="shared" si="63"/>
        <v>64435</v>
      </c>
      <c r="X470" s="173"/>
    </row>
    <row r="471" spans="1:24" ht="20.100000000000001" hidden="1" customHeight="1">
      <c r="A471" s="179">
        <v>466</v>
      </c>
      <c r="B471" s="176" t="str">
        <f>VLOOKUP($A471,[14]공종목록표!$A:$F,2,0)</f>
        <v>크로싱교환</v>
      </c>
      <c r="C471" s="177" t="str">
        <f>VLOOKUP($A471,[14]공종목록표!$A:$F,3,0)</f>
        <v>#12, 야간(사용중지 4시간)</v>
      </c>
      <c r="D471" s="176" t="str">
        <f>VLOOKUP($A471,[14]공종목록표!$A:$F,4,0)</f>
        <v>운반포함</v>
      </c>
      <c r="E471" s="178" t="str">
        <f>VLOOKUP($A471,[14]공종목록표!$A:$F,5,0)</f>
        <v>개</v>
      </c>
      <c r="F471" s="167"/>
      <c r="G471" s="167">
        <v>0</v>
      </c>
      <c r="H471" s="167">
        <f t="shared" si="56"/>
        <v>0</v>
      </c>
      <c r="I471" s="167">
        <f t="shared" si="57"/>
        <v>0</v>
      </c>
      <c r="J471" s="167">
        <f t="shared" si="58"/>
        <v>3283576</v>
      </c>
      <c r="K471" s="167">
        <f t="shared" si="59"/>
        <v>0</v>
      </c>
      <c r="L471" s="167">
        <f t="shared" si="60"/>
        <v>46699</v>
      </c>
      <c r="M471" s="167">
        <f t="shared" si="61"/>
        <v>0</v>
      </c>
      <c r="N471" s="167">
        <f t="shared" si="62"/>
        <v>3330275</v>
      </c>
      <c r="O471" s="168">
        <f t="shared" si="62"/>
        <v>0</v>
      </c>
      <c r="P471" s="183"/>
      <c r="Q471" s="170">
        <v>0</v>
      </c>
      <c r="R471" s="171">
        <v>3283576</v>
      </c>
      <c r="S471" s="171">
        <v>46699</v>
      </c>
      <c r="T471" s="171">
        <v>3330275</v>
      </c>
      <c r="V471" s="161">
        <v>3268794</v>
      </c>
      <c r="W471" s="172">
        <f t="shared" si="63"/>
        <v>61481</v>
      </c>
      <c r="X471" s="173"/>
    </row>
    <row r="472" spans="1:24" ht="20.100000000000001" hidden="1" customHeight="1">
      <c r="A472" s="179">
        <v>467</v>
      </c>
      <c r="B472" s="176" t="str">
        <f>VLOOKUP($A472,[14]공종목록표!$A:$F,2,0)</f>
        <v>크로싱교환</v>
      </c>
      <c r="C472" s="177" t="str">
        <f>VLOOKUP($A472,[14]공종목록표!$A:$F,3,0)</f>
        <v>#15, 주간</v>
      </c>
      <c r="D472" s="176" t="str">
        <f>VLOOKUP($A472,[14]공종목록표!$A:$F,4,0)</f>
        <v>운반포함</v>
      </c>
      <c r="E472" s="178" t="str">
        <f>VLOOKUP($A472,[14]공종목록표!$A:$F,5,0)</f>
        <v>개</v>
      </c>
      <c r="F472" s="167"/>
      <c r="G472" s="167">
        <v>0</v>
      </c>
      <c r="H472" s="167">
        <f t="shared" si="56"/>
        <v>0</v>
      </c>
      <c r="I472" s="167">
        <f t="shared" si="57"/>
        <v>0</v>
      </c>
      <c r="J472" s="167">
        <f t="shared" si="58"/>
        <v>2037179</v>
      </c>
      <c r="K472" s="167">
        <f t="shared" si="59"/>
        <v>0</v>
      </c>
      <c r="L472" s="167">
        <f t="shared" si="60"/>
        <v>61115</v>
      </c>
      <c r="M472" s="167">
        <f t="shared" si="61"/>
        <v>0</v>
      </c>
      <c r="N472" s="167">
        <f t="shared" si="62"/>
        <v>2098294</v>
      </c>
      <c r="O472" s="168">
        <f t="shared" si="62"/>
        <v>0</v>
      </c>
      <c r="P472" s="183"/>
      <c r="Q472" s="170">
        <v>0</v>
      </c>
      <c r="R472" s="171">
        <v>2037179</v>
      </c>
      <c r="S472" s="171">
        <v>61115</v>
      </c>
      <c r="T472" s="171">
        <v>2098294</v>
      </c>
      <c r="V472" s="161">
        <v>2059557</v>
      </c>
      <c r="W472" s="172">
        <f t="shared" si="63"/>
        <v>38737</v>
      </c>
      <c r="X472" s="173"/>
    </row>
    <row r="473" spans="1:24" ht="20.100000000000001" hidden="1" customHeight="1">
      <c r="A473" s="179">
        <v>468</v>
      </c>
      <c r="B473" s="176" t="str">
        <f>VLOOKUP($A473,[14]공종목록표!$A:$F,2,0)</f>
        <v>크로싱교환</v>
      </c>
      <c r="C473" s="177" t="str">
        <f>VLOOKUP($A473,[14]공종목록표!$A:$F,3,0)</f>
        <v>#15, 야간</v>
      </c>
      <c r="D473" s="176" t="str">
        <f>VLOOKUP($A473,[14]공종목록표!$A:$F,4,0)</f>
        <v>운반포함</v>
      </c>
      <c r="E473" s="178" t="str">
        <f>VLOOKUP($A473,[14]공종목록표!$A:$F,5,0)</f>
        <v>개</v>
      </c>
      <c r="F473" s="167"/>
      <c r="G473" s="167">
        <v>0</v>
      </c>
      <c r="H473" s="167">
        <f t="shared" si="56"/>
        <v>0</v>
      </c>
      <c r="I473" s="167">
        <f t="shared" si="57"/>
        <v>0</v>
      </c>
      <c r="J473" s="167">
        <f t="shared" si="58"/>
        <v>3819706</v>
      </c>
      <c r="K473" s="167">
        <f t="shared" si="59"/>
        <v>0</v>
      </c>
      <c r="L473" s="167">
        <f t="shared" si="60"/>
        <v>61115</v>
      </c>
      <c r="M473" s="167">
        <f t="shared" si="61"/>
        <v>0</v>
      </c>
      <c r="N473" s="167">
        <f t="shared" si="62"/>
        <v>3880821</v>
      </c>
      <c r="O473" s="168">
        <f t="shared" si="62"/>
        <v>0</v>
      </c>
      <c r="P473" s="183"/>
      <c r="Q473" s="170">
        <v>0</v>
      </c>
      <c r="R473" s="171">
        <v>3819706</v>
      </c>
      <c r="S473" s="171">
        <v>61115</v>
      </c>
      <c r="T473" s="171">
        <v>3880821</v>
      </c>
      <c r="V473" s="161">
        <v>3809178</v>
      </c>
      <c r="W473" s="172">
        <f t="shared" si="63"/>
        <v>71643</v>
      </c>
      <c r="X473" s="173"/>
    </row>
    <row r="474" spans="1:24" ht="20.100000000000001" hidden="1" customHeight="1">
      <c r="A474" s="179">
        <v>469</v>
      </c>
      <c r="B474" s="176" t="str">
        <f>VLOOKUP($A474,[14]공종목록표!$A:$F,2,0)</f>
        <v>크로싱교환</v>
      </c>
      <c r="C474" s="177" t="str">
        <f>VLOOKUP($A474,[14]공종목록표!$A:$F,3,0)</f>
        <v>#15, 야간(사용중지 3시간)</v>
      </c>
      <c r="D474" s="176" t="str">
        <f>VLOOKUP($A474,[14]공종목록표!$A:$F,4,0)</f>
        <v>운반포함</v>
      </c>
      <c r="E474" s="178" t="str">
        <f>VLOOKUP($A474,[14]공종목록표!$A:$F,5,0)</f>
        <v>개</v>
      </c>
      <c r="F474" s="167"/>
      <c r="G474" s="167">
        <v>0</v>
      </c>
      <c r="H474" s="167">
        <f t="shared" si="56"/>
        <v>0</v>
      </c>
      <c r="I474" s="167">
        <f t="shared" si="57"/>
        <v>0</v>
      </c>
      <c r="J474" s="167">
        <f t="shared" si="58"/>
        <v>4507383</v>
      </c>
      <c r="K474" s="167">
        <f t="shared" si="59"/>
        <v>0</v>
      </c>
      <c r="L474" s="167">
        <f t="shared" si="60"/>
        <v>61117</v>
      </c>
      <c r="M474" s="167">
        <f t="shared" si="61"/>
        <v>0</v>
      </c>
      <c r="N474" s="167">
        <f t="shared" si="62"/>
        <v>4568500</v>
      </c>
      <c r="O474" s="168">
        <f t="shared" si="62"/>
        <v>0</v>
      </c>
      <c r="P474" s="183"/>
      <c r="Q474" s="170">
        <v>0</v>
      </c>
      <c r="R474" s="171">
        <v>4507383</v>
      </c>
      <c r="S474" s="171">
        <v>61117</v>
      </c>
      <c r="T474" s="171">
        <v>4568500</v>
      </c>
      <c r="V474" s="161">
        <v>4484161</v>
      </c>
      <c r="W474" s="172">
        <f t="shared" si="63"/>
        <v>84339</v>
      </c>
      <c r="X474" s="173"/>
    </row>
    <row r="475" spans="1:24" ht="20.100000000000001" hidden="1" customHeight="1">
      <c r="A475" s="179">
        <v>470</v>
      </c>
      <c r="B475" s="176" t="str">
        <f>VLOOKUP($A475,[14]공종목록표!$A:$F,2,0)</f>
        <v>크로싱교환</v>
      </c>
      <c r="C475" s="177" t="str">
        <f>VLOOKUP($A475,[14]공종목록표!$A:$F,3,0)</f>
        <v>#15, 야간(사용중지 4시간)</v>
      </c>
      <c r="D475" s="176" t="str">
        <f>VLOOKUP($A475,[14]공종목록표!$A:$F,4,0)</f>
        <v>운반포함</v>
      </c>
      <c r="E475" s="178" t="str">
        <f>VLOOKUP($A475,[14]공종목록표!$A:$F,5,0)</f>
        <v>개</v>
      </c>
      <c r="F475" s="167"/>
      <c r="G475" s="167">
        <v>0</v>
      </c>
      <c r="H475" s="167">
        <f t="shared" si="56"/>
        <v>0</v>
      </c>
      <c r="I475" s="167">
        <f t="shared" si="57"/>
        <v>0</v>
      </c>
      <c r="J475" s="167">
        <f t="shared" si="58"/>
        <v>4297285</v>
      </c>
      <c r="K475" s="167">
        <f t="shared" si="59"/>
        <v>0</v>
      </c>
      <c r="L475" s="167">
        <f t="shared" si="60"/>
        <v>61116</v>
      </c>
      <c r="M475" s="167">
        <f t="shared" si="61"/>
        <v>0</v>
      </c>
      <c r="N475" s="167">
        <f t="shared" si="62"/>
        <v>4358401</v>
      </c>
      <c r="O475" s="168">
        <f t="shared" si="62"/>
        <v>0</v>
      </c>
      <c r="P475" s="183"/>
      <c r="Q475" s="170">
        <v>0</v>
      </c>
      <c r="R475" s="171">
        <v>4297285</v>
      </c>
      <c r="S475" s="171">
        <v>61116</v>
      </c>
      <c r="T475" s="171">
        <v>4358401</v>
      </c>
      <c r="V475" s="161">
        <v>4277940</v>
      </c>
      <c r="W475" s="172">
        <f t="shared" si="63"/>
        <v>80461</v>
      </c>
      <c r="X475" s="173"/>
    </row>
    <row r="476" spans="1:24" ht="20.100000000000001" hidden="1" customHeight="1">
      <c r="A476" s="179">
        <v>471</v>
      </c>
      <c r="B476" s="176" t="str">
        <f>VLOOKUP($A476,[14]공종목록표!$A:$F,2,0)</f>
        <v>크로싱교환</v>
      </c>
      <c r="C476" s="177" t="str">
        <f>VLOOKUP($A476,[14]공종목록표!$A:$F,3,0)</f>
        <v>#18.5, 주간</v>
      </c>
      <c r="D476" s="176" t="str">
        <f>VLOOKUP($A476,[14]공종목록표!$A:$F,4,0)</f>
        <v>운반포함</v>
      </c>
      <c r="E476" s="178" t="str">
        <f>VLOOKUP($A476,[14]공종목록표!$A:$F,5,0)</f>
        <v>개</v>
      </c>
      <c r="F476" s="167"/>
      <c r="G476" s="167">
        <v>0</v>
      </c>
      <c r="H476" s="167">
        <f t="shared" si="56"/>
        <v>0</v>
      </c>
      <c r="I476" s="167">
        <f t="shared" si="57"/>
        <v>0</v>
      </c>
      <c r="J476" s="167">
        <f t="shared" si="58"/>
        <v>4691612</v>
      </c>
      <c r="K476" s="167">
        <f t="shared" si="59"/>
        <v>0</v>
      </c>
      <c r="L476" s="167">
        <f t="shared" si="60"/>
        <v>140748</v>
      </c>
      <c r="M476" s="167">
        <f t="shared" si="61"/>
        <v>0</v>
      </c>
      <c r="N476" s="167">
        <f t="shared" si="62"/>
        <v>4832360</v>
      </c>
      <c r="O476" s="168">
        <f t="shared" si="62"/>
        <v>0</v>
      </c>
      <c r="P476" s="183"/>
      <c r="Q476" s="170">
        <v>0</v>
      </c>
      <c r="R476" s="171">
        <v>4691612</v>
      </c>
      <c r="S476" s="171">
        <v>140748</v>
      </c>
      <c r="T476" s="171">
        <v>4832360</v>
      </c>
      <c r="V476" s="161">
        <v>4743150</v>
      </c>
      <c r="W476" s="172">
        <f t="shared" si="63"/>
        <v>89210</v>
      </c>
      <c r="X476" s="173"/>
    </row>
    <row r="477" spans="1:24" ht="20.100000000000001" hidden="1" customHeight="1">
      <c r="A477" s="179">
        <v>472</v>
      </c>
      <c r="B477" s="176" t="str">
        <f>VLOOKUP($A477,[14]공종목록표!$A:$F,2,0)</f>
        <v>크로싱교환</v>
      </c>
      <c r="C477" s="177" t="str">
        <f>VLOOKUP($A477,[14]공종목록표!$A:$F,3,0)</f>
        <v>#18.5, 야간</v>
      </c>
      <c r="D477" s="176" t="str">
        <f>VLOOKUP($A477,[14]공종목록표!$A:$F,4,0)</f>
        <v>운반포함</v>
      </c>
      <c r="E477" s="178" t="str">
        <f>VLOOKUP($A477,[14]공종목록표!$A:$F,5,0)</f>
        <v>개</v>
      </c>
      <c r="F477" s="167"/>
      <c r="G477" s="167">
        <v>0</v>
      </c>
      <c r="H477" s="167">
        <f t="shared" si="56"/>
        <v>0</v>
      </c>
      <c r="I477" s="167">
        <f t="shared" si="57"/>
        <v>0</v>
      </c>
      <c r="J477" s="167">
        <f t="shared" si="58"/>
        <v>8796762</v>
      </c>
      <c r="K477" s="167">
        <f t="shared" si="59"/>
        <v>0</v>
      </c>
      <c r="L477" s="167">
        <f t="shared" si="60"/>
        <v>140748</v>
      </c>
      <c r="M477" s="167">
        <f t="shared" si="61"/>
        <v>0</v>
      </c>
      <c r="N477" s="167">
        <f t="shared" si="62"/>
        <v>8937510</v>
      </c>
      <c r="O477" s="168">
        <f t="shared" si="62"/>
        <v>0</v>
      </c>
      <c r="P477" s="183"/>
      <c r="Q477" s="170">
        <v>0</v>
      </c>
      <c r="R477" s="171">
        <v>8796762</v>
      </c>
      <c r="S477" s="171">
        <v>140748</v>
      </c>
      <c r="T477" s="171">
        <v>8937510</v>
      </c>
      <c r="V477" s="161">
        <v>8772515</v>
      </c>
      <c r="W477" s="172">
        <f t="shared" si="63"/>
        <v>164995</v>
      </c>
      <c r="X477" s="173"/>
    </row>
    <row r="478" spans="1:24" ht="20.100000000000001" hidden="1" customHeight="1">
      <c r="A478" s="179">
        <v>473</v>
      </c>
      <c r="B478" s="176" t="str">
        <f>VLOOKUP($A478,[14]공종목록표!$A:$F,2,0)</f>
        <v>크로싱교환</v>
      </c>
      <c r="C478" s="177" t="str">
        <f>VLOOKUP($A478,[14]공종목록표!$A:$F,3,0)</f>
        <v>#18.5, 야간(사용중지 3시간)</v>
      </c>
      <c r="D478" s="176" t="str">
        <f>VLOOKUP($A478,[14]공종목록표!$A:$F,4,0)</f>
        <v>운반포함</v>
      </c>
      <c r="E478" s="178" t="str">
        <f>VLOOKUP($A478,[14]공종목록표!$A:$F,5,0)</f>
        <v>개</v>
      </c>
      <c r="F478" s="167"/>
      <c r="G478" s="167">
        <v>0</v>
      </c>
      <c r="H478" s="167">
        <f t="shared" si="56"/>
        <v>0</v>
      </c>
      <c r="I478" s="167">
        <f t="shared" si="57"/>
        <v>0</v>
      </c>
      <c r="J478" s="167">
        <f t="shared" si="58"/>
        <v>10380126</v>
      </c>
      <c r="K478" s="167">
        <f t="shared" si="59"/>
        <v>0</v>
      </c>
      <c r="L478" s="167">
        <f t="shared" si="60"/>
        <v>140747</v>
      </c>
      <c r="M478" s="167">
        <f t="shared" si="61"/>
        <v>0</v>
      </c>
      <c r="N478" s="167">
        <f t="shared" si="62"/>
        <v>10520873</v>
      </c>
      <c r="O478" s="168">
        <f t="shared" si="62"/>
        <v>0</v>
      </c>
      <c r="P478" s="183"/>
      <c r="Q478" s="170">
        <v>0</v>
      </c>
      <c r="R478" s="171">
        <v>10380126</v>
      </c>
      <c r="S478" s="171">
        <v>140747</v>
      </c>
      <c r="T478" s="171">
        <v>10520873</v>
      </c>
      <c r="V478" s="161">
        <v>10326648</v>
      </c>
      <c r="W478" s="172">
        <f t="shared" si="63"/>
        <v>194225</v>
      </c>
      <c r="X478" s="173"/>
    </row>
    <row r="479" spans="1:24" ht="20.100000000000001" hidden="1" customHeight="1">
      <c r="A479" s="179">
        <v>474</v>
      </c>
      <c r="B479" s="176" t="str">
        <f>VLOOKUP($A479,[14]공종목록표!$A:$F,2,0)</f>
        <v>크로싱교환</v>
      </c>
      <c r="C479" s="177" t="str">
        <f>VLOOKUP($A479,[14]공종목록표!$A:$F,3,0)</f>
        <v>#18.5, 야간(사용중지 4시간)</v>
      </c>
      <c r="D479" s="176" t="str">
        <f>VLOOKUP($A479,[14]공종목록표!$A:$F,4,0)</f>
        <v>운반포함</v>
      </c>
      <c r="E479" s="178" t="str">
        <f>VLOOKUP($A479,[14]공종목록표!$A:$F,5,0)</f>
        <v>개</v>
      </c>
      <c r="F479" s="167"/>
      <c r="G479" s="167">
        <v>0</v>
      </c>
      <c r="H479" s="167">
        <f t="shared" si="56"/>
        <v>0</v>
      </c>
      <c r="I479" s="167">
        <f t="shared" si="57"/>
        <v>0</v>
      </c>
      <c r="J479" s="167">
        <f t="shared" si="58"/>
        <v>9896472</v>
      </c>
      <c r="K479" s="167">
        <f t="shared" si="59"/>
        <v>0</v>
      </c>
      <c r="L479" s="167">
        <f t="shared" si="60"/>
        <v>140749</v>
      </c>
      <c r="M479" s="167">
        <f t="shared" si="61"/>
        <v>0</v>
      </c>
      <c r="N479" s="167">
        <f t="shared" si="62"/>
        <v>10037221</v>
      </c>
      <c r="O479" s="168">
        <f t="shared" si="62"/>
        <v>0</v>
      </c>
      <c r="P479" s="183"/>
      <c r="Q479" s="170">
        <v>0</v>
      </c>
      <c r="R479" s="171">
        <v>9896472</v>
      </c>
      <c r="S479" s="171">
        <v>140749</v>
      </c>
      <c r="T479" s="171">
        <v>10037221</v>
      </c>
      <c r="V479" s="161">
        <v>9851924</v>
      </c>
      <c r="W479" s="172">
        <f t="shared" si="63"/>
        <v>185297</v>
      </c>
      <c r="X479" s="173"/>
    </row>
    <row r="480" spans="1:24" ht="20.100000000000001" hidden="1" customHeight="1">
      <c r="A480" s="179">
        <v>475</v>
      </c>
      <c r="B480" s="176" t="str">
        <f>VLOOKUP($A480,[14]공종목록표!$A:$F,2,0)</f>
        <v>크로싱교환</v>
      </c>
      <c r="C480" s="177" t="str">
        <f>VLOOKUP($A480,[14]공종목록표!$A:$F,3,0)</f>
        <v>#26, 주간</v>
      </c>
      <c r="D480" s="176" t="str">
        <f>VLOOKUP($A480,[14]공종목록표!$A:$F,4,0)</f>
        <v>운반포함</v>
      </c>
      <c r="E480" s="178" t="str">
        <f>VLOOKUP($A480,[14]공종목록표!$A:$F,5,0)</f>
        <v>개</v>
      </c>
      <c r="F480" s="167"/>
      <c r="G480" s="167">
        <v>0</v>
      </c>
      <c r="H480" s="167">
        <f t="shared" si="56"/>
        <v>0</v>
      </c>
      <c r="I480" s="167">
        <f t="shared" si="57"/>
        <v>0</v>
      </c>
      <c r="J480" s="167">
        <f t="shared" si="58"/>
        <v>5827308</v>
      </c>
      <c r="K480" s="167">
        <f t="shared" si="59"/>
        <v>0</v>
      </c>
      <c r="L480" s="167">
        <f t="shared" si="60"/>
        <v>174819</v>
      </c>
      <c r="M480" s="167">
        <f t="shared" si="61"/>
        <v>0</v>
      </c>
      <c r="N480" s="167">
        <f t="shared" si="62"/>
        <v>6002127</v>
      </c>
      <c r="O480" s="168">
        <f t="shared" si="62"/>
        <v>0</v>
      </c>
      <c r="P480" s="183"/>
      <c r="Q480" s="170">
        <v>0</v>
      </c>
      <c r="R480" s="171">
        <v>5827308</v>
      </c>
      <c r="S480" s="171">
        <v>174819</v>
      </c>
      <c r="T480" s="171">
        <v>6002127</v>
      </c>
      <c r="V480" s="161">
        <v>5891321</v>
      </c>
      <c r="W480" s="172">
        <f t="shared" si="63"/>
        <v>110806</v>
      </c>
      <c r="X480" s="173"/>
    </row>
    <row r="481" spans="1:24" ht="20.100000000000001" hidden="1" customHeight="1">
      <c r="A481" s="179">
        <v>476</v>
      </c>
      <c r="B481" s="176" t="str">
        <f>VLOOKUP($A481,[14]공종목록표!$A:$F,2,0)</f>
        <v>크로싱교환</v>
      </c>
      <c r="C481" s="177" t="str">
        <f>VLOOKUP($A481,[14]공종목록표!$A:$F,3,0)</f>
        <v>#26, 야간</v>
      </c>
      <c r="D481" s="176" t="str">
        <f>VLOOKUP($A481,[14]공종목록표!$A:$F,4,0)</f>
        <v>운반포함</v>
      </c>
      <c r="E481" s="178" t="str">
        <f>VLOOKUP($A481,[14]공종목록표!$A:$F,5,0)</f>
        <v>개</v>
      </c>
      <c r="F481" s="167"/>
      <c r="G481" s="167">
        <v>0</v>
      </c>
      <c r="H481" s="167">
        <f t="shared" si="56"/>
        <v>0</v>
      </c>
      <c r="I481" s="167">
        <f t="shared" si="57"/>
        <v>0</v>
      </c>
      <c r="J481" s="167">
        <f t="shared" si="58"/>
        <v>10926322</v>
      </c>
      <c r="K481" s="167">
        <f t="shared" si="59"/>
        <v>0</v>
      </c>
      <c r="L481" s="167">
        <f t="shared" si="60"/>
        <v>174821</v>
      </c>
      <c r="M481" s="167">
        <f t="shared" si="61"/>
        <v>0</v>
      </c>
      <c r="N481" s="167">
        <f t="shared" si="62"/>
        <v>11101143</v>
      </c>
      <c r="O481" s="168">
        <f t="shared" si="62"/>
        <v>0</v>
      </c>
      <c r="P481" s="183"/>
      <c r="Q481" s="170">
        <v>0</v>
      </c>
      <c r="R481" s="171">
        <v>10926322</v>
      </c>
      <c r="S481" s="171">
        <v>174821</v>
      </c>
      <c r="T481" s="171">
        <v>11101143</v>
      </c>
      <c r="V481" s="161">
        <v>10896204</v>
      </c>
      <c r="W481" s="172">
        <f t="shared" si="63"/>
        <v>204939</v>
      </c>
      <c r="X481" s="173"/>
    </row>
    <row r="482" spans="1:24" ht="20.100000000000001" hidden="1" customHeight="1">
      <c r="A482" s="179">
        <v>477</v>
      </c>
      <c r="B482" s="176" t="str">
        <f>VLOOKUP($A482,[14]공종목록표!$A:$F,2,0)</f>
        <v>크로싱교환</v>
      </c>
      <c r="C482" s="177" t="str">
        <f>VLOOKUP($A482,[14]공종목록표!$A:$F,3,0)</f>
        <v>#26, 야간(사용중지 3시간)</v>
      </c>
      <c r="D482" s="176" t="str">
        <f>VLOOKUP($A482,[14]공종목록표!$A:$F,4,0)</f>
        <v>운반포함</v>
      </c>
      <c r="E482" s="178" t="str">
        <f>VLOOKUP($A482,[14]공종목록표!$A:$F,5,0)</f>
        <v>개</v>
      </c>
      <c r="F482" s="167"/>
      <c r="G482" s="167">
        <v>0</v>
      </c>
      <c r="H482" s="167">
        <f t="shared" si="56"/>
        <v>0</v>
      </c>
      <c r="I482" s="167">
        <f t="shared" si="57"/>
        <v>0</v>
      </c>
      <c r="J482" s="167">
        <f t="shared" si="58"/>
        <v>12892770</v>
      </c>
      <c r="K482" s="167">
        <f t="shared" si="59"/>
        <v>0</v>
      </c>
      <c r="L482" s="167">
        <f t="shared" si="60"/>
        <v>174817</v>
      </c>
      <c r="M482" s="167">
        <f t="shared" si="61"/>
        <v>0</v>
      </c>
      <c r="N482" s="167">
        <f t="shared" si="62"/>
        <v>13067587</v>
      </c>
      <c r="O482" s="168">
        <f t="shared" si="62"/>
        <v>0</v>
      </c>
      <c r="P482" s="183"/>
      <c r="Q482" s="170">
        <v>0</v>
      </c>
      <c r="R482" s="171">
        <v>12892770</v>
      </c>
      <c r="S482" s="171">
        <v>174817</v>
      </c>
      <c r="T482" s="171">
        <v>13067587</v>
      </c>
      <c r="V482" s="161">
        <v>12826345</v>
      </c>
      <c r="W482" s="172">
        <f t="shared" si="63"/>
        <v>241242</v>
      </c>
      <c r="X482" s="173"/>
    </row>
    <row r="483" spans="1:24" ht="20.100000000000001" hidden="1" customHeight="1">
      <c r="A483" s="179">
        <v>478</v>
      </c>
      <c r="B483" s="176" t="str">
        <f>VLOOKUP($A483,[14]공종목록표!$A:$F,2,0)</f>
        <v>크로싱교환</v>
      </c>
      <c r="C483" s="177" t="str">
        <f>VLOOKUP($A483,[14]공종목록표!$A:$F,3,0)</f>
        <v>#26, 야간(사용중지 4시간)</v>
      </c>
      <c r="D483" s="176" t="str">
        <f>VLOOKUP($A483,[14]공종목록표!$A:$F,4,0)</f>
        <v>운반포함</v>
      </c>
      <c r="E483" s="178" t="str">
        <f>VLOOKUP($A483,[14]공종목록표!$A:$F,5,0)</f>
        <v>개</v>
      </c>
      <c r="F483" s="167"/>
      <c r="G483" s="167">
        <v>0</v>
      </c>
      <c r="H483" s="167">
        <f t="shared" si="56"/>
        <v>0</v>
      </c>
      <c r="I483" s="167">
        <f t="shared" si="57"/>
        <v>0</v>
      </c>
      <c r="J483" s="167">
        <f t="shared" si="58"/>
        <v>12292009</v>
      </c>
      <c r="K483" s="167">
        <f t="shared" si="59"/>
        <v>0</v>
      </c>
      <c r="L483" s="167">
        <f t="shared" si="60"/>
        <v>174819</v>
      </c>
      <c r="M483" s="167">
        <f t="shared" si="61"/>
        <v>0</v>
      </c>
      <c r="N483" s="167">
        <f t="shared" si="62"/>
        <v>12466828</v>
      </c>
      <c r="O483" s="168">
        <f t="shared" si="62"/>
        <v>0</v>
      </c>
      <c r="P483" s="183"/>
      <c r="Q483" s="170">
        <v>0</v>
      </c>
      <c r="R483" s="171">
        <v>12292009</v>
      </c>
      <c r="S483" s="171">
        <v>174819</v>
      </c>
      <c r="T483" s="171">
        <v>12466828</v>
      </c>
      <c r="V483" s="161">
        <v>12236677</v>
      </c>
      <c r="W483" s="172">
        <f t="shared" si="63"/>
        <v>230151</v>
      </c>
      <c r="X483" s="173"/>
    </row>
    <row r="484" spans="1:24" ht="20.100000000000001" hidden="1" customHeight="1">
      <c r="A484" s="179">
        <v>479</v>
      </c>
      <c r="B484" s="176" t="str">
        <f>VLOOKUP($A484,[14]공종목록표!$A:$F,2,0)</f>
        <v>궤도정정(1m미만)</v>
      </c>
      <c r="C484" s="177" t="str">
        <f>VLOOKUP($A484,[14]공종목록표!$A:$F,3,0)</f>
        <v>기계화, 야간</v>
      </c>
      <c r="D484" s="176" t="str">
        <f>VLOOKUP($A484,[14]공종목록표!$A:$F,4,0)</f>
        <v>자갈 제거 및 퍼넣기, 정리, 뒷정리 포함 (자갈다지기 별도)</v>
      </c>
      <c r="E484" s="178" t="str">
        <f>VLOOKUP($A484,[14]공종목록표!$A:$F,5,0)</f>
        <v>km</v>
      </c>
      <c r="F484" s="204"/>
      <c r="G484" s="167">
        <v>0</v>
      </c>
      <c r="H484" s="167">
        <f t="shared" si="56"/>
        <v>473555</v>
      </c>
      <c r="I484" s="167">
        <f t="shared" si="57"/>
        <v>0</v>
      </c>
      <c r="J484" s="167">
        <f t="shared" si="58"/>
        <v>35832964</v>
      </c>
      <c r="K484" s="167">
        <f t="shared" si="59"/>
        <v>0</v>
      </c>
      <c r="L484" s="167">
        <f t="shared" si="60"/>
        <v>1406681</v>
      </c>
      <c r="M484" s="167">
        <f t="shared" si="61"/>
        <v>0</v>
      </c>
      <c r="N484" s="167">
        <f t="shared" si="62"/>
        <v>37713200</v>
      </c>
      <c r="O484" s="168">
        <f t="shared" si="62"/>
        <v>0</v>
      </c>
      <c r="P484" s="183"/>
      <c r="Q484" s="170">
        <v>473555</v>
      </c>
      <c r="R484" s="171">
        <v>35832964</v>
      </c>
      <c r="S484" s="171">
        <v>1406681</v>
      </c>
      <c r="T484" s="171">
        <v>37713200</v>
      </c>
      <c r="V484" s="172">
        <v>36921160</v>
      </c>
      <c r="W484" s="172">
        <f t="shared" si="63"/>
        <v>792040</v>
      </c>
      <c r="X484" s="173"/>
    </row>
    <row r="485" spans="1:24" ht="20.100000000000001" hidden="1" customHeight="1">
      <c r="A485" s="179">
        <v>480</v>
      </c>
      <c r="B485" s="176" t="str">
        <f>VLOOKUP($A485,[14]공종목록표!$A:$F,2,0)</f>
        <v>궤도이설(1~3m)</v>
      </c>
      <c r="C485" s="177" t="str">
        <f>VLOOKUP($A485,[14]공종목록표!$A:$F,3,0)</f>
        <v>기계화, 야간</v>
      </c>
      <c r="D485" s="176" t="str">
        <f>VLOOKUP($A485,[14]공종목록표!$A:$F,4,0)</f>
        <v>자갈 제거 및 퍼넣기, 정리, 뒷정리 포함 (자갈다지기 별도)</v>
      </c>
      <c r="E485" s="178" t="str">
        <f>VLOOKUP($A485,[14]공종목록표!$A:$F,5,0)</f>
        <v>km</v>
      </c>
      <c r="F485" s="167"/>
      <c r="G485" s="167">
        <v>0</v>
      </c>
      <c r="H485" s="167">
        <f t="shared" si="56"/>
        <v>4825703</v>
      </c>
      <c r="I485" s="167">
        <f t="shared" si="57"/>
        <v>0</v>
      </c>
      <c r="J485" s="167">
        <f t="shared" si="58"/>
        <v>102958920</v>
      </c>
      <c r="K485" s="167">
        <f t="shared" si="59"/>
        <v>0</v>
      </c>
      <c r="L485" s="167">
        <f t="shared" si="60"/>
        <v>9213593</v>
      </c>
      <c r="M485" s="167">
        <f t="shared" si="61"/>
        <v>0</v>
      </c>
      <c r="N485" s="167">
        <f t="shared" si="62"/>
        <v>116998216</v>
      </c>
      <c r="O485" s="168">
        <f t="shared" si="62"/>
        <v>0</v>
      </c>
      <c r="P485" s="169"/>
      <c r="Q485" s="170">
        <v>4825703</v>
      </c>
      <c r="R485" s="171">
        <v>102958920</v>
      </c>
      <c r="S485" s="171">
        <v>9213593</v>
      </c>
      <c r="T485" s="171">
        <v>116998216</v>
      </c>
      <c r="V485" s="172">
        <v>114125061</v>
      </c>
      <c r="W485" s="172">
        <f t="shared" si="63"/>
        <v>2873155</v>
      </c>
      <c r="X485" s="173"/>
    </row>
    <row r="486" spans="1:24" ht="20.100000000000001" hidden="1" customHeight="1">
      <c r="A486" s="179">
        <v>481</v>
      </c>
      <c r="B486" s="176" t="str">
        <f>VLOOKUP($A486,[14]공종목록표!$A:$F,2,0)</f>
        <v>차막이설치(레일식)</v>
      </c>
      <c r="C486" s="177" t="str">
        <f>VLOOKUP($A486,[14]공종목록표!$A:$F,3,0)</f>
        <v>1선식</v>
      </c>
      <c r="D486" s="176" t="str">
        <f>VLOOKUP($A486,[14]공종목록표!$A:$F,4,0)</f>
        <v>레일천공,자갈살포 별도</v>
      </c>
      <c r="E486" s="178" t="str">
        <f>VLOOKUP($A486,[14]공종목록표!$A:$F,5,0)</f>
        <v>조</v>
      </c>
      <c r="F486" s="167"/>
      <c r="G486" s="167">
        <v>0</v>
      </c>
      <c r="H486" s="167">
        <f t="shared" si="56"/>
        <v>0</v>
      </c>
      <c r="I486" s="167">
        <f t="shared" si="57"/>
        <v>0</v>
      </c>
      <c r="J486" s="167">
        <f t="shared" si="58"/>
        <v>1276312</v>
      </c>
      <c r="K486" s="167">
        <f t="shared" si="59"/>
        <v>0</v>
      </c>
      <c r="L486" s="167">
        <f t="shared" si="60"/>
        <v>38289</v>
      </c>
      <c r="M486" s="167">
        <f t="shared" si="61"/>
        <v>0</v>
      </c>
      <c r="N486" s="167">
        <f t="shared" si="62"/>
        <v>1314601</v>
      </c>
      <c r="O486" s="168">
        <f t="shared" si="62"/>
        <v>0</v>
      </c>
      <c r="P486" s="183"/>
      <c r="Q486" s="170">
        <v>0</v>
      </c>
      <c r="R486" s="171">
        <v>1276312</v>
      </c>
      <c r="S486" s="171">
        <v>38289</v>
      </c>
      <c r="T486" s="171">
        <v>1314601</v>
      </c>
      <c r="V486" s="161">
        <v>1294139</v>
      </c>
      <c r="W486" s="172">
        <f t="shared" si="63"/>
        <v>20462</v>
      </c>
      <c r="X486" s="173"/>
    </row>
    <row r="487" spans="1:24" ht="20.100000000000001" hidden="1" customHeight="1">
      <c r="A487" s="179">
        <v>482</v>
      </c>
      <c r="B487" s="176" t="str">
        <f>VLOOKUP($A487,[14]공종목록표!$A:$F,2,0)</f>
        <v>차막이설치(뚝식)</v>
      </c>
      <c r="C487" s="177" t="str">
        <f>VLOOKUP($A487,[14]공종목록표!$A:$F,3,0)</f>
        <v>1선식</v>
      </c>
      <c r="D487" s="176" t="str">
        <f>VLOOKUP($A487,[14]공종목록표!$A:$F,4,0)</f>
        <v>콘크리트 운반, 타설, 다짐 및 양생준비 포함(자갈살포,용수운반 별도)</v>
      </c>
      <c r="E487" s="178" t="str">
        <f>VLOOKUP($A487,[14]공종목록표!$A:$F,5,0)</f>
        <v>조</v>
      </c>
      <c r="F487" s="167"/>
      <c r="G487" s="167">
        <v>0</v>
      </c>
      <c r="H487" s="167">
        <f t="shared" si="56"/>
        <v>1102960</v>
      </c>
      <c r="I487" s="167">
        <f t="shared" si="57"/>
        <v>0</v>
      </c>
      <c r="J487" s="167">
        <f t="shared" si="58"/>
        <v>930500</v>
      </c>
      <c r="K487" s="167">
        <f t="shared" si="59"/>
        <v>0</v>
      </c>
      <c r="L487" s="167">
        <f t="shared" si="60"/>
        <v>21547</v>
      </c>
      <c r="M487" s="167">
        <f t="shared" si="61"/>
        <v>0</v>
      </c>
      <c r="N487" s="167">
        <f t="shared" si="62"/>
        <v>2055007</v>
      </c>
      <c r="O487" s="168">
        <f t="shared" si="62"/>
        <v>0</v>
      </c>
      <c r="P487" s="183"/>
      <c r="Q487" s="170">
        <v>1102960</v>
      </c>
      <c r="R487" s="171">
        <v>930500</v>
      </c>
      <c r="S487" s="171">
        <v>21547</v>
      </c>
      <c r="T487" s="171">
        <v>2055007</v>
      </c>
      <c r="V487" s="161">
        <v>2049351</v>
      </c>
      <c r="W487" s="172">
        <f t="shared" si="63"/>
        <v>5656</v>
      </c>
      <c r="X487" s="173"/>
    </row>
    <row r="488" spans="1:24" ht="20.100000000000001" hidden="1" customHeight="1">
      <c r="A488" s="179">
        <v>483</v>
      </c>
      <c r="B488" s="176" t="str">
        <f>VLOOKUP($A488,[14]공종목록표!$A:$F,2,0)</f>
        <v>차막이설치(유압식)</v>
      </c>
      <c r="C488" s="177" t="str">
        <f>VLOOKUP($A488,[14]공종목록표!$A:$F,3,0)</f>
        <v>1선식</v>
      </c>
      <c r="D488" s="176" t="str">
        <f>VLOOKUP($A488,[14]공종목록표!$A:$F,4,0)</f>
        <v>-</v>
      </c>
      <c r="E488" s="178" t="str">
        <f>VLOOKUP($A488,[14]공종목록표!$A:$F,5,0)</f>
        <v>조</v>
      </c>
      <c r="F488" s="167"/>
      <c r="G488" s="167">
        <v>0</v>
      </c>
      <c r="H488" s="167">
        <f t="shared" si="56"/>
        <v>32000000</v>
      </c>
      <c r="I488" s="167">
        <f t="shared" si="57"/>
        <v>0</v>
      </c>
      <c r="J488" s="167">
        <f t="shared" si="58"/>
        <v>0</v>
      </c>
      <c r="K488" s="167">
        <f t="shared" si="59"/>
        <v>0</v>
      </c>
      <c r="L488" s="167">
        <f t="shared" si="60"/>
        <v>0</v>
      </c>
      <c r="M488" s="167">
        <f t="shared" si="61"/>
        <v>0</v>
      </c>
      <c r="N488" s="167">
        <f t="shared" si="62"/>
        <v>32000000</v>
      </c>
      <c r="O488" s="168">
        <f t="shared" si="62"/>
        <v>0</v>
      </c>
      <c r="P488" s="169"/>
      <c r="Q488" s="170">
        <v>32000000</v>
      </c>
      <c r="R488" s="171">
        <v>0</v>
      </c>
      <c r="S488" s="171">
        <v>0</v>
      </c>
      <c r="T488" s="171">
        <v>32000000</v>
      </c>
      <c r="V488" s="161">
        <v>29945000</v>
      </c>
      <c r="W488" s="172">
        <f t="shared" si="63"/>
        <v>2055000</v>
      </c>
      <c r="X488" s="173"/>
    </row>
    <row r="489" spans="1:24" ht="20.100000000000001" hidden="1" customHeight="1">
      <c r="A489" s="179">
        <v>484</v>
      </c>
      <c r="B489" s="176" t="str">
        <f>VLOOKUP($A489,[14]공종목록표!$A:$F,2,0)</f>
        <v>차막이철거(레일식)</v>
      </c>
      <c r="C489" s="177" t="str">
        <f>VLOOKUP($A489,[14]공종목록표!$A:$F,3,0)</f>
        <v>1선식</v>
      </c>
      <c r="D489" s="176" t="str">
        <f>VLOOKUP($A489,[14]공종목록표!$A:$F,4,0)</f>
        <v>운반별도</v>
      </c>
      <c r="E489" s="178" t="str">
        <f>VLOOKUP($A489,[14]공종목록표!$A:$F,5,0)</f>
        <v>조</v>
      </c>
      <c r="F489" s="167"/>
      <c r="G489" s="167">
        <v>0</v>
      </c>
      <c r="H489" s="167">
        <f t="shared" si="56"/>
        <v>0</v>
      </c>
      <c r="I489" s="167">
        <f t="shared" si="57"/>
        <v>0</v>
      </c>
      <c r="J489" s="167">
        <f t="shared" si="58"/>
        <v>508300</v>
      </c>
      <c r="K489" s="167">
        <f t="shared" si="59"/>
        <v>0</v>
      </c>
      <c r="L489" s="167">
        <f t="shared" si="60"/>
        <v>15249</v>
      </c>
      <c r="M489" s="167">
        <f t="shared" si="61"/>
        <v>0</v>
      </c>
      <c r="N489" s="167">
        <f t="shared" si="62"/>
        <v>523549</v>
      </c>
      <c r="O489" s="168">
        <f t="shared" si="62"/>
        <v>0</v>
      </c>
      <c r="P489" s="183"/>
      <c r="Q489" s="170">
        <v>0</v>
      </c>
      <c r="R489" s="171">
        <v>508300</v>
      </c>
      <c r="S489" s="171">
        <v>15249</v>
      </c>
      <c r="T489" s="171">
        <v>523549</v>
      </c>
      <c r="V489" s="161">
        <v>514495</v>
      </c>
      <c r="W489" s="172">
        <f t="shared" si="63"/>
        <v>9054</v>
      </c>
      <c r="X489" s="173"/>
    </row>
    <row r="490" spans="1:24" ht="20.100000000000001" hidden="1" customHeight="1">
      <c r="A490" s="179">
        <v>485</v>
      </c>
      <c r="B490" s="176" t="str">
        <f>VLOOKUP($A490,[14]공종목록표!$A:$F,2,0)</f>
        <v>차막이철거(뚝식)</v>
      </c>
      <c r="C490" s="177" t="str">
        <f>VLOOKUP($A490,[14]공종목록표!$A:$F,3,0)</f>
        <v>1선식</v>
      </c>
      <c r="D490" s="176" t="str">
        <f>VLOOKUP($A490,[14]공종목록표!$A:$F,4,0)</f>
        <v>운반별도</v>
      </c>
      <c r="E490" s="178" t="str">
        <f>VLOOKUP($A490,[14]공종목록표!$A:$F,5,0)</f>
        <v>조</v>
      </c>
      <c r="F490" s="167"/>
      <c r="G490" s="167">
        <v>0</v>
      </c>
      <c r="H490" s="167">
        <f t="shared" si="56"/>
        <v>0</v>
      </c>
      <c r="I490" s="167">
        <f t="shared" si="57"/>
        <v>0</v>
      </c>
      <c r="J490" s="167">
        <f t="shared" si="58"/>
        <v>1368640</v>
      </c>
      <c r="K490" s="167">
        <f t="shared" si="59"/>
        <v>0</v>
      </c>
      <c r="L490" s="167">
        <f t="shared" si="60"/>
        <v>41059</v>
      </c>
      <c r="M490" s="167">
        <f t="shared" si="61"/>
        <v>0</v>
      </c>
      <c r="N490" s="167">
        <f t="shared" si="62"/>
        <v>1409699</v>
      </c>
      <c r="O490" s="168">
        <f t="shared" si="62"/>
        <v>0</v>
      </c>
      <c r="P490" s="169"/>
      <c r="Q490" s="170">
        <v>0</v>
      </c>
      <c r="R490" s="171">
        <v>1368640</v>
      </c>
      <c r="S490" s="171">
        <v>41059</v>
      </c>
      <c r="T490" s="171">
        <v>1409699</v>
      </c>
      <c r="V490" s="161">
        <v>1388985</v>
      </c>
      <c r="W490" s="172">
        <f t="shared" si="63"/>
        <v>20714</v>
      </c>
      <c r="X490" s="173"/>
    </row>
    <row r="491" spans="1:24" ht="20.100000000000001" hidden="1" customHeight="1">
      <c r="A491" s="179">
        <v>486</v>
      </c>
      <c r="B491" s="176" t="str">
        <f>VLOOKUP($A491,[14]공종목록표!$A:$F,2,0)</f>
        <v>차막이철거(유압식)</v>
      </c>
      <c r="C491" s="177" t="str">
        <f>VLOOKUP($A491,[14]공종목록표!$A:$F,3,0)</f>
        <v>1선식</v>
      </c>
      <c r="D491" s="176" t="str">
        <f>VLOOKUP($A491,[14]공종목록표!$A:$F,4,0)</f>
        <v>운반별도</v>
      </c>
      <c r="E491" s="178" t="str">
        <f>VLOOKUP($A491,[14]공종목록표!$A:$F,5,0)</f>
        <v>조</v>
      </c>
      <c r="F491" s="181"/>
      <c r="G491" s="167">
        <v>0</v>
      </c>
      <c r="H491" s="167">
        <f t="shared" si="56"/>
        <v>0</v>
      </c>
      <c r="I491" s="181">
        <f t="shared" si="57"/>
        <v>0</v>
      </c>
      <c r="J491" s="167">
        <f t="shared" si="58"/>
        <v>17594</v>
      </c>
      <c r="K491" s="167">
        <f t="shared" si="59"/>
        <v>0</v>
      </c>
      <c r="L491" s="167">
        <f t="shared" si="60"/>
        <v>1245</v>
      </c>
      <c r="M491" s="167">
        <f t="shared" si="61"/>
        <v>0</v>
      </c>
      <c r="N491" s="181">
        <f t="shared" si="62"/>
        <v>18839</v>
      </c>
      <c r="O491" s="182">
        <f t="shared" si="62"/>
        <v>0</v>
      </c>
      <c r="P491" s="183"/>
      <c r="Q491" s="170">
        <v>0</v>
      </c>
      <c r="R491" s="171">
        <v>17594</v>
      </c>
      <c r="S491" s="171">
        <v>1245</v>
      </c>
      <c r="T491" s="171">
        <v>18839</v>
      </c>
      <c r="V491" s="161">
        <v>18510</v>
      </c>
      <c r="W491" s="172">
        <f t="shared" si="63"/>
        <v>329</v>
      </c>
      <c r="X491" s="173"/>
    </row>
    <row r="492" spans="1:24" ht="20.100000000000001" hidden="1" customHeight="1">
      <c r="A492" s="179">
        <v>487</v>
      </c>
      <c r="B492" s="176" t="str">
        <f>VLOOKUP($A492,[14]공종목록표!$A:$F,2,0)</f>
        <v>레일당기기</v>
      </c>
      <c r="C492" s="177" t="str">
        <f>VLOOKUP($A492,[14]공종목록표!$A:$F,3,0)</f>
        <v>야간(사용중지 4시간)</v>
      </c>
      <c r="D492" s="176" t="str">
        <f>VLOOKUP($A492,[14]공종목록표!$A:$F,4,0)</f>
        <v>레일 절단 및 천공 별도</v>
      </c>
      <c r="E492" s="178" t="str">
        <f>VLOOKUP($A492,[14]공종목록표!$A:$F,5,0)</f>
        <v>km</v>
      </c>
      <c r="F492" s="181"/>
      <c r="G492" s="167">
        <v>0</v>
      </c>
      <c r="H492" s="167">
        <f t="shared" si="56"/>
        <v>112038</v>
      </c>
      <c r="I492" s="181">
        <f t="shared" si="57"/>
        <v>0</v>
      </c>
      <c r="J492" s="167">
        <f t="shared" si="58"/>
        <v>9908636</v>
      </c>
      <c r="K492" s="167">
        <f t="shared" si="59"/>
        <v>0</v>
      </c>
      <c r="L492" s="167">
        <f t="shared" si="60"/>
        <v>166722</v>
      </c>
      <c r="M492" s="167">
        <f t="shared" si="61"/>
        <v>0</v>
      </c>
      <c r="N492" s="181">
        <f t="shared" si="62"/>
        <v>10187396</v>
      </c>
      <c r="O492" s="182">
        <f t="shared" si="62"/>
        <v>0</v>
      </c>
      <c r="P492" s="183"/>
      <c r="Q492" s="170">
        <v>112038</v>
      </c>
      <c r="R492" s="171">
        <v>9908636</v>
      </c>
      <c r="S492" s="171">
        <v>166722</v>
      </c>
      <c r="T492" s="171">
        <v>10187396</v>
      </c>
      <c r="V492" s="161">
        <v>9989302</v>
      </c>
      <c r="W492" s="172">
        <f t="shared" si="63"/>
        <v>198094</v>
      </c>
      <c r="X492" s="173"/>
    </row>
    <row r="493" spans="1:24" ht="20.100000000000001" hidden="1" customHeight="1">
      <c r="A493" s="179">
        <v>488</v>
      </c>
      <c r="B493" s="176" t="str">
        <f>VLOOKUP($A493,[14]공종목록표!$A:$F,2,0)</f>
        <v>레일바꿔 놓기(인력)</v>
      </c>
      <c r="C493" s="177" t="str">
        <f>VLOOKUP($A493,[14]공종목록표!$A:$F,3,0)</f>
        <v>50kg(PCT), 야간(사용중지 4시간)</v>
      </c>
      <c r="D493" s="176" t="str">
        <f>VLOOKUP($A493,[14]공종목록표!$A:$F,4,0)</f>
        <v>레일 절단 및 천공 별도</v>
      </c>
      <c r="E493" s="178" t="str">
        <f>VLOOKUP($A493,[14]공종목록표!$A:$F,5,0)</f>
        <v>km</v>
      </c>
      <c r="F493" s="167"/>
      <c r="G493" s="167">
        <v>0</v>
      </c>
      <c r="H493" s="167">
        <f t="shared" si="56"/>
        <v>0</v>
      </c>
      <c r="I493" s="167">
        <f t="shared" si="57"/>
        <v>0</v>
      </c>
      <c r="J493" s="167">
        <f t="shared" si="58"/>
        <v>28771197</v>
      </c>
      <c r="K493" s="167">
        <f t="shared" si="59"/>
        <v>0</v>
      </c>
      <c r="L493" s="167">
        <f t="shared" si="60"/>
        <v>460339</v>
      </c>
      <c r="M493" s="167">
        <f t="shared" si="61"/>
        <v>0</v>
      </c>
      <c r="N493" s="167">
        <f t="shared" si="62"/>
        <v>29231536</v>
      </c>
      <c r="O493" s="168">
        <f t="shared" si="62"/>
        <v>0</v>
      </c>
      <c r="P493" s="169"/>
      <c r="Q493" s="170">
        <v>0</v>
      </c>
      <c r="R493" s="171">
        <v>28771197</v>
      </c>
      <c r="S493" s="171">
        <v>460339</v>
      </c>
      <c r="T493" s="171">
        <v>29231536</v>
      </c>
      <c r="V493" s="161">
        <v>28753191</v>
      </c>
      <c r="W493" s="172">
        <f t="shared" si="63"/>
        <v>478345</v>
      </c>
      <c r="X493" s="173"/>
    </row>
    <row r="494" spans="1:24" ht="20.100000000000001" hidden="1" customHeight="1">
      <c r="A494" s="179">
        <v>489</v>
      </c>
      <c r="B494" s="176" t="str">
        <f>VLOOKUP($A494,[14]공종목록표!$A:$F,2,0)</f>
        <v>레일바꿔 놓기(인력)</v>
      </c>
      <c r="C494" s="177" t="str">
        <f>VLOOKUP($A494,[14]공종목록표!$A:$F,3,0)</f>
        <v>60kg(PCT), 야간(사용중지 4시간)</v>
      </c>
      <c r="D494" s="176" t="str">
        <f>VLOOKUP($A494,[14]공종목록표!$A:$F,4,0)</f>
        <v>레일 절단 및 천공 별도</v>
      </c>
      <c r="E494" s="178" t="str">
        <f>VLOOKUP($A494,[14]공종목록표!$A:$F,5,0)</f>
        <v>km</v>
      </c>
      <c r="F494" s="167"/>
      <c r="G494" s="167">
        <v>0</v>
      </c>
      <c r="H494" s="167">
        <f t="shared" si="56"/>
        <v>0</v>
      </c>
      <c r="I494" s="167">
        <f t="shared" si="57"/>
        <v>0</v>
      </c>
      <c r="J494" s="167">
        <f t="shared" si="58"/>
        <v>30590544</v>
      </c>
      <c r="K494" s="167">
        <f t="shared" si="59"/>
        <v>0</v>
      </c>
      <c r="L494" s="167">
        <f t="shared" si="60"/>
        <v>489449</v>
      </c>
      <c r="M494" s="167">
        <f t="shared" si="61"/>
        <v>0</v>
      </c>
      <c r="N494" s="167">
        <f t="shared" si="62"/>
        <v>31079993</v>
      </c>
      <c r="O494" s="168">
        <f t="shared" si="62"/>
        <v>0</v>
      </c>
      <c r="P494" s="183"/>
      <c r="Q494" s="170">
        <v>0</v>
      </c>
      <c r="R494" s="171">
        <v>30590544</v>
      </c>
      <c r="S494" s="171">
        <v>489449</v>
      </c>
      <c r="T494" s="171">
        <v>31079993</v>
      </c>
      <c r="V494" s="161">
        <v>30581003</v>
      </c>
      <c r="W494" s="172">
        <f t="shared" si="63"/>
        <v>498990</v>
      </c>
      <c r="X494" s="173"/>
    </row>
    <row r="495" spans="1:24" ht="20.100000000000001" hidden="1" customHeight="1">
      <c r="A495" s="179">
        <v>490</v>
      </c>
      <c r="B495" s="176" t="str">
        <f>VLOOKUP($A495,[14]공종목록표!$A:$F,2,0)</f>
        <v>레일절단</v>
      </c>
      <c r="C495" s="177" t="str">
        <f>VLOOKUP($A495,[14]공종목록표!$A:$F,3,0)</f>
        <v>50kg</v>
      </c>
      <c r="D495" s="176" t="str">
        <f>VLOOKUP($A495,[14]공종목록표!$A:$F,4,0)</f>
        <v>-</v>
      </c>
      <c r="E495" s="178" t="str">
        <f>VLOOKUP($A495,[14]공종목록표!$A:$F,5,0)</f>
        <v>개소</v>
      </c>
      <c r="F495" s="167"/>
      <c r="G495" s="167">
        <v>0</v>
      </c>
      <c r="H495" s="167">
        <f t="shared" si="56"/>
        <v>536</v>
      </c>
      <c r="I495" s="167">
        <f t="shared" si="57"/>
        <v>0</v>
      </c>
      <c r="J495" s="167">
        <f t="shared" si="58"/>
        <v>9774</v>
      </c>
      <c r="K495" s="167">
        <f t="shared" si="59"/>
        <v>0</v>
      </c>
      <c r="L495" s="167">
        <f t="shared" si="60"/>
        <v>247</v>
      </c>
      <c r="M495" s="167">
        <f t="shared" si="61"/>
        <v>0</v>
      </c>
      <c r="N495" s="167">
        <f t="shared" si="62"/>
        <v>10557</v>
      </c>
      <c r="O495" s="168">
        <f t="shared" si="62"/>
        <v>0</v>
      </c>
      <c r="P495" s="183"/>
      <c r="Q495" s="170">
        <v>536</v>
      </c>
      <c r="R495" s="171">
        <v>9774</v>
      </c>
      <c r="S495" s="171">
        <v>247</v>
      </c>
      <c r="T495" s="171">
        <v>10557</v>
      </c>
      <c r="V495" s="161">
        <v>10375</v>
      </c>
      <c r="W495" s="172">
        <f t="shared" si="63"/>
        <v>182</v>
      </c>
      <c r="X495" s="173"/>
    </row>
    <row r="496" spans="1:24" ht="20.100000000000001" customHeight="1">
      <c r="A496" s="179">
        <v>491</v>
      </c>
      <c r="B496" s="176" t="str">
        <f>VLOOKUP($A496,[14]공종목록표!$A:$F,2,0)</f>
        <v>레일절단</v>
      </c>
      <c r="C496" s="177" t="str">
        <f>VLOOKUP($A496,[14]공종목록표!$A:$F,3,0)</f>
        <v>60kg</v>
      </c>
      <c r="D496" s="176" t="str">
        <f>VLOOKUP($A496,[14]공종목록표!$A:$F,4,0)</f>
        <v>-</v>
      </c>
      <c r="E496" s="178" t="str">
        <f>VLOOKUP($A496,[14]공종목록표!$A:$F,5,0)</f>
        <v>개소</v>
      </c>
      <c r="F496" s="167">
        <f>ROUNDDOWN((VLOOKUP(A496,[14]수량산출서!$A$3:$AE$400,31,FALSE))*1,0)</f>
        <v>304</v>
      </c>
      <c r="G496" s="167">
        <f>((VLOOKUP(A496,[14]수량산출서!$A$3:$AE$400,31,FALSE))-F496)*1000</f>
        <v>0</v>
      </c>
      <c r="H496" s="167">
        <f t="shared" si="56"/>
        <v>579</v>
      </c>
      <c r="I496" s="167">
        <f t="shared" si="57"/>
        <v>176016</v>
      </c>
      <c r="J496" s="167">
        <f t="shared" si="58"/>
        <v>10624</v>
      </c>
      <c r="K496" s="167">
        <f t="shared" si="59"/>
        <v>3229696</v>
      </c>
      <c r="L496" s="167">
        <f t="shared" si="60"/>
        <v>264</v>
      </c>
      <c r="M496" s="167">
        <f t="shared" si="61"/>
        <v>80256</v>
      </c>
      <c r="N496" s="167">
        <f t="shared" si="62"/>
        <v>11467</v>
      </c>
      <c r="O496" s="168">
        <f t="shared" si="62"/>
        <v>3485968</v>
      </c>
      <c r="P496" s="183"/>
      <c r="Q496" s="170">
        <v>579</v>
      </c>
      <c r="R496" s="171">
        <f>'[14]일위대가 (2)'!L12252</f>
        <v>10624</v>
      </c>
      <c r="S496" s="171">
        <v>264</v>
      </c>
      <c r="T496" s="171">
        <v>11399</v>
      </c>
      <c r="V496" s="161">
        <v>11201</v>
      </c>
      <c r="W496" s="172">
        <f t="shared" si="63"/>
        <v>266</v>
      </c>
      <c r="X496" s="173"/>
    </row>
    <row r="497" spans="1:24" ht="20.100000000000001" customHeight="1">
      <c r="A497" s="179">
        <v>492</v>
      </c>
      <c r="B497" s="176" t="str">
        <f>VLOOKUP($A497,[14]공종목록표!$A:$F,2,0)</f>
        <v>레일천공</v>
      </c>
      <c r="C497" s="177" t="str">
        <f>VLOOKUP($A497,[14]공종목록표!$A:$F,3,0)</f>
        <v>37~60kg</v>
      </c>
      <c r="D497" s="176" t="str">
        <f>VLOOKUP($A497,[14]공종목록표!$A:$F,4,0)</f>
        <v>50kg 4공, 60kg 6공기준</v>
      </c>
      <c r="E497" s="178" t="str">
        <f>VLOOKUP($A497,[14]공종목록표!$A:$F,5,0)</f>
        <v>공</v>
      </c>
      <c r="F497" s="167">
        <f>ROUNDDOWN((VLOOKUP(A497,[14]수량산출서!$A$3:$AE$400,31,FALSE))*1,0)</f>
        <v>1128</v>
      </c>
      <c r="G497" s="167">
        <f>((VLOOKUP(A497,[14]수량산출서!$A$3:$AE$400,31,FALSE))-F497)*1000</f>
        <v>0</v>
      </c>
      <c r="H497" s="167">
        <f t="shared" si="56"/>
        <v>128</v>
      </c>
      <c r="I497" s="167">
        <f t="shared" si="57"/>
        <v>144384</v>
      </c>
      <c r="J497" s="167">
        <f t="shared" si="58"/>
        <v>2360</v>
      </c>
      <c r="K497" s="167">
        <f t="shared" si="59"/>
        <v>2662080</v>
      </c>
      <c r="L497" s="167">
        <f t="shared" si="60"/>
        <v>49</v>
      </c>
      <c r="M497" s="167">
        <f t="shared" si="61"/>
        <v>55272</v>
      </c>
      <c r="N497" s="167">
        <f t="shared" si="62"/>
        <v>2537</v>
      </c>
      <c r="O497" s="168">
        <f t="shared" si="62"/>
        <v>2861736</v>
      </c>
      <c r="P497" s="183"/>
      <c r="Q497" s="170">
        <v>128</v>
      </c>
      <c r="R497" s="171">
        <f>'[14]일위대가 (2)'!L12277</f>
        <v>2360</v>
      </c>
      <c r="S497" s="171">
        <v>49</v>
      </c>
      <c r="T497" s="171">
        <v>2522</v>
      </c>
      <c r="V497" s="161">
        <v>2478</v>
      </c>
      <c r="W497" s="172">
        <f t="shared" si="63"/>
        <v>59</v>
      </c>
      <c r="X497" s="173"/>
    </row>
    <row r="498" spans="1:24" ht="20.100000000000001" hidden="1" customHeight="1">
      <c r="A498" s="179">
        <v>493</v>
      </c>
      <c r="B498" s="176" t="str">
        <f>VLOOKUP($A498,[14]공종목록표!$A:$F,2,0)</f>
        <v>침목천공</v>
      </c>
      <c r="C498" s="177" t="str">
        <f>VLOOKUP($A498,[14]공종목록표!$A:$F,3,0)</f>
        <v>침목 개소 당(8개소)</v>
      </c>
      <c r="D498" s="176" t="str">
        <f>VLOOKUP($A498,[14]공종목록표!$A:$F,4,0)</f>
        <v>-</v>
      </c>
      <c r="E498" s="178" t="str">
        <f>VLOOKUP($A498,[14]공종목록표!$A:$F,5,0)</f>
        <v>침목</v>
      </c>
      <c r="F498" s="167"/>
      <c r="G498" s="167">
        <v>0</v>
      </c>
      <c r="H498" s="167">
        <f t="shared" si="56"/>
        <v>132</v>
      </c>
      <c r="I498" s="167">
        <f t="shared" si="57"/>
        <v>0</v>
      </c>
      <c r="J498" s="167">
        <f t="shared" si="58"/>
        <v>2408</v>
      </c>
      <c r="K498" s="167">
        <f t="shared" si="59"/>
        <v>0</v>
      </c>
      <c r="L498" s="167">
        <f t="shared" si="60"/>
        <v>28</v>
      </c>
      <c r="M498" s="167">
        <f t="shared" si="61"/>
        <v>0</v>
      </c>
      <c r="N498" s="167">
        <f t="shared" si="62"/>
        <v>2568</v>
      </c>
      <c r="O498" s="168">
        <f t="shared" si="62"/>
        <v>0</v>
      </c>
      <c r="P498" s="183"/>
      <c r="Q498" s="170">
        <v>132</v>
      </c>
      <c r="R498" s="171">
        <v>2408</v>
      </c>
      <c r="S498" s="171">
        <v>28</v>
      </c>
      <c r="T498" s="171">
        <v>2568</v>
      </c>
      <c r="V498" s="161">
        <v>2514</v>
      </c>
      <c r="W498" s="172">
        <f t="shared" si="63"/>
        <v>54</v>
      </c>
      <c r="X498" s="173"/>
    </row>
    <row r="499" spans="1:24" ht="20.100000000000001" hidden="1" customHeight="1">
      <c r="A499" s="179">
        <v>494</v>
      </c>
      <c r="B499" s="176" t="str">
        <f>VLOOKUP($A499,[14]공종목록표!$A:$F,2,0)</f>
        <v>나사스파이크 조임 또는 해체</v>
      </c>
      <c r="C499" s="177" t="str">
        <f>VLOOKUP($A499,[14]공종목록표!$A:$F,3,0)</f>
        <v>침목 개소 당(8개소)</v>
      </c>
      <c r="D499" s="176" t="str">
        <f>VLOOKUP($A499,[14]공종목록표!$A:$F,4,0)</f>
        <v>-</v>
      </c>
      <c r="E499" s="178" t="str">
        <f>VLOOKUP($A499,[14]공종목록표!$A:$F,5,0)</f>
        <v>침목</v>
      </c>
      <c r="F499" s="167"/>
      <c r="G499" s="167">
        <v>0</v>
      </c>
      <c r="H499" s="167">
        <f t="shared" si="56"/>
        <v>214</v>
      </c>
      <c r="I499" s="167">
        <f t="shared" si="57"/>
        <v>0</v>
      </c>
      <c r="J499" s="167">
        <f t="shared" si="58"/>
        <v>3909</v>
      </c>
      <c r="K499" s="167">
        <f t="shared" si="59"/>
        <v>0</v>
      </c>
      <c r="L499" s="167">
        <f t="shared" si="60"/>
        <v>159</v>
      </c>
      <c r="M499" s="167">
        <f t="shared" si="61"/>
        <v>0</v>
      </c>
      <c r="N499" s="167">
        <f t="shared" si="62"/>
        <v>4282</v>
      </c>
      <c r="O499" s="168">
        <f t="shared" si="62"/>
        <v>0</v>
      </c>
      <c r="P499" s="183"/>
      <c r="Q499" s="170">
        <v>214</v>
      </c>
      <c r="R499" s="171">
        <v>3909</v>
      </c>
      <c r="S499" s="171">
        <v>159</v>
      </c>
      <c r="T499" s="171">
        <v>4282</v>
      </c>
      <c r="V499" s="161">
        <v>4209</v>
      </c>
      <c r="W499" s="172">
        <f t="shared" si="63"/>
        <v>73</v>
      </c>
      <c r="X499" s="173"/>
    </row>
    <row r="500" spans="1:24" ht="20.100000000000001" hidden="1" customHeight="1">
      <c r="A500" s="179">
        <v>495</v>
      </c>
      <c r="B500" s="176" t="str">
        <f>VLOOKUP($A500,[14]공종목록표!$A:$F,2,0)</f>
        <v>자갈도상 인력다지기</v>
      </c>
      <c r="C500" s="177" t="str">
        <f>VLOOKUP($A500,[14]공종목록표!$A:$F,3,0)</f>
        <v>타이탬퍼</v>
      </c>
      <c r="D500" s="176" t="str">
        <f>VLOOKUP($A500,[14]공종목록표!$A:$F,4,0)</f>
        <v>자갈살포 별도</v>
      </c>
      <c r="E500" s="178" t="str">
        <f>VLOOKUP($A500,[14]공종목록표!$A:$F,5,0)</f>
        <v>㎥</v>
      </c>
      <c r="F500" s="167"/>
      <c r="G500" s="167">
        <v>0</v>
      </c>
      <c r="H500" s="167">
        <f t="shared" si="56"/>
        <v>168</v>
      </c>
      <c r="I500" s="167">
        <f t="shared" si="57"/>
        <v>0</v>
      </c>
      <c r="J500" s="167">
        <f t="shared" si="58"/>
        <v>3065</v>
      </c>
      <c r="K500" s="167">
        <f t="shared" si="59"/>
        <v>0</v>
      </c>
      <c r="L500" s="167">
        <f t="shared" si="60"/>
        <v>1028</v>
      </c>
      <c r="M500" s="167">
        <f t="shared" si="61"/>
        <v>0</v>
      </c>
      <c r="N500" s="167">
        <f t="shared" si="62"/>
        <v>4261</v>
      </c>
      <c r="O500" s="168">
        <f t="shared" si="62"/>
        <v>0</v>
      </c>
      <c r="P500" s="183"/>
      <c r="Q500" s="170">
        <v>168</v>
      </c>
      <c r="R500" s="171">
        <v>3065</v>
      </c>
      <c r="S500" s="171">
        <v>1028</v>
      </c>
      <c r="T500" s="171">
        <v>4261</v>
      </c>
      <c r="V500" s="161">
        <v>4172</v>
      </c>
      <c r="W500" s="172">
        <f t="shared" si="63"/>
        <v>89</v>
      </c>
      <c r="X500" s="173"/>
    </row>
    <row r="501" spans="1:24" ht="20.100000000000001" hidden="1" customHeight="1">
      <c r="A501" s="179">
        <v>496</v>
      </c>
      <c r="B501" s="176" t="str">
        <f>VLOOKUP($A501,[14]공종목록표!$A:$F,2,0)</f>
        <v>교상가드레일 설치</v>
      </c>
      <c r="C501" s="177" t="str">
        <f>VLOOKUP($A501,[14]공종목록표!$A:$F,3,0)</f>
        <v>주간</v>
      </c>
      <c r="D501" s="176" t="str">
        <f>VLOOKUP($A501,[14]공종목록표!$A:$F,4,0)</f>
        <v>침목천공, 나사스파이크 박기 포함, 레일연장</v>
      </c>
      <c r="E501" s="178" t="str">
        <f>VLOOKUP($A501,[14]공종목록표!$A:$F,5,0)</f>
        <v>km</v>
      </c>
      <c r="F501" s="167"/>
      <c r="G501" s="167">
        <v>0</v>
      </c>
      <c r="H501" s="167">
        <f t="shared" si="56"/>
        <v>417264</v>
      </c>
      <c r="I501" s="167">
        <f t="shared" si="57"/>
        <v>0</v>
      </c>
      <c r="J501" s="167">
        <f t="shared" si="58"/>
        <v>13046774</v>
      </c>
      <c r="K501" s="167">
        <f t="shared" si="59"/>
        <v>0</v>
      </c>
      <c r="L501" s="167">
        <f t="shared" si="60"/>
        <v>1082136</v>
      </c>
      <c r="M501" s="167">
        <f t="shared" si="61"/>
        <v>0</v>
      </c>
      <c r="N501" s="167">
        <f t="shared" si="62"/>
        <v>14546174</v>
      </c>
      <c r="O501" s="168">
        <f t="shared" si="62"/>
        <v>0</v>
      </c>
      <c r="P501" s="183"/>
      <c r="Q501" s="170">
        <v>417264</v>
      </c>
      <c r="R501" s="171">
        <v>13046774</v>
      </c>
      <c r="S501" s="171">
        <v>1082136</v>
      </c>
      <c r="T501" s="171">
        <v>14546174</v>
      </c>
      <c r="V501" s="161">
        <v>14203451</v>
      </c>
      <c r="W501" s="172">
        <f t="shared" si="63"/>
        <v>342723</v>
      </c>
      <c r="X501" s="173"/>
    </row>
    <row r="502" spans="1:24" ht="20.100000000000001" hidden="1" customHeight="1">
      <c r="A502" s="179">
        <v>497</v>
      </c>
      <c r="B502" s="176" t="str">
        <f>VLOOKUP($A502,[14]공종목록표!$A:$F,2,0)</f>
        <v>교상가드레일 설치</v>
      </c>
      <c r="C502" s="177" t="str">
        <f>VLOOKUP($A502,[14]공종목록표!$A:$F,3,0)</f>
        <v>야간</v>
      </c>
      <c r="D502" s="176" t="str">
        <f>VLOOKUP($A502,[14]공종목록표!$A:$F,4,0)</f>
        <v>침목천공, 나사스파이크 박기 포함, 레일연장</v>
      </c>
      <c r="E502" s="178" t="str">
        <f>VLOOKUP($A502,[14]공종목록표!$A:$F,5,0)</f>
        <v>km</v>
      </c>
      <c r="F502" s="167"/>
      <c r="G502" s="167">
        <v>0</v>
      </c>
      <c r="H502" s="167">
        <f t="shared" si="56"/>
        <v>417264</v>
      </c>
      <c r="I502" s="167">
        <f t="shared" si="57"/>
        <v>0</v>
      </c>
      <c r="J502" s="167">
        <f t="shared" si="58"/>
        <v>23429091</v>
      </c>
      <c r="K502" s="167">
        <f t="shared" si="59"/>
        <v>0</v>
      </c>
      <c r="L502" s="167">
        <f t="shared" si="60"/>
        <v>1093626</v>
      </c>
      <c r="M502" s="167">
        <f t="shared" si="61"/>
        <v>0</v>
      </c>
      <c r="N502" s="167">
        <f t="shared" si="62"/>
        <v>24939981</v>
      </c>
      <c r="O502" s="168">
        <f t="shared" si="62"/>
        <v>0</v>
      </c>
      <c r="P502" s="183"/>
      <c r="Q502" s="170">
        <v>417264</v>
      </c>
      <c r="R502" s="171">
        <v>23429091</v>
      </c>
      <c r="S502" s="171">
        <v>1093626</v>
      </c>
      <c r="T502" s="171">
        <v>24939981</v>
      </c>
      <c r="V502" s="161">
        <v>24382252</v>
      </c>
      <c r="W502" s="172">
        <f t="shared" si="63"/>
        <v>557729</v>
      </c>
      <c r="X502" s="173"/>
    </row>
    <row r="503" spans="1:24" ht="20.100000000000001" hidden="1" customHeight="1">
      <c r="A503" s="179">
        <v>498</v>
      </c>
      <c r="B503" s="176" t="str">
        <f>VLOOKUP($A503,[14]공종목록표!$A:$F,2,0)</f>
        <v>교상가드레일 설치</v>
      </c>
      <c r="C503" s="177" t="str">
        <f>VLOOKUP($A503,[14]공종목록표!$A:$F,3,0)</f>
        <v>야간(사용중지 4시간)</v>
      </c>
      <c r="D503" s="176" t="str">
        <f>VLOOKUP($A503,[14]공종목록표!$A:$F,4,0)</f>
        <v>침목천공, 나사스파이크 박기 포함, 레일연장</v>
      </c>
      <c r="E503" s="178" t="str">
        <f>VLOOKUP($A503,[14]공종목록표!$A:$F,5,0)</f>
        <v>km</v>
      </c>
      <c r="F503" s="204"/>
      <c r="G503" s="167">
        <v>0</v>
      </c>
      <c r="H503" s="167">
        <f t="shared" si="56"/>
        <v>417264</v>
      </c>
      <c r="I503" s="167">
        <f t="shared" si="57"/>
        <v>0</v>
      </c>
      <c r="J503" s="167">
        <f t="shared" si="58"/>
        <v>25324268</v>
      </c>
      <c r="K503" s="167">
        <f t="shared" si="59"/>
        <v>0</v>
      </c>
      <c r="L503" s="167">
        <f t="shared" si="60"/>
        <v>1099099</v>
      </c>
      <c r="M503" s="167">
        <f t="shared" si="61"/>
        <v>0</v>
      </c>
      <c r="N503" s="167">
        <f t="shared" si="62"/>
        <v>26840631</v>
      </c>
      <c r="O503" s="168">
        <f t="shared" si="62"/>
        <v>0</v>
      </c>
      <c r="P503" s="183"/>
      <c r="Q503" s="170">
        <v>417264</v>
      </c>
      <c r="R503" s="171">
        <v>25324268</v>
      </c>
      <c r="S503" s="171">
        <v>1099099</v>
      </c>
      <c r="T503" s="171">
        <v>26840631</v>
      </c>
      <c r="V503" s="161">
        <v>26254430</v>
      </c>
      <c r="W503" s="172">
        <f t="shared" si="63"/>
        <v>586201</v>
      </c>
      <c r="X503" s="173"/>
    </row>
    <row r="504" spans="1:24" ht="20.100000000000001" hidden="1" customHeight="1">
      <c r="A504" s="179">
        <v>499</v>
      </c>
      <c r="B504" s="176" t="str">
        <f>VLOOKUP($A504,[14]공종목록표!$A:$F,2,0)</f>
        <v>교상가드레일 철거</v>
      </c>
      <c r="C504" s="177" t="str">
        <f>VLOOKUP($A504,[14]공종목록표!$A:$F,3,0)</f>
        <v>주간</v>
      </c>
      <c r="D504" s="176" t="str">
        <f>VLOOKUP($A504,[14]공종목록표!$A:$F,4,0)</f>
        <v>나사스파이크 뽐기 포함, 레일연장</v>
      </c>
      <c r="E504" s="178" t="str">
        <f>VLOOKUP($A504,[14]공종목록표!$A:$F,5,0)</f>
        <v>km</v>
      </c>
      <c r="F504" s="167"/>
      <c r="G504" s="167">
        <v>0</v>
      </c>
      <c r="H504" s="167">
        <f t="shared" si="56"/>
        <v>310938</v>
      </c>
      <c r="I504" s="167">
        <f t="shared" si="57"/>
        <v>0</v>
      </c>
      <c r="J504" s="167">
        <f t="shared" si="58"/>
        <v>10514634</v>
      </c>
      <c r="K504" s="167">
        <f t="shared" si="59"/>
        <v>0</v>
      </c>
      <c r="L504" s="167">
        <f t="shared" si="60"/>
        <v>824674</v>
      </c>
      <c r="M504" s="167">
        <f t="shared" si="61"/>
        <v>0</v>
      </c>
      <c r="N504" s="167">
        <f t="shared" si="62"/>
        <v>11650246</v>
      </c>
      <c r="O504" s="168">
        <f t="shared" si="62"/>
        <v>0</v>
      </c>
      <c r="P504" s="183"/>
      <c r="Q504" s="170">
        <v>310938</v>
      </c>
      <c r="R504" s="171">
        <v>10514634</v>
      </c>
      <c r="S504" s="171">
        <v>824674</v>
      </c>
      <c r="T504" s="171">
        <v>11650246</v>
      </c>
      <c r="V504" s="161">
        <v>11378937</v>
      </c>
      <c r="W504" s="172">
        <f t="shared" si="63"/>
        <v>271309</v>
      </c>
      <c r="X504" s="173"/>
    </row>
    <row r="505" spans="1:24" ht="20.100000000000001" hidden="1" customHeight="1">
      <c r="A505" s="179">
        <v>500</v>
      </c>
      <c r="B505" s="176" t="str">
        <f>VLOOKUP($A505,[14]공종목록표!$A:$F,2,0)</f>
        <v>교상가드레일 철거</v>
      </c>
      <c r="C505" s="177" t="str">
        <f>VLOOKUP($A505,[14]공종목록표!$A:$F,3,0)</f>
        <v>야간</v>
      </c>
      <c r="D505" s="176" t="str">
        <f>VLOOKUP($A505,[14]공종목록표!$A:$F,4,0)</f>
        <v>나사스파이크 뽐기 포함, 레일연장</v>
      </c>
      <c r="E505" s="178" t="str">
        <f>VLOOKUP($A505,[14]공종목록표!$A:$F,5,0)</f>
        <v>km</v>
      </c>
      <c r="F505" s="167"/>
      <c r="G505" s="167">
        <v>0</v>
      </c>
      <c r="H505" s="167">
        <f t="shared" si="56"/>
        <v>310938</v>
      </c>
      <c r="I505" s="167">
        <f t="shared" si="57"/>
        <v>0</v>
      </c>
      <c r="J505" s="167">
        <f t="shared" si="58"/>
        <v>18944708</v>
      </c>
      <c r="K505" s="167">
        <f t="shared" si="59"/>
        <v>0</v>
      </c>
      <c r="L505" s="167">
        <f t="shared" si="60"/>
        <v>834122</v>
      </c>
      <c r="M505" s="167">
        <f t="shared" si="61"/>
        <v>0</v>
      </c>
      <c r="N505" s="167">
        <f t="shared" si="62"/>
        <v>20089768</v>
      </c>
      <c r="O505" s="168">
        <f t="shared" si="62"/>
        <v>0</v>
      </c>
      <c r="P505" s="183"/>
      <c r="Q505" s="170">
        <v>310938</v>
      </c>
      <c r="R505" s="171">
        <v>18944708</v>
      </c>
      <c r="S505" s="171">
        <v>834122</v>
      </c>
      <c r="T505" s="171">
        <v>20089768</v>
      </c>
      <c r="V505" s="161">
        <v>19644608</v>
      </c>
      <c r="W505" s="172">
        <f t="shared" si="63"/>
        <v>445160</v>
      </c>
      <c r="X505" s="173"/>
    </row>
    <row r="506" spans="1:24" ht="20.100000000000001" hidden="1" customHeight="1">
      <c r="A506" s="179">
        <v>501</v>
      </c>
      <c r="B506" s="176" t="str">
        <f>VLOOKUP($A506,[14]공종목록표!$A:$F,2,0)</f>
        <v>교상가드레일 철거</v>
      </c>
      <c r="C506" s="177" t="str">
        <f>VLOOKUP($A506,[14]공종목록표!$A:$F,3,0)</f>
        <v>야간(사용중지 4시간)</v>
      </c>
      <c r="D506" s="176" t="str">
        <f>VLOOKUP($A506,[14]공종목록표!$A:$F,4,0)</f>
        <v>나사스파이크 뽐기 포함, 레일연장</v>
      </c>
      <c r="E506" s="178" t="str">
        <f>VLOOKUP($A506,[14]공종목록표!$A:$F,5,0)</f>
        <v>km</v>
      </c>
      <c r="F506" s="204"/>
      <c r="G506" s="167">
        <v>0</v>
      </c>
      <c r="H506" s="167">
        <f t="shared" si="56"/>
        <v>310938</v>
      </c>
      <c r="I506" s="167">
        <f t="shared" si="57"/>
        <v>0</v>
      </c>
      <c r="J506" s="167">
        <f t="shared" si="58"/>
        <v>20542814</v>
      </c>
      <c r="K506" s="167">
        <f t="shared" si="59"/>
        <v>0</v>
      </c>
      <c r="L506" s="167">
        <f t="shared" si="60"/>
        <v>838623</v>
      </c>
      <c r="M506" s="167">
        <f t="shared" si="61"/>
        <v>0</v>
      </c>
      <c r="N506" s="167">
        <f t="shared" si="62"/>
        <v>21692375</v>
      </c>
      <c r="O506" s="168">
        <f t="shared" si="62"/>
        <v>0</v>
      </c>
      <c r="P506" s="183"/>
      <c r="Q506" s="170">
        <v>310938</v>
      </c>
      <c r="R506" s="171">
        <v>20542814</v>
      </c>
      <c r="S506" s="171">
        <v>838623</v>
      </c>
      <c r="T506" s="171">
        <v>21692375</v>
      </c>
      <c r="V506" s="161">
        <v>21222341</v>
      </c>
      <c r="W506" s="172">
        <f t="shared" si="63"/>
        <v>470034</v>
      </c>
      <c r="X506" s="173"/>
    </row>
    <row r="507" spans="1:24" ht="20.100000000000001" hidden="1" customHeight="1">
      <c r="A507" s="179">
        <v>502</v>
      </c>
      <c r="B507" s="176" t="str">
        <f>VLOOKUP($A507,[14]공종목록표!$A:$F,2,0)</f>
        <v>탈선방지가드레일 설치</v>
      </c>
      <c r="C507" s="177" t="str">
        <f>VLOOKUP($A507,[14]공종목록표!$A:$F,3,0)</f>
        <v>레일체결식, 주간</v>
      </c>
      <c r="D507" s="176" t="str">
        <f>VLOOKUP($A507,[14]공종목록표!$A:$F,4,0)</f>
        <v>가드레일부설, 체결장치설치, 소운반 포함</v>
      </c>
      <c r="E507" s="178" t="str">
        <f>VLOOKUP($A507,[14]공종목록표!$A:$F,5,0)</f>
        <v>km</v>
      </c>
      <c r="F507" s="167"/>
      <c r="G507" s="167">
        <v>0</v>
      </c>
      <c r="H507" s="167">
        <f t="shared" si="56"/>
        <v>320972</v>
      </c>
      <c r="I507" s="167">
        <f t="shared" si="57"/>
        <v>0</v>
      </c>
      <c r="J507" s="167">
        <f t="shared" si="58"/>
        <v>10035872</v>
      </c>
      <c r="K507" s="167">
        <f t="shared" si="59"/>
        <v>0</v>
      </c>
      <c r="L507" s="167">
        <f t="shared" si="60"/>
        <v>887209</v>
      </c>
      <c r="M507" s="167">
        <f t="shared" si="61"/>
        <v>0</v>
      </c>
      <c r="N507" s="167">
        <f t="shared" si="62"/>
        <v>11244053</v>
      </c>
      <c r="O507" s="168">
        <f t="shared" si="62"/>
        <v>0</v>
      </c>
      <c r="P507" s="183"/>
      <c r="Q507" s="170">
        <v>320972</v>
      </c>
      <c r="R507" s="171">
        <v>10035872</v>
      </c>
      <c r="S507" s="171">
        <v>887209</v>
      </c>
      <c r="T507" s="171">
        <v>11244053</v>
      </c>
      <c r="V507" s="161">
        <v>10979392</v>
      </c>
      <c r="W507" s="172">
        <f t="shared" si="63"/>
        <v>264661</v>
      </c>
      <c r="X507" s="173"/>
    </row>
    <row r="508" spans="1:24" ht="20.100000000000001" hidden="1" customHeight="1">
      <c r="A508" s="179">
        <v>503</v>
      </c>
      <c r="B508" s="176" t="str">
        <f>VLOOKUP($A508,[14]공종목록표!$A:$F,2,0)</f>
        <v>탈선방지가드레일 설치</v>
      </c>
      <c r="C508" s="177" t="str">
        <f>VLOOKUP($A508,[14]공종목록표!$A:$F,3,0)</f>
        <v>레일체결식, 야간</v>
      </c>
      <c r="D508" s="176" t="str">
        <f>VLOOKUP($A508,[14]공종목록표!$A:$F,4,0)</f>
        <v>가드레일부설, 체결장치설치, 소운반 포함</v>
      </c>
      <c r="E508" s="178" t="str">
        <f>VLOOKUP($A508,[14]공종목록표!$A:$F,5,0)</f>
        <v>km</v>
      </c>
      <c r="F508" s="167"/>
      <c r="G508" s="167">
        <v>0</v>
      </c>
      <c r="H508" s="167">
        <f t="shared" si="56"/>
        <v>320972</v>
      </c>
      <c r="I508" s="167">
        <f t="shared" si="57"/>
        <v>0</v>
      </c>
      <c r="J508" s="167">
        <f t="shared" si="58"/>
        <v>18022370</v>
      </c>
      <c r="K508" s="167">
        <f t="shared" si="59"/>
        <v>0</v>
      </c>
      <c r="L508" s="167">
        <f t="shared" si="60"/>
        <v>887212</v>
      </c>
      <c r="M508" s="167">
        <f t="shared" si="61"/>
        <v>0</v>
      </c>
      <c r="N508" s="167">
        <f t="shared" si="62"/>
        <v>19230554</v>
      </c>
      <c r="O508" s="168">
        <f t="shared" si="62"/>
        <v>0</v>
      </c>
      <c r="P508" s="183"/>
      <c r="Q508" s="170">
        <v>320972</v>
      </c>
      <c r="R508" s="171">
        <v>18022370</v>
      </c>
      <c r="S508" s="171">
        <v>887212</v>
      </c>
      <c r="T508" s="171">
        <v>19230554</v>
      </c>
      <c r="V508" s="161">
        <v>18800667</v>
      </c>
      <c r="W508" s="172">
        <f t="shared" si="63"/>
        <v>429887</v>
      </c>
      <c r="X508" s="173"/>
    </row>
    <row r="509" spans="1:24" ht="20.100000000000001" hidden="1" customHeight="1">
      <c r="A509" s="179">
        <v>504</v>
      </c>
      <c r="B509" s="176" t="str">
        <f>VLOOKUP($A509,[14]공종목록표!$A:$F,2,0)</f>
        <v>탈선방지가드레일 설치</v>
      </c>
      <c r="C509" s="177" t="str">
        <f>VLOOKUP($A509,[14]공종목록표!$A:$F,3,0)</f>
        <v>레일체결식, 야간(사용중지 3시간)</v>
      </c>
      <c r="D509" s="176" t="str">
        <f>VLOOKUP($A509,[14]공종목록표!$A:$F,4,0)</f>
        <v>가드레일부설, 체결장치설치, 소운반 포함</v>
      </c>
      <c r="E509" s="178" t="str">
        <f>VLOOKUP($A509,[14]공종목록표!$A:$F,5,0)</f>
        <v>km</v>
      </c>
      <c r="F509" s="167"/>
      <c r="G509" s="167">
        <v>0</v>
      </c>
      <c r="H509" s="167">
        <f t="shared" si="56"/>
        <v>320972</v>
      </c>
      <c r="I509" s="167">
        <f t="shared" si="57"/>
        <v>0</v>
      </c>
      <c r="J509" s="167">
        <f t="shared" si="58"/>
        <v>20163960</v>
      </c>
      <c r="K509" s="167">
        <f t="shared" si="59"/>
        <v>0</v>
      </c>
      <c r="L509" s="167">
        <f t="shared" si="60"/>
        <v>887213</v>
      </c>
      <c r="M509" s="167">
        <f t="shared" si="61"/>
        <v>0</v>
      </c>
      <c r="N509" s="167">
        <f t="shared" si="62"/>
        <v>21372145</v>
      </c>
      <c r="O509" s="168">
        <f t="shared" si="62"/>
        <v>0</v>
      </c>
      <c r="P509" s="183"/>
      <c r="Q509" s="170">
        <v>320972</v>
      </c>
      <c r="R509" s="171">
        <v>20163960</v>
      </c>
      <c r="S509" s="171">
        <v>887213</v>
      </c>
      <c r="T509" s="171">
        <v>21372145</v>
      </c>
      <c r="V509" s="161">
        <v>20909439</v>
      </c>
      <c r="W509" s="172">
        <f t="shared" si="63"/>
        <v>462706</v>
      </c>
      <c r="X509" s="173"/>
    </row>
    <row r="510" spans="1:24" ht="20.100000000000001" hidden="1" customHeight="1">
      <c r="A510" s="179">
        <v>505</v>
      </c>
      <c r="B510" s="176" t="str">
        <f>VLOOKUP($A510,[14]공종목록표!$A:$F,2,0)</f>
        <v>탈선방지가드레일 설치</v>
      </c>
      <c r="C510" s="177" t="str">
        <f>VLOOKUP($A510,[14]공종목록표!$A:$F,3,0)</f>
        <v>레일체결식, 야간(사용중지 4시간)</v>
      </c>
      <c r="D510" s="176" t="str">
        <f>VLOOKUP($A510,[14]공종목록표!$A:$F,4,0)</f>
        <v>가드레일부설, 체결장치설치, 소운반 포함</v>
      </c>
      <c r="E510" s="178" t="str">
        <f>VLOOKUP($A510,[14]공종목록표!$A:$F,5,0)</f>
        <v>km</v>
      </c>
      <c r="F510" s="167"/>
      <c r="G510" s="167">
        <v>0</v>
      </c>
      <c r="H510" s="167">
        <f t="shared" si="56"/>
        <v>320972</v>
      </c>
      <c r="I510" s="167">
        <f t="shared" si="57"/>
        <v>0</v>
      </c>
      <c r="J510" s="167">
        <f t="shared" si="58"/>
        <v>19479945</v>
      </c>
      <c r="K510" s="167">
        <f t="shared" si="59"/>
        <v>0</v>
      </c>
      <c r="L510" s="167">
        <f t="shared" si="60"/>
        <v>887210</v>
      </c>
      <c r="M510" s="167">
        <f t="shared" si="61"/>
        <v>0</v>
      </c>
      <c r="N510" s="167">
        <f t="shared" si="62"/>
        <v>20688127</v>
      </c>
      <c r="O510" s="168">
        <f t="shared" si="62"/>
        <v>0</v>
      </c>
      <c r="P510" s="183"/>
      <c r="Q510" s="170">
        <v>320972</v>
      </c>
      <c r="R510" s="171">
        <v>19479945</v>
      </c>
      <c r="S510" s="171">
        <v>887210</v>
      </c>
      <c r="T510" s="171">
        <v>20688127</v>
      </c>
      <c r="V510" s="161">
        <v>20236423</v>
      </c>
      <c r="W510" s="172">
        <f t="shared" si="63"/>
        <v>451704</v>
      </c>
      <c r="X510" s="173"/>
    </row>
    <row r="511" spans="1:24" ht="20.100000000000001" hidden="1" customHeight="1">
      <c r="A511" s="179">
        <v>506</v>
      </c>
      <c r="B511" s="176" t="str">
        <f>VLOOKUP($A511,[14]공종목록표!$A:$F,2,0)</f>
        <v>탈선방지가드레일 설치</v>
      </c>
      <c r="C511" s="177" t="str">
        <f>VLOOKUP($A511,[14]공종목록표!$A:$F,3,0)</f>
        <v>교량 또는 터널, 레일체결식, 주간</v>
      </c>
      <c r="D511" s="176" t="str">
        <f>VLOOKUP($A511,[14]공종목록표!$A:$F,4,0)</f>
        <v>가드레일부설, 체결장치설치, 소운반 포함</v>
      </c>
      <c r="E511" s="178" t="str">
        <f>VLOOKUP($A511,[14]공종목록표!$A:$F,5,0)</f>
        <v>km</v>
      </c>
      <c r="F511" s="167"/>
      <c r="G511" s="167">
        <v>0</v>
      </c>
      <c r="H511" s="167">
        <f t="shared" si="56"/>
        <v>417264</v>
      </c>
      <c r="I511" s="167">
        <f t="shared" si="57"/>
        <v>0</v>
      </c>
      <c r="J511" s="167">
        <f t="shared" si="58"/>
        <v>13046774</v>
      </c>
      <c r="K511" s="167">
        <f t="shared" si="59"/>
        <v>0</v>
      </c>
      <c r="L511" s="167">
        <f t="shared" si="60"/>
        <v>1082136</v>
      </c>
      <c r="M511" s="167">
        <f t="shared" si="61"/>
        <v>0</v>
      </c>
      <c r="N511" s="167">
        <f t="shared" si="62"/>
        <v>14546174</v>
      </c>
      <c r="O511" s="168">
        <f t="shared" si="62"/>
        <v>0</v>
      </c>
      <c r="P511" s="183"/>
      <c r="Q511" s="170">
        <v>417264</v>
      </c>
      <c r="R511" s="171">
        <v>13046774</v>
      </c>
      <c r="S511" s="171">
        <v>1082136</v>
      </c>
      <c r="T511" s="171">
        <v>14546174</v>
      </c>
      <c r="V511" s="161">
        <v>14203451</v>
      </c>
      <c r="W511" s="172">
        <f t="shared" si="63"/>
        <v>342723</v>
      </c>
      <c r="X511" s="173"/>
    </row>
    <row r="512" spans="1:24" ht="20.100000000000001" hidden="1" customHeight="1">
      <c r="A512" s="179">
        <v>507</v>
      </c>
      <c r="B512" s="176" t="str">
        <f>VLOOKUP($A512,[14]공종목록표!$A:$F,2,0)</f>
        <v>탈선방지가드레일 설치</v>
      </c>
      <c r="C512" s="177" t="str">
        <f>VLOOKUP($A512,[14]공종목록표!$A:$F,3,0)</f>
        <v>교량 또는 터널, 레일체결식, 야간</v>
      </c>
      <c r="D512" s="176" t="str">
        <f>VLOOKUP($A512,[14]공종목록표!$A:$F,4,0)</f>
        <v>가드레일부설, 체결장치설치, 소운반 포함</v>
      </c>
      <c r="E512" s="178" t="str">
        <f>VLOOKUP($A512,[14]공종목록표!$A:$F,5,0)</f>
        <v>km</v>
      </c>
      <c r="F512" s="167"/>
      <c r="G512" s="167">
        <v>0</v>
      </c>
      <c r="H512" s="167">
        <f t="shared" si="56"/>
        <v>417264</v>
      </c>
      <c r="I512" s="167">
        <f t="shared" si="57"/>
        <v>0</v>
      </c>
      <c r="J512" s="167">
        <f t="shared" si="58"/>
        <v>23429091</v>
      </c>
      <c r="K512" s="167">
        <f t="shared" si="59"/>
        <v>0</v>
      </c>
      <c r="L512" s="167">
        <f t="shared" si="60"/>
        <v>1093626</v>
      </c>
      <c r="M512" s="167">
        <f t="shared" si="61"/>
        <v>0</v>
      </c>
      <c r="N512" s="167">
        <f t="shared" si="62"/>
        <v>24939981</v>
      </c>
      <c r="O512" s="168">
        <f t="shared" si="62"/>
        <v>0</v>
      </c>
      <c r="P512" s="183"/>
      <c r="Q512" s="170">
        <v>417264</v>
      </c>
      <c r="R512" s="171">
        <v>23429091</v>
      </c>
      <c r="S512" s="171">
        <v>1093626</v>
      </c>
      <c r="T512" s="171">
        <v>24939981</v>
      </c>
      <c r="V512" s="161">
        <v>24382252</v>
      </c>
      <c r="W512" s="172">
        <f t="shared" si="63"/>
        <v>557729</v>
      </c>
      <c r="X512" s="173"/>
    </row>
    <row r="513" spans="1:24" s="174" customFormat="1" ht="20.100000000000001" hidden="1" customHeight="1">
      <c r="A513" s="179">
        <v>508</v>
      </c>
      <c r="B513" s="176" t="str">
        <f>VLOOKUP($A513,[14]공종목록표!$A:$F,2,0)</f>
        <v>탈선방지가드레일 설치</v>
      </c>
      <c r="C513" s="177" t="str">
        <f>VLOOKUP($A513,[14]공종목록표!$A:$F,3,0)</f>
        <v>교량 또는 터널, 레일체결식, 야간(사용중지 3시간)</v>
      </c>
      <c r="D513" s="176" t="str">
        <f>VLOOKUP($A513,[14]공종목록표!$A:$F,4,0)</f>
        <v>가드레일부설, 체결장치설치, 소운반 포함</v>
      </c>
      <c r="E513" s="178" t="str">
        <f>VLOOKUP($A513,[14]공종목록표!$A:$F,5,0)</f>
        <v>km</v>
      </c>
      <c r="F513" s="167"/>
      <c r="G513" s="167">
        <v>0</v>
      </c>
      <c r="H513" s="167">
        <f t="shared" si="56"/>
        <v>417264</v>
      </c>
      <c r="I513" s="167">
        <f t="shared" si="57"/>
        <v>0</v>
      </c>
      <c r="J513" s="167">
        <f t="shared" si="58"/>
        <v>26213084</v>
      </c>
      <c r="K513" s="167">
        <f t="shared" si="59"/>
        <v>0</v>
      </c>
      <c r="L513" s="167">
        <f t="shared" si="60"/>
        <v>1101200</v>
      </c>
      <c r="M513" s="167">
        <f t="shared" si="61"/>
        <v>0</v>
      </c>
      <c r="N513" s="167">
        <f t="shared" si="62"/>
        <v>27731548</v>
      </c>
      <c r="O513" s="168">
        <f t="shared" si="62"/>
        <v>0</v>
      </c>
      <c r="P513" s="183"/>
      <c r="Q513" s="170">
        <v>417264</v>
      </c>
      <c r="R513" s="171">
        <v>26213084</v>
      </c>
      <c r="S513" s="171">
        <v>1101200</v>
      </c>
      <c r="T513" s="171">
        <v>27731548</v>
      </c>
      <c r="V513" s="161">
        <v>27131013</v>
      </c>
      <c r="W513" s="172">
        <f t="shared" si="63"/>
        <v>600535</v>
      </c>
      <c r="X513" s="173"/>
    </row>
    <row r="514" spans="1:24" ht="20.100000000000001" hidden="1" customHeight="1">
      <c r="A514" s="179">
        <v>509</v>
      </c>
      <c r="B514" s="176" t="str">
        <f>VLOOKUP($A514,[14]공종목록표!$A:$F,2,0)</f>
        <v>탈선방지가드레일 설치</v>
      </c>
      <c r="C514" s="177" t="str">
        <f>VLOOKUP($A514,[14]공종목록표!$A:$F,3,0)</f>
        <v>교량 또는 터널, 레일체결식, 야간(사용중지 4시간)</v>
      </c>
      <c r="D514" s="176" t="str">
        <f>VLOOKUP($A514,[14]공종목록표!$A:$F,4,0)</f>
        <v>가드레일부설, 체결장치설치, 소운반 포함</v>
      </c>
      <c r="E514" s="178" t="str">
        <f>VLOOKUP($A514,[14]공종목록표!$A:$F,5,0)</f>
        <v>km</v>
      </c>
      <c r="F514" s="167"/>
      <c r="G514" s="167">
        <v>0</v>
      </c>
      <c r="H514" s="167">
        <f t="shared" si="56"/>
        <v>417264</v>
      </c>
      <c r="I514" s="167">
        <f t="shared" si="57"/>
        <v>0</v>
      </c>
      <c r="J514" s="167">
        <f t="shared" si="58"/>
        <v>25324268</v>
      </c>
      <c r="K514" s="167">
        <f t="shared" si="59"/>
        <v>0</v>
      </c>
      <c r="L514" s="167">
        <f t="shared" si="60"/>
        <v>1099099</v>
      </c>
      <c r="M514" s="167">
        <f t="shared" si="61"/>
        <v>0</v>
      </c>
      <c r="N514" s="167">
        <f t="shared" si="62"/>
        <v>26840631</v>
      </c>
      <c r="O514" s="168">
        <f t="shared" si="62"/>
        <v>0</v>
      </c>
      <c r="P514" s="183"/>
      <c r="Q514" s="170">
        <v>417264</v>
      </c>
      <c r="R514" s="171">
        <v>25324268</v>
      </c>
      <c r="S514" s="171">
        <v>1099099</v>
      </c>
      <c r="T514" s="171">
        <v>26840631</v>
      </c>
      <c r="V514" s="161">
        <v>26254430</v>
      </c>
      <c r="W514" s="172">
        <f t="shared" si="63"/>
        <v>586201</v>
      </c>
      <c r="X514" s="173"/>
    </row>
    <row r="515" spans="1:24" s="174" customFormat="1" ht="20.100000000000001" hidden="1" customHeight="1">
      <c r="A515" s="179">
        <v>510</v>
      </c>
      <c r="B515" s="176" t="str">
        <f>VLOOKUP($A515,[14]공종목록표!$A:$F,2,0)</f>
        <v>탈선방지가드레일 철거</v>
      </c>
      <c r="C515" s="177" t="str">
        <f>VLOOKUP($A515,[14]공종목록표!$A:$F,3,0)</f>
        <v>체일체결식, 주간</v>
      </c>
      <c r="D515" s="176" t="str">
        <f>VLOOKUP($A515,[14]공종목록표!$A:$F,4,0)</f>
        <v>가드레일탈거, 체결장치해체, 소운반 포함</v>
      </c>
      <c r="E515" s="178" t="str">
        <f>VLOOKUP($A515,[14]공종목록표!$A:$F,5,0)</f>
        <v>km</v>
      </c>
      <c r="F515" s="167"/>
      <c r="G515" s="167">
        <v>0</v>
      </c>
      <c r="H515" s="167">
        <f t="shared" si="56"/>
        <v>239183</v>
      </c>
      <c r="I515" s="167">
        <f t="shared" si="57"/>
        <v>0</v>
      </c>
      <c r="J515" s="167">
        <f t="shared" si="58"/>
        <v>8088275</v>
      </c>
      <c r="K515" s="167">
        <f t="shared" si="59"/>
        <v>0</v>
      </c>
      <c r="L515" s="167">
        <f t="shared" si="60"/>
        <v>679424</v>
      </c>
      <c r="M515" s="167">
        <f t="shared" si="61"/>
        <v>0</v>
      </c>
      <c r="N515" s="167">
        <f t="shared" si="62"/>
        <v>9006882</v>
      </c>
      <c r="O515" s="168">
        <f t="shared" si="62"/>
        <v>0</v>
      </c>
      <c r="P515" s="183"/>
      <c r="Q515" s="170">
        <v>239183</v>
      </c>
      <c r="R515" s="171">
        <v>8088275</v>
      </c>
      <c r="S515" s="171">
        <v>679424</v>
      </c>
      <c r="T515" s="171">
        <v>9006882</v>
      </c>
      <c r="V515" s="161">
        <v>8797329</v>
      </c>
      <c r="W515" s="172">
        <f t="shared" si="63"/>
        <v>209553</v>
      </c>
      <c r="X515" s="173"/>
    </row>
    <row r="516" spans="1:24" ht="20.100000000000001" hidden="1" customHeight="1">
      <c r="A516" s="179">
        <v>511</v>
      </c>
      <c r="B516" s="176" t="str">
        <f>VLOOKUP($A516,[14]공종목록표!$A:$F,2,0)</f>
        <v>탈선방지가드레일 철거</v>
      </c>
      <c r="C516" s="177" t="str">
        <f>VLOOKUP($A516,[14]공종목록표!$A:$F,3,0)</f>
        <v>레일체결식, 야간</v>
      </c>
      <c r="D516" s="176" t="str">
        <f>VLOOKUP($A516,[14]공종목록표!$A:$F,4,0)</f>
        <v>가드레일탈거, 체결장치해체, 소운반 포함</v>
      </c>
      <c r="E516" s="178" t="str">
        <f>VLOOKUP($A516,[14]공종목록표!$A:$F,5,0)</f>
        <v>km</v>
      </c>
      <c r="F516" s="167"/>
      <c r="G516" s="167">
        <v>0</v>
      </c>
      <c r="H516" s="167">
        <f t="shared" si="56"/>
        <v>239183</v>
      </c>
      <c r="I516" s="167">
        <f t="shared" si="57"/>
        <v>0</v>
      </c>
      <c r="J516" s="167">
        <f t="shared" si="58"/>
        <v>14572821</v>
      </c>
      <c r="K516" s="167">
        <f t="shared" si="59"/>
        <v>0</v>
      </c>
      <c r="L516" s="167">
        <f t="shared" si="60"/>
        <v>679421</v>
      </c>
      <c r="M516" s="167">
        <f t="shared" si="61"/>
        <v>0</v>
      </c>
      <c r="N516" s="167">
        <f t="shared" si="62"/>
        <v>15491425</v>
      </c>
      <c r="O516" s="168">
        <f t="shared" si="62"/>
        <v>0</v>
      </c>
      <c r="P516" s="183"/>
      <c r="Q516" s="170">
        <v>239183</v>
      </c>
      <c r="R516" s="171">
        <v>14572821</v>
      </c>
      <c r="S516" s="171">
        <v>679421</v>
      </c>
      <c r="T516" s="171">
        <v>15491425</v>
      </c>
      <c r="V516" s="161">
        <v>15148280</v>
      </c>
      <c r="W516" s="172">
        <f t="shared" si="63"/>
        <v>343145</v>
      </c>
      <c r="X516" s="173"/>
    </row>
    <row r="517" spans="1:24" ht="20.100000000000001" hidden="1" customHeight="1">
      <c r="A517" s="179">
        <v>512</v>
      </c>
      <c r="B517" s="176" t="str">
        <f>VLOOKUP($A517,[14]공종목록표!$A:$F,2,0)</f>
        <v>탈선방지가드레일 철거</v>
      </c>
      <c r="C517" s="177" t="str">
        <f>VLOOKUP($A517,[14]공종목록표!$A:$F,3,0)</f>
        <v>레일체결식, 야간(사용중지 3시간)</v>
      </c>
      <c r="D517" s="176" t="str">
        <f>VLOOKUP($A517,[14]공종목록표!$A:$F,4,0)</f>
        <v>가드레일탈거, 체결장치해체, 소운반 포함</v>
      </c>
      <c r="E517" s="178" t="str">
        <f>VLOOKUP($A517,[14]공종목록표!$A:$F,5,0)</f>
        <v>km</v>
      </c>
      <c r="F517" s="167"/>
      <c r="G517" s="167">
        <v>0</v>
      </c>
      <c r="H517" s="167">
        <f t="shared" si="56"/>
        <v>239183</v>
      </c>
      <c r="I517" s="167">
        <f t="shared" si="57"/>
        <v>0</v>
      </c>
      <c r="J517" s="167">
        <f t="shared" si="58"/>
        <v>16374316</v>
      </c>
      <c r="K517" s="167">
        <f t="shared" si="59"/>
        <v>0</v>
      </c>
      <c r="L517" s="167">
        <f t="shared" si="60"/>
        <v>679420</v>
      </c>
      <c r="M517" s="167">
        <f t="shared" si="61"/>
        <v>0</v>
      </c>
      <c r="N517" s="167">
        <f t="shared" si="62"/>
        <v>17292919</v>
      </c>
      <c r="O517" s="168">
        <f t="shared" si="62"/>
        <v>0</v>
      </c>
      <c r="P517" s="183"/>
      <c r="Q517" s="170">
        <v>239183</v>
      </c>
      <c r="R517" s="171">
        <v>16374316</v>
      </c>
      <c r="S517" s="171">
        <v>679420</v>
      </c>
      <c r="T517" s="171">
        <v>17292919</v>
      </c>
      <c r="V517" s="161">
        <v>16921279</v>
      </c>
      <c r="W517" s="172">
        <f t="shared" si="63"/>
        <v>371640</v>
      </c>
      <c r="X517" s="173"/>
    </row>
    <row r="518" spans="1:24" ht="20.100000000000001" hidden="1" customHeight="1">
      <c r="A518" s="179">
        <v>513</v>
      </c>
      <c r="B518" s="176" t="str">
        <f>VLOOKUP($A518,[14]공종목록표!$A:$F,2,0)</f>
        <v>탈선방지가드레일 철거</v>
      </c>
      <c r="C518" s="177" t="str">
        <f>VLOOKUP($A518,[14]공종목록표!$A:$F,3,0)</f>
        <v>레일체결식, 야간(사용중지 4시간)</v>
      </c>
      <c r="D518" s="176" t="str">
        <f>VLOOKUP($A518,[14]공종목록표!$A:$F,4,0)</f>
        <v>가드레일탈거, 체결장치해체, 소운반 포함</v>
      </c>
      <c r="E518" s="178" t="str">
        <f>VLOOKUP($A518,[14]공종목록표!$A:$F,5,0)</f>
        <v>km</v>
      </c>
      <c r="F518" s="167"/>
      <c r="G518" s="167">
        <v>0</v>
      </c>
      <c r="H518" s="167">
        <f t="shared" ref="H518:H581" si="64">INT($Q518*$T$3)</f>
        <v>239183</v>
      </c>
      <c r="I518" s="167">
        <f t="shared" ref="I518:I581" si="65">INT(H518*($F518+$G518/1000))</f>
        <v>0</v>
      </c>
      <c r="J518" s="167">
        <f t="shared" ref="J518:J581" si="66">INT($R518*$T$3)</f>
        <v>15802004</v>
      </c>
      <c r="K518" s="167">
        <f t="shared" ref="K518:K581" si="67">INT(J518*($F518+$G518/1000))</f>
        <v>0</v>
      </c>
      <c r="L518" s="167">
        <f t="shared" ref="L518:L581" si="68">INT($S518*$T$3)</f>
        <v>679421</v>
      </c>
      <c r="M518" s="167">
        <f t="shared" ref="M518:M581" si="69">INT(L518*($F518+$G518/1000))</f>
        <v>0</v>
      </c>
      <c r="N518" s="167">
        <f t="shared" ref="N518:O581" si="70">H518+J518+L518</f>
        <v>16720608</v>
      </c>
      <c r="O518" s="168">
        <f t="shared" si="70"/>
        <v>0</v>
      </c>
      <c r="P518" s="183"/>
      <c r="Q518" s="170">
        <v>239183</v>
      </c>
      <c r="R518" s="171">
        <v>15802004</v>
      </c>
      <c r="S518" s="171">
        <v>679421</v>
      </c>
      <c r="T518" s="171">
        <v>16720608</v>
      </c>
      <c r="V518" s="161">
        <v>16358396</v>
      </c>
      <c r="W518" s="172">
        <f t="shared" ref="W518:W581" si="71">N518-V518</f>
        <v>362212</v>
      </c>
      <c r="X518" s="173"/>
    </row>
    <row r="519" spans="1:24" ht="20.100000000000001" hidden="1" customHeight="1">
      <c r="A519" s="179">
        <v>514</v>
      </c>
      <c r="B519" s="176" t="str">
        <f>VLOOKUP($A519,[14]공종목록표!$A:$F,2,0)</f>
        <v>탈선방지가드레일 철거</v>
      </c>
      <c r="C519" s="177" t="str">
        <f>VLOOKUP($A519,[14]공종목록표!$A:$F,3,0)</f>
        <v>교량 또는 터널, 레일체결식, 주간</v>
      </c>
      <c r="D519" s="176" t="str">
        <f>VLOOKUP($A519,[14]공종목록표!$A:$F,4,0)</f>
        <v>가드레일탈거, 체결장치해체, 소운반 포함</v>
      </c>
      <c r="E519" s="178" t="str">
        <f>VLOOKUP($A519,[14]공종목록표!$A:$F,5,0)</f>
        <v>km</v>
      </c>
      <c r="F519" s="167"/>
      <c r="G519" s="167">
        <v>0</v>
      </c>
      <c r="H519" s="167">
        <f t="shared" si="64"/>
        <v>310938</v>
      </c>
      <c r="I519" s="167">
        <f t="shared" si="65"/>
        <v>0</v>
      </c>
      <c r="J519" s="167">
        <f t="shared" si="66"/>
        <v>10514634</v>
      </c>
      <c r="K519" s="167">
        <f t="shared" si="67"/>
        <v>0</v>
      </c>
      <c r="L519" s="167">
        <f t="shared" si="68"/>
        <v>824674</v>
      </c>
      <c r="M519" s="167">
        <f t="shared" si="69"/>
        <v>0</v>
      </c>
      <c r="N519" s="167">
        <f t="shared" si="70"/>
        <v>11650246</v>
      </c>
      <c r="O519" s="168">
        <f t="shared" si="70"/>
        <v>0</v>
      </c>
      <c r="P519" s="183"/>
      <c r="Q519" s="170">
        <v>310938</v>
      </c>
      <c r="R519" s="171">
        <v>10514634</v>
      </c>
      <c r="S519" s="171">
        <v>824674</v>
      </c>
      <c r="T519" s="171">
        <v>11650246</v>
      </c>
      <c r="V519" s="161">
        <v>11378937</v>
      </c>
      <c r="W519" s="172">
        <f t="shared" si="71"/>
        <v>271309</v>
      </c>
      <c r="X519" s="173"/>
    </row>
    <row r="520" spans="1:24" ht="20.100000000000001" hidden="1" customHeight="1">
      <c r="A520" s="179">
        <v>515</v>
      </c>
      <c r="B520" s="176" t="str">
        <f>VLOOKUP($A520,[14]공종목록표!$A:$F,2,0)</f>
        <v>탈선방지가드레일 철거</v>
      </c>
      <c r="C520" s="177" t="str">
        <f>VLOOKUP($A520,[14]공종목록표!$A:$F,3,0)</f>
        <v>교량 또는 터널, 레일체결식, 야간</v>
      </c>
      <c r="D520" s="176" t="str">
        <f>VLOOKUP($A520,[14]공종목록표!$A:$F,4,0)</f>
        <v>가드레일탈거, 체결장치해체, 소운반 포함</v>
      </c>
      <c r="E520" s="178" t="str">
        <f>VLOOKUP($A520,[14]공종목록표!$A:$F,5,0)</f>
        <v>km</v>
      </c>
      <c r="F520" s="167"/>
      <c r="G520" s="167">
        <v>0</v>
      </c>
      <c r="H520" s="167">
        <f t="shared" si="64"/>
        <v>310938</v>
      </c>
      <c r="I520" s="167">
        <f t="shared" si="65"/>
        <v>0</v>
      </c>
      <c r="J520" s="167">
        <f t="shared" si="66"/>
        <v>18944708</v>
      </c>
      <c r="K520" s="167">
        <f t="shared" si="67"/>
        <v>0</v>
      </c>
      <c r="L520" s="167">
        <f t="shared" si="68"/>
        <v>834122</v>
      </c>
      <c r="M520" s="167">
        <f t="shared" si="69"/>
        <v>0</v>
      </c>
      <c r="N520" s="167">
        <f t="shared" si="70"/>
        <v>20089768</v>
      </c>
      <c r="O520" s="168">
        <f t="shared" si="70"/>
        <v>0</v>
      </c>
      <c r="P520" s="183"/>
      <c r="Q520" s="170">
        <v>310938</v>
      </c>
      <c r="R520" s="171">
        <v>18944708</v>
      </c>
      <c r="S520" s="171">
        <v>834122</v>
      </c>
      <c r="T520" s="171">
        <v>20089768</v>
      </c>
      <c r="V520" s="161">
        <v>19644608</v>
      </c>
      <c r="W520" s="172">
        <f t="shared" si="71"/>
        <v>445160</v>
      </c>
      <c r="X520" s="173"/>
    </row>
    <row r="521" spans="1:24" ht="20.100000000000001" hidden="1" customHeight="1">
      <c r="A521" s="179">
        <v>516</v>
      </c>
      <c r="B521" s="176" t="str">
        <f>VLOOKUP($A521,[14]공종목록표!$A:$F,2,0)</f>
        <v>탈선방지가드레일 철거</v>
      </c>
      <c r="C521" s="177" t="str">
        <f>VLOOKUP($A521,[14]공종목록표!$A:$F,3,0)</f>
        <v>교량 또는 터널, 레일체결식, 야간(사용중지 3시간)</v>
      </c>
      <c r="D521" s="176" t="str">
        <f>VLOOKUP($A521,[14]공종목록표!$A:$F,4,0)</f>
        <v>가드레일탈거, 체결장치해체, 소운반 포함</v>
      </c>
      <c r="E521" s="178" t="str">
        <f>VLOOKUP($A521,[14]공종목록표!$A:$F,5,0)</f>
        <v>km</v>
      </c>
      <c r="F521" s="167"/>
      <c r="G521" s="167">
        <v>0</v>
      </c>
      <c r="H521" s="167">
        <f t="shared" si="64"/>
        <v>310938</v>
      </c>
      <c r="I521" s="167">
        <f t="shared" si="65"/>
        <v>0</v>
      </c>
      <c r="J521" s="167">
        <f t="shared" si="66"/>
        <v>20414446</v>
      </c>
      <c r="K521" s="167">
        <f t="shared" si="67"/>
        <v>0</v>
      </c>
      <c r="L521" s="167">
        <f t="shared" si="68"/>
        <v>838623</v>
      </c>
      <c r="M521" s="167">
        <f t="shared" si="69"/>
        <v>0</v>
      </c>
      <c r="N521" s="167">
        <f t="shared" si="70"/>
        <v>21564007</v>
      </c>
      <c r="O521" s="168">
        <f t="shared" si="70"/>
        <v>0</v>
      </c>
      <c r="P521" s="183"/>
      <c r="Q521" s="170">
        <v>310938</v>
      </c>
      <c r="R521" s="171">
        <v>20414446</v>
      </c>
      <c r="S521" s="171">
        <v>838623</v>
      </c>
      <c r="T521" s="171">
        <v>21564007</v>
      </c>
      <c r="V521" s="161">
        <v>21098198</v>
      </c>
      <c r="W521" s="172">
        <f t="shared" si="71"/>
        <v>465809</v>
      </c>
      <c r="X521" s="173"/>
    </row>
    <row r="522" spans="1:24" ht="20.100000000000001" hidden="1" customHeight="1">
      <c r="A522" s="179">
        <v>517</v>
      </c>
      <c r="B522" s="176" t="str">
        <f>VLOOKUP($A522,[14]공종목록표!$A:$F,2,0)</f>
        <v>탈선방지가드레일 철거</v>
      </c>
      <c r="C522" s="177" t="str">
        <f>VLOOKUP($A522,[14]공종목록표!$A:$F,3,0)</f>
        <v>교량 또는 터널, 레일체결식, 야간(사용중지 4시간)</v>
      </c>
      <c r="D522" s="176" t="str">
        <f>VLOOKUP($A522,[14]공종목록표!$A:$F,4,0)</f>
        <v>가드레일탈거, 체결장치해체, 소운반 포함</v>
      </c>
      <c r="E522" s="178" t="str">
        <f>VLOOKUP($A522,[14]공종목록표!$A:$F,5,0)</f>
        <v>km</v>
      </c>
      <c r="F522" s="167"/>
      <c r="G522" s="167">
        <v>0</v>
      </c>
      <c r="H522" s="167">
        <f t="shared" si="64"/>
        <v>310938</v>
      </c>
      <c r="I522" s="167">
        <f t="shared" si="65"/>
        <v>0</v>
      </c>
      <c r="J522" s="167">
        <f t="shared" si="66"/>
        <v>20542814</v>
      </c>
      <c r="K522" s="167">
        <f t="shared" si="67"/>
        <v>0</v>
      </c>
      <c r="L522" s="167">
        <f t="shared" si="68"/>
        <v>838623</v>
      </c>
      <c r="M522" s="167">
        <f t="shared" si="69"/>
        <v>0</v>
      </c>
      <c r="N522" s="167">
        <f t="shared" si="70"/>
        <v>21692375</v>
      </c>
      <c r="O522" s="168">
        <f t="shared" si="70"/>
        <v>0</v>
      </c>
      <c r="P522" s="183"/>
      <c r="Q522" s="170">
        <v>310938</v>
      </c>
      <c r="R522" s="171">
        <v>20542814</v>
      </c>
      <c r="S522" s="171">
        <v>838623</v>
      </c>
      <c r="T522" s="171">
        <v>21692375</v>
      </c>
      <c r="V522" s="161">
        <v>21222341</v>
      </c>
      <c r="W522" s="172">
        <f t="shared" si="71"/>
        <v>470034</v>
      </c>
      <c r="X522" s="173"/>
    </row>
    <row r="523" spans="1:24" ht="20.100000000000001" hidden="1" customHeight="1">
      <c r="A523" s="179">
        <v>518</v>
      </c>
      <c r="B523" s="176" t="str">
        <f>VLOOKUP($A523,[14]공종목록표!$A:$F,2,0)</f>
        <v>가드레일부설</v>
      </c>
      <c r="C523" s="177" t="str">
        <f>VLOOKUP($A523,[14]공종목록표!$A:$F,3,0)</f>
        <v>주간</v>
      </c>
      <c r="D523" s="176" t="str">
        <f>VLOOKUP($A523,[14]공종목록표!$A:$F,4,0)</f>
        <v>-</v>
      </c>
      <c r="E523" s="178" t="str">
        <f>VLOOKUP($A523,[14]공종목록표!$A:$F,5,0)</f>
        <v>m</v>
      </c>
      <c r="F523" s="167"/>
      <c r="G523" s="167">
        <v>0</v>
      </c>
      <c r="H523" s="167">
        <f t="shared" si="64"/>
        <v>0</v>
      </c>
      <c r="I523" s="167">
        <f t="shared" si="65"/>
        <v>0</v>
      </c>
      <c r="J523" s="167">
        <f t="shared" si="66"/>
        <v>12586</v>
      </c>
      <c r="K523" s="167">
        <f t="shared" si="67"/>
        <v>0</v>
      </c>
      <c r="L523" s="167">
        <f t="shared" si="68"/>
        <v>377</v>
      </c>
      <c r="M523" s="167">
        <f t="shared" si="69"/>
        <v>0</v>
      </c>
      <c r="N523" s="167">
        <f t="shared" si="70"/>
        <v>12963</v>
      </c>
      <c r="O523" s="168">
        <f t="shared" si="70"/>
        <v>0</v>
      </c>
      <c r="P523" s="183"/>
      <c r="Q523" s="170">
        <v>0</v>
      </c>
      <c r="R523" s="171">
        <v>12586</v>
      </c>
      <c r="S523" s="171">
        <v>377</v>
      </c>
      <c r="T523" s="171">
        <v>12963</v>
      </c>
      <c r="V523" s="172">
        <v>12787</v>
      </c>
      <c r="W523" s="172">
        <f t="shared" si="71"/>
        <v>176</v>
      </c>
      <c r="X523" s="173"/>
    </row>
    <row r="524" spans="1:24" ht="20.100000000000001" hidden="1" customHeight="1">
      <c r="A524" s="179">
        <v>519</v>
      </c>
      <c r="B524" s="176" t="str">
        <f>VLOOKUP($A524,[14]공종목록표!$A:$F,2,0)</f>
        <v>가드레일부설</v>
      </c>
      <c r="C524" s="177" t="str">
        <f>VLOOKUP($A524,[14]공종목록표!$A:$F,3,0)</f>
        <v>야간</v>
      </c>
      <c r="D524" s="176" t="str">
        <f>VLOOKUP($A524,[14]공종목록표!$A:$F,4,0)</f>
        <v>-</v>
      </c>
      <c r="E524" s="178" t="str">
        <f>VLOOKUP($A524,[14]공종목록표!$A:$F,5,0)</f>
        <v>m</v>
      </c>
      <c r="F524" s="167"/>
      <c r="G524" s="167">
        <v>0</v>
      </c>
      <c r="H524" s="167">
        <f t="shared" si="64"/>
        <v>0</v>
      </c>
      <c r="I524" s="167">
        <f t="shared" si="65"/>
        <v>0</v>
      </c>
      <c r="J524" s="167">
        <f t="shared" si="66"/>
        <v>23962</v>
      </c>
      <c r="K524" s="167">
        <f t="shared" si="67"/>
        <v>0</v>
      </c>
      <c r="L524" s="167">
        <f t="shared" si="68"/>
        <v>383</v>
      </c>
      <c r="M524" s="167">
        <f t="shared" si="69"/>
        <v>0</v>
      </c>
      <c r="N524" s="167">
        <f t="shared" si="70"/>
        <v>24345</v>
      </c>
      <c r="O524" s="168">
        <f t="shared" si="70"/>
        <v>0</v>
      </c>
      <c r="P524" s="183"/>
      <c r="Q524" s="170">
        <v>0</v>
      </c>
      <c r="R524" s="171">
        <v>23962</v>
      </c>
      <c r="S524" s="171">
        <v>383</v>
      </c>
      <c r="T524" s="171">
        <v>24345</v>
      </c>
      <c r="V524" s="172">
        <v>24014</v>
      </c>
      <c r="W524" s="172">
        <f t="shared" si="71"/>
        <v>331</v>
      </c>
      <c r="X524" s="173"/>
    </row>
    <row r="525" spans="1:24" ht="20.100000000000001" hidden="1" customHeight="1">
      <c r="A525" s="179">
        <v>520</v>
      </c>
      <c r="B525" s="176" t="str">
        <f>VLOOKUP($A525,[14]공종목록표!$A:$F,2,0)</f>
        <v>가드레일철거</v>
      </c>
      <c r="C525" s="177" t="str">
        <f>VLOOKUP($A525,[14]공종목록표!$A:$F,3,0)</f>
        <v>주간</v>
      </c>
      <c r="D525" s="176" t="str">
        <f>VLOOKUP($A525,[14]공종목록표!$A:$F,4,0)</f>
        <v>-</v>
      </c>
      <c r="E525" s="178" t="str">
        <f>VLOOKUP($A525,[14]공종목록표!$A:$F,5,0)</f>
        <v>m</v>
      </c>
      <c r="F525" s="167"/>
      <c r="G525" s="167">
        <v>0</v>
      </c>
      <c r="H525" s="167">
        <f t="shared" si="64"/>
        <v>0</v>
      </c>
      <c r="I525" s="167">
        <f t="shared" si="65"/>
        <v>0</v>
      </c>
      <c r="J525" s="167">
        <f t="shared" si="66"/>
        <v>9959</v>
      </c>
      <c r="K525" s="167">
        <f t="shared" si="67"/>
        <v>0</v>
      </c>
      <c r="L525" s="167">
        <f t="shared" si="68"/>
        <v>298</v>
      </c>
      <c r="M525" s="167">
        <f t="shared" si="69"/>
        <v>0</v>
      </c>
      <c r="N525" s="167">
        <f t="shared" si="70"/>
        <v>10257</v>
      </c>
      <c r="O525" s="168">
        <f t="shared" si="70"/>
        <v>0</v>
      </c>
      <c r="P525" s="183"/>
      <c r="Q525" s="170">
        <v>0</v>
      </c>
      <c r="R525" s="171">
        <v>9959</v>
      </c>
      <c r="S525" s="171">
        <v>298</v>
      </c>
      <c r="T525" s="171">
        <v>10257</v>
      </c>
      <c r="U525" s="174"/>
      <c r="V525" s="161">
        <v>10137</v>
      </c>
      <c r="W525" s="172">
        <f t="shared" si="71"/>
        <v>120</v>
      </c>
      <c r="X525" s="173"/>
    </row>
    <row r="526" spans="1:24" ht="20.100000000000001" hidden="1" customHeight="1">
      <c r="A526" s="179">
        <v>521</v>
      </c>
      <c r="B526" s="176" t="str">
        <f>VLOOKUP($A526,[14]공종목록표!$A:$F,2,0)</f>
        <v>가드레일철거</v>
      </c>
      <c r="C526" s="177" t="str">
        <f>VLOOKUP($A526,[14]공종목록표!$A:$F,3,0)</f>
        <v>야간</v>
      </c>
      <c r="D526" s="176" t="str">
        <f>VLOOKUP($A526,[14]공종목록표!$A:$F,4,0)</f>
        <v>-</v>
      </c>
      <c r="E526" s="178" t="str">
        <f>VLOOKUP($A526,[14]공종목록표!$A:$F,5,0)</f>
        <v>m</v>
      </c>
      <c r="F526" s="167"/>
      <c r="G526" s="167">
        <v>0</v>
      </c>
      <c r="H526" s="167">
        <f t="shared" si="64"/>
        <v>0</v>
      </c>
      <c r="I526" s="167">
        <f t="shared" si="65"/>
        <v>0</v>
      </c>
      <c r="J526" s="167">
        <f t="shared" si="66"/>
        <v>19036</v>
      </c>
      <c r="K526" s="167">
        <f t="shared" si="67"/>
        <v>0</v>
      </c>
      <c r="L526" s="167">
        <f t="shared" si="68"/>
        <v>304</v>
      </c>
      <c r="M526" s="167">
        <f t="shared" si="69"/>
        <v>0</v>
      </c>
      <c r="N526" s="167">
        <f t="shared" si="70"/>
        <v>19340</v>
      </c>
      <c r="O526" s="168">
        <f t="shared" si="70"/>
        <v>0</v>
      </c>
      <c r="P526" s="183"/>
      <c r="Q526" s="170">
        <v>0</v>
      </c>
      <c r="R526" s="171">
        <v>19036</v>
      </c>
      <c r="S526" s="171">
        <v>304</v>
      </c>
      <c r="T526" s="171">
        <v>19340</v>
      </c>
      <c r="U526" s="174"/>
      <c r="V526" s="161">
        <v>19111</v>
      </c>
      <c r="W526" s="172">
        <f t="shared" si="71"/>
        <v>229</v>
      </c>
      <c r="X526" s="173"/>
    </row>
    <row r="527" spans="1:24" ht="20.100000000000001" hidden="1" customHeight="1">
      <c r="A527" s="179">
        <v>522</v>
      </c>
      <c r="B527" s="176" t="str">
        <f>VLOOKUP($A527,[14]공종목록표!$A:$F,2,0)</f>
        <v>교량침목고정장치 설치(철거)</v>
      </c>
      <c r="C527" s="177" t="str">
        <f>VLOOKUP($A527,[14]공종목록표!$A:$F,3,0)</f>
        <v>설치 또는 철거, 주간</v>
      </c>
      <c r="D527" s="176" t="str">
        <f>VLOOKUP($A527,[14]공종목록표!$A:$F,4,0)</f>
        <v>침목천공, 후크볼트(연동식 고정장치) 설치 및 조임 포함</v>
      </c>
      <c r="E527" s="178" t="str">
        <f>VLOOKUP($A527,[14]공종목록표!$A:$F,5,0)</f>
        <v>개</v>
      </c>
      <c r="F527" s="167"/>
      <c r="G527" s="167">
        <v>0</v>
      </c>
      <c r="H527" s="167">
        <f t="shared" si="64"/>
        <v>0</v>
      </c>
      <c r="I527" s="167">
        <f t="shared" si="65"/>
        <v>0</v>
      </c>
      <c r="J527" s="167">
        <f t="shared" si="66"/>
        <v>7537</v>
      </c>
      <c r="K527" s="167">
        <f t="shared" si="67"/>
        <v>0</v>
      </c>
      <c r="L527" s="167">
        <f t="shared" si="68"/>
        <v>173</v>
      </c>
      <c r="M527" s="167">
        <f t="shared" si="69"/>
        <v>0</v>
      </c>
      <c r="N527" s="167">
        <f t="shared" si="70"/>
        <v>7710</v>
      </c>
      <c r="O527" s="168">
        <f t="shared" si="70"/>
        <v>0</v>
      </c>
      <c r="P527" s="183"/>
      <c r="Q527" s="170">
        <v>0</v>
      </c>
      <c r="R527" s="171">
        <v>7537</v>
      </c>
      <c r="S527" s="171">
        <v>173</v>
      </c>
      <c r="T527" s="171">
        <v>7710</v>
      </c>
      <c r="U527" s="174"/>
      <c r="V527" s="161">
        <v>7567</v>
      </c>
      <c r="W527" s="172">
        <f t="shared" si="71"/>
        <v>143</v>
      </c>
      <c r="X527" s="173"/>
    </row>
    <row r="528" spans="1:24" ht="20.100000000000001" hidden="1" customHeight="1">
      <c r="A528" s="179">
        <v>523</v>
      </c>
      <c r="B528" s="176" t="str">
        <f>VLOOKUP($A528,[14]공종목록표!$A:$F,2,0)</f>
        <v>교량침목고정장치 설치(철거)</v>
      </c>
      <c r="C528" s="177" t="str">
        <f>VLOOKUP($A528,[14]공종목록표!$A:$F,3,0)</f>
        <v>설치 또는 철거, 야간</v>
      </c>
      <c r="D528" s="176" t="str">
        <f>VLOOKUP($A528,[14]공종목록표!$A:$F,4,0)</f>
        <v>침목천공, 후크볼트(연동식 고정장치) 설치 및 조임 포함</v>
      </c>
      <c r="E528" s="178" t="str">
        <f>VLOOKUP($A528,[14]공종목록표!$A:$F,5,0)</f>
        <v>개</v>
      </c>
      <c r="F528" s="167"/>
      <c r="G528" s="167">
        <v>0</v>
      </c>
      <c r="H528" s="167">
        <f t="shared" si="64"/>
        <v>0</v>
      </c>
      <c r="I528" s="167">
        <f t="shared" si="65"/>
        <v>0</v>
      </c>
      <c r="J528" s="167">
        <f t="shared" si="66"/>
        <v>14051</v>
      </c>
      <c r="K528" s="167">
        <f t="shared" si="67"/>
        <v>0</v>
      </c>
      <c r="L528" s="167">
        <f t="shared" si="68"/>
        <v>181</v>
      </c>
      <c r="M528" s="167">
        <f t="shared" si="69"/>
        <v>0</v>
      </c>
      <c r="N528" s="167">
        <f t="shared" si="70"/>
        <v>14232</v>
      </c>
      <c r="O528" s="168">
        <f t="shared" si="70"/>
        <v>0</v>
      </c>
      <c r="P528" s="183"/>
      <c r="Q528" s="170">
        <v>0</v>
      </c>
      <c r="R528" s="171">
        <v>14051</v>
      </c>
      <c r="S528" s="171">
        <v>181</v>
      </c>
      <c r="T528" s="171">
        <v>14232</v>
      </c>
      <c r="U528" s="174"/>
      <c r="V528" s="161">
        <v>13968</v>
      </c>
      <c r="W528" s="172">
        <f t="shared" si="71"/>
        <v>264</v>
      </c>
      <c r="X528" s="173"/>
    </row>
    <row r="529" spans="1:24" ht="20.100000000000001" hidden="1" customHeight="1">
      <c r="A529" s="179">
        <v>524</v>
      </c>
      <c r="B529" s="176" t="str">
        <f>VLOOKUP($A529,[14]공종목록표!$A:$F,2,0)</f>
        <v>교량침목 하부패킹</v>
      </c>
      <c r="C529" s="177" t="str">
        <f>VLOOKUP($A529,[14]공종목록표!$A:$F,3,0)</f>
        <v>침목제작설치 기계화 주간</v>
      </c>
      <c r="D529" s="176" t="str">
        <f>VLOOKUP($A529,[14]공종목록표!$A:$F,4,0)</f>
        <v>패킹용 침목 별도 재료산정</v>
      </c>
      <c r="E529" s="178" t="str">
        <f>VLOOKUP($A529,[14]공종목록표!$A:$F,5,0)</f>
        <v>개</v>
      </c>
      <c r="F529" s="167"/>
      <c r="G529" s="167">
        <v>0</v>
      </c>
      <c r="H529" s="167">
        <f t="shared" si="64"/>
        <v>0</v>
      </c>
      <c r="I529" s="167">
        <f t="shared" si="65"/>
        <v>0</v>
      </c>
      <c r="J529" s="167">
        <f t="shared" si="66"/>
        <v>2722</v>
      </c>
      <c r="K529" s="167">
        <f t="shared" si="67"/>
        <v>0</v>
      </c>
      <c r="L529" s="167">
        <f t="shared" si="68"/>
        <v>62</v>
      </c>
      <c r="M529" s="167">
        <f t="shared" si="69"/>
        <v>0</v>
      </c>
      <c r="N529" s="167">
        <f t="shared" si="70"/>
        <v>2784</v>
      </c>
      <c r="O529" s="168">
        <f t="shared" si="70"/>
        <v>0</v>
      </c>
      <c r="P529" s="183"/>
      <c r="Q529" s="170">
        <v>0</v>
      </c>
      <c r="R529" s="171">
        <v>2722</v>
      </c>
      <c r="S529" s="171">
        <v>62</v>
      </c>
      <c r="T529" s="171">
        <v>2784</v>
      </c>
      <c r="V529" s="172">
        <v>2753</v>
      </c>
      <c r="W529" s="172">
        <f t="shared" si="71"/>
        <v>31</v>
      </c>
      <c r="X529" s="173"/>
    </row>
    <row r="530" spans="1:24" ht="20.100000000000001" hidden="1" customHeight="1">
      <c r="A530" s="179">
        <v>525</v>
      </c>
      <c r="B530" s="176" t="str">
        <f>VLOOKUP($A530,[14]공종목록표!$A:$F,2,0)</f>
        <v>교량침목앵글 설치(철거)</v>
      </c>
      <c r="C530" s="177" t="str">
        <f>VLOOKUP($A530,[14]공종목록표!$A:$F,3,0)</f>
        <v>설치 또는 철거, 주간</v>
      </c>
      <c r="D530" s="176" t="str">
        <f>VLOOKUP($A530,[14]공종목록표!$A:$F,4,0)</f>
        <v>앵글운반, 침목천공 별도</v>
      </c>
      <c r="E530" s="178" t="str">
        <f>VLOOKUP($A530,[14]공종목록표!$A:$F,5,0)</f>
        <v>침목</v>
      </c>
      <c r="F530" s="167"/>
      <c r="G530" s="167">
        <v>0</v>
      </c>
      <c r="H530" s="167">
        <f t="shared" si="64"/>
        <v>31</v>
      </c>
      <c r="I530" s="167">
        <f t="shared" si="65"/>
        <v>0</v>
      </c>
      <c r="J530" s="167">
        <f t="shared" si="66"/>
        <v>390</v>
      </c>
      <c r="K530" s="167">
        <f t="shared" si="67"/>
        <v>0</v>
      </c>
      <c r="L530" s="167">
        <f t="shared" si="68"/>
        <v>19</v>
      </c>
      <c r="M530" s="167">
        <f t="shared" si="69"/>
        <v>0</v>
      </c>
      <c r="N530" s="167">
        <f t="shared" si="70"/>
        <v>440</v>
      </c>
      <c r="O530" s="168">
        <f t="shared" si="70"/>
        <v>0</v>
      </c>
      <c r="P530" s="183"/>
      <c r="Q530" s="170">
        <v>31</v>
      </c>
      <c r="R530" s="171">
        <v>390</v>
      </c>
      <c r="S530" s="171">
        <v>19</v>
      </c>
      <c r="T530" s="171">
        <v>440</v>
      </c>
      <c r="V530" s="161">
        <v>433</v>
      </c>
      <c r="W530" s="172">
        <f t="shared" si="71"/>
        <v>7</v>
      </c>
      <c r="X530" s="173"/>
    </row>
    <row r="531" spans="1:24" s="174" customFormat="1" ht="20.100000000000001" hidden="1" customHeight="1">
      <c r="A531" s="179">
        <v>526</v>
      </c>
      <c r="B531" s="176" t="str">
        <f>VLOOKUP($A531,[14]공종목록표!$A:$F,2,0)</f>
        <v>교량침목앵글 설치(철거)</v>
      </c>
      <c r="C531" s="177" t="str">
        <f>VLOOKUP($A531,[14]공종목록표!$A:$F,3,0)</f>
        <v>설치 또는 철거, 야간</v>
      </c>
      <c r="D531" s="176" t="str">
        <f>VLOOKUP($A531,[14]공종목록표!$A:$F,4,0)</f>
        <v>앵글운반, 침목천공 별도</v>
      </c>
      <c r="E531" s="178" t="str">
        <f>VLOOKUP($A531,[14]공종목록표!$A:$F,5,0)</f>
        <v>침목</v>
      </c>
      <c r="F531" s="167"/>
      <c r="G531" s="167">
        <v>0</v>
      </c>
      <c r="H531" s="167">
        <f t="shared" si="64"/>
        <v>48</v>
      </c>
      <c r="I531" s="167">
        <f t="shared" si="65"/>
        <v>0</v>
      </c>
      <c r="J531" s="167">
        <f t="shared" si="66"/>
        <v>586</v>
      </c>
      <c r="K531" s="167">
        <f t="shared" si="67"/>
        <v>0</v>
      </c>
      <c r="L531" s="167">
        <f t="shared" si="68"/>
        <v>19</v>
      </c>
      <c r="M531" s="167">
        <f t="shared" si="69"/>
        <v>0</v>
      </c>
      <c r="N531" s="167">
        <f t="shared" si="70"/>
        <v>653</v>
      </c>
      <c r="O531" s="168">
        <f t="shared" si="70"/>
        <v>0</v>
      </c>
      <c r="P531" s="183"/>
      <c r="Q531" s="170">
        <v>48</v>
      </c>
      <c r="R531" s="171">
        <v>586</v>
      </c>
      <c r="S531" s="171">
        <v>19</v>
      </c>
      <c r="T531" s="171">
        <v>653</v>
      </c>
      <c r="V531" s="161">
        <v>641</v>
      </c>
      <c r="W531" s="172">
        <f t="shared" si="71"/>
        <v>12</v>
      </c>
      <c r="X531" s="173"/>
    </row>
    <row r="532" spans="1:24" s="174" customFormat="1" ht="20.100000000000001" hidden="1" customHeight="1">
      <c r="A532" s="179">
        <v>527</v>
      </c>
      <c r="B532" s="176" t="str">
        <f>VLOOKUP($A532,[14]공종목록표!$A:$F,2,0)</f>
        <v>목침목탄성체결구 설치(철거)</v>
      </c>
      <c r="C532" s="177" t="str">
        <f>VLOOKUP($A532,[14]공종목록표!$A:$F,3,0)</f>
        <v>설치 또는 철거, 주간</v>
      </c>
      <c r="D532" s="176" t="str">
        <f>VLOOKUP($A532,[14]공종목록표!$A:$F,4,0)</f>
        <v>침목천공, 탄성체결 부설(철거), 나사스파이크 조임(풀기) 포함</v>
      </c>
      <c r="E532" s="178" t="str">
        <f>VLOOKUP($A532,[14]공종목록표!$A:$F,5,0)</f>
        <v>침목</v>
      </c>
      <c r="F532" s="167"/>
      <c r="G532" s="167">
        <v>0</v>
      </c>
      <c r="H532" s="167">
        <f t="shared" si="64"/>
        <v>0</v>
      </c>
      <c r="I532" s="167">
        <f t="shared" si="65"/>
        <v>0</v>
      </c>
      <c r="J532" s="167">
        <f t="shared" si="66"/>
        <v>9915</v>
      </c>
      <c r="K532" s="167">
        <f t="shared" si="67"/>
        <v>0</v>
      </c>
      <c r="L532" s="167">
        <f t="shared" si="68"/>
        <v>297</v>
      </c>
      <c r="M532" s="167">
        <f t="shared" si="69"/>
        <v>0</v>
      </c>
      <c r="N532" s="167">
        <f t="shared" si="70"/>
        <v>10212</v>
      </c>
      <c r="O532" s="168">
        <f t="shared" si="70"/>
        <v>0</v>
      </c>
      <c r="P532" s="183"/>
      <c r="Q532" s="170">
        <v>0</v>
      </c>
      <c r="R532" s="171">
        <v>9915</v>
      </c>
      <c r="S532" s="171">
        <v>297</v>
      </c>
      <c r="T532" s="171">
        <v>10212</v>
      </c>
      <c r="V532" s="161">
        <v>10031</v>
      </c>
      <c r="W532" s="172">
        <f t="shared" si="71"/>
        <v>181</v>
      </c>
      <c r="X532" s="173"/>
    </row>
    <row r="533" spans="1:24" s="174" customFormat="1" ht="20.100000000000001" hidden="1" customHeight="1">
      <c r="A533" s="179">
        <v>528</v>
      </c>
      <c r="B533" s="176" t="str">
        <f>VLOOKUP($A533,[14]공종목록표!$A:$F,2,0)</f>
        <v>목침목탄성체결구 설치(철거)</v>
      </c>
      <c r="C533" s="177" t="str">
        <f>VLOOKUP($A533,[14]공종목록표!$A:$F,3,0)</f>
        <v>설치 또는 철거, 야간</v>
      </c>
      <c r="D533" s="176" t="str">
        <f>VLOOKUP($A533,[14]공종목록표!$A:$F,4,0)</f>
        <v>침목천공, 탄성체결 부설(철거), 나사스파이크 조임(풀기) 포함</v>
      </c>
      <c r="E533" s="178" t="str">
        <f>VLOOKUP($A533,[14]공종목록표!$A:$F,5,0)</f>
        <v>침목</v>
      </c>
      <c r="F533" s="167"/>
      <c r="G533" s="167">
        <v>0</v>
      </c>
      <c r="H533" s="167">
        <f t="shared" si="64"/>
        <v>0</v>
      </c>
      <c r="I533" s="167">
        <f t="shared" si="65"/>
        <v>0</v>
      </c>
      <c r="J533" s="167">
        <f t="shared" si="66"/>
        <v>18719</v>
      </c>
      <c r="K533" s="167">
        <f t="shared" si="67"/>
        <v>0</v>
      </c>
      <c r="L533" s="167">
        <f t="shared" si="68"/>
        <v>299</v>
      </c>
      <c r="M533" s="167">
        <f t="shared" si="69"/>
        <v>0</v>
      </c>
      <c r="N533" s="167">
        <f t="shared" si="70"/>
        <v>19018</v>
      </c>
      <c r="O533" s="168">
        <f t="shared" si="70"/>
        <v>0</v>
      </c>
      <c r="P533" s="183"/>
      <c r="Q533" s="170">
        <v>0</v>
      </c>
      <c r="R533" s="171">
        <v>18719</v>
      </c>
      <c r="S533" s="171">
        <v>299</v>
      </c>
      <c r="T533" s="171">
        <v>19018</v>
      </c>
      <c r="V533" s="161">
        <v>18682</v>
      </c>
      <c r="W533" s="172">
        <f t="shared" si="71"/>
        <v>336</v>
      </c>
      <c r="X533" s="173"/>
    </row>
    <row r="534" spans="1:24" ht="20.100000000000001" hidden="1" customHeight="1">
      <c r="A534" s="179">
        <v>529</v>
      </c>
      <c r="B534" s="176" t="str">
        <f>VLOOKUP($A534,[14]공종목록표!$A:$F,2,0)</f>
        <v>타이플레이트 설치(철거)</v>
      </c>
      <c r="C534" s="177" t="str">
        <f>VLOOKUP($A534,[14]공종목록표!$A:$F,3,0)</f>
        <v>설치 또는 철거, 타공사 병행, 주간</v>
      </c>
      <c r="D534" s="176" t="str">
        <f>VLOOKUP($A534,[14]공종목록표!$A:$F,4,0)</f>
        <v>-</v>
      </c>
      <c r="E534" s="178" t="str">
        <f>VLOOKUP($A534,[14]공종목록표!$A:$F,5,0)</f>
        <v>개</v>
      </c>
      <c r="F534" s="181"/>
      <c r="G534" s="167">
        <v>0</v>
      </c>
      <c r="H534" s="167">
        <f t="shared" si="64"/>
        <v>0</v>
      </c>
      <c r="I534" s="181">
        <f t="shared" si="65"/>
        <v>0</v>
      </c>
      <c r="J534" s="167">
        <f t="shared" si="66"/>
        <v>688</v>
      </c>
      <c r="K534" s="167">
        <f t="shared" si="67"/>
        <v>0</v>
      </c>
      <c r="L534" s="167">
        <f t="shared" si="68"/>
        <v>20</v>
      </c>
      <c r="M534" s="167">
        <f t="shared" si="69"/>
        <v>0</v>
      </c>
      <c r="N534" s="181">
        <f t="shared" si="70"/>
        <v>708</v>
      </c>
      <c r="O534" s="182">
        <f t="shared" si="70"/>
        <v>0</v>
      </c>
      <c r="P534" s="183"/>
      <c r="Q534" s="170">
        <v>0</v>
      </c>
      <c r="R534" s="171">
        <v>688</v>
      </c>
      <c r="S534" s="171">
        <v>20</v>
      </c>
      <c r="T534" s="171">
        <v>708</v>
      </c>
      <c r="V534" s="172">
        <v>699</v>
      </c>
      <c r="W534" s="172">
        <f t="shared" si="71"/>
        <v>9</v>
      </c>
      <c r="X534" s="173"/>
    </row>
    <row r="535" spans="1:24" ht="20.100000000000001" hidden="1" customHeight="1">
      <c r="A535" s="179">
        <v>530</v>
      </c>
      <c r="B535" s="176" t="str">
        <f>VLOOKUP($A535,[14]공종목록표!$A:$F,2,0)</f>
        <v>타이플레이트 설치(철거)</v>
      </c>
      <c r="C535" s="177" t="str">
        <f>VLOOKUP($A535,[14]공종목록표!$A:$F,3,0)</f>
        <v>설치 또는 철거, 타공사 병행, 야간</v>
      </c>
      <c r="D535" s="176" t="str">
        <f>VLOOKUP($A535,[14]공종목록표!$A:$F,4,0)</f>
        <v>-</v>
      </c>
      <c r="E535" s="178" t="str">
        <f>VLOOKUP($A535,[14]공종목록표!$A:$F,5,0)</f>
        <v>개</v>
      </c>
      <c r="F535" s="181"/>
      <c r="G535" s="167">
        <v>0</v>
      </c>
      <c r="H535" s="167">
        <f t="shared" si="64"/>
        <v>0</v>
      </c>
      <c r="I535" s="181">
        <f t="shared" si="65"/>
        <v>0</v>
      </c>
      <c r="J535" s="167">
        <f t="shared" si="66"/>
        <v>1290</v>
      </c>
      <c r="K535" s="167">
        <f t="shared" si="67"/>
        <v>0</v>
      </c>
      <c r="L535" s="167">
        <f t="shared" si="68"/>
        <v>20</v>
      </c>
      <c r="M535" s="167">
        <f t="shared" si="69"/>
        <v>0</v>
      </c>
      <c r="N535" s="181">
        <f t="shared" si="70"/>
        <v>1310</v>
      </c>
      <c r="O535" s="182">
        <f t="shared" si="70"/>
        <v>0</v>
      </c>
      <c r="P535" s="183"/>
      <c r="Q535" s="170">
        <v>0</v>
      </c>
      <c r="R535" s="171">
        <v>1290</v>
      </c>
      <c r="S535" s="171">
        <v>20</v>
      </c>
      <c r="T535" s="171">
        <v>1310</v>
      </c>
      <c r="V535" s="172">
        <v>1293</v>
      </c>
      <c r="W535" s="172">
        <f t="shared" si="71"/>
        <v>17</v>
      </c>
      <c r="X535" s="173"/>
    </row>
    <row r="536" spans="1:24" ht="20.100000000000001" hidden="1" customHeight="1">
      <c r="A536" s="179">
        <v>531</v>
      </c>
      <c r="B536" s="176" t="str">
        <f>VLOOKUP($A536,[14]공종목록표!$A:$F,2,0)</f>
        <v>이음매판 설치(철거)</v>
      </c>
      <c r="C536" s="177" t="str">
        <f>VLOOKUP($A536,[14]공종목록표!$A:$F,3,0)</f>
        <v>설치 또는 철거, 주간</v>
      </c>
      <c r="D536" s="176" t="str">
        <f>VLOOKUP($A536,[14]공종목록표!$A:$F,4,0)</f>
        <v>-</v>
      </c>
      <c r="E536" s="178" t="str">
        <f>VLOOKUP($A536,[14]공종목록표!$A:$F,5,0)</f>
        <v>개소</v>
      </c>
      <c r="F536" s="181"/>
      <c r="G536" s="167">
        <v>0</v>
      </c>
      <c r="H536" s="167">
        <f t="shared" si="64"/>
        <v>460</v>
      </c>
      <c r="I536" s="181">
        <f t="shared" si="65"/>
        <v>0</v>
      </c>
      <c r="J536" s="167">
        <f t="shared" si="66"/>
        <v>8381</v>
      </c>
      <c r="K536" s="167">
        <f t="shared" si="67"/>
        <v>0</v>
      </c>
      <c r="L536" s="167">
        <f t="shared" si="68"/>
        <v>435</v>
      </c>
      <c r="M536" s="167">
        <f t="shared" si="69"/>
        <v>0</v>
      </c>
      <c r="N536" s="181">
        <f t="shared" si="70"/>
        <v>9276</v>
      </c>
      <c r="O536" s="182">
        <f t="shared" si="70"/>
        <v>0</v>
      </c>
      <c r="P536" s="183"/>
      <c r="Q536" s="170">
        <v>460</v>
      </c>
      <c r="R536" s="171">
        <v>8381</v>
      </c>
      <c r="S536" s="171">
        <v>435</v>
      </c>
      <c r="T536" s="171">
        <v>9276</v>
      </c>
      <c r="V536" s="172">
        <v>9174</v>
      </c>
      <c r="W536" s="172">
        <f t="shared" si="71"/>
        <v>102</v>
      </c>
      <c r="X536" s="173"/>
    </row>
    <row r="537" spans="1:24" ht="20.100000000000001" hidden="1" customHeight="1">
      <c r="A537" s="179">
        <v>532</v>
      </c>
      <c r="B537" s="176" t="str">
        <f>VLOOKUP($A537,[14]공종목록표!$A:$F,2,0)</f>
        <v>이음매판 설치(철거)</v>
      </c>
      <c r="C537" s="177" t="str">
        <f>VLOOKUP($A537,[14]공종목록표!$A:$F,3,0)</f>
        <v>설치 또는 철거, 야간</v>
      </c>
      <c r="D537" s="176" t="str">
        <f>VLOOKUP($A537,[14]공종목록표!$A:$F,4,0)</f>
        <v>-</v>
      </c>
      <c r="E537" s="178" t="str">
        <f>VLOOKUP($A537,[14]공종목록표!$A:$F,5,0)</f>
        <v>개소</v>
      </c>
      <c r="F537" s="167">
        <f>ROUNDDOWN((VLOOKUP(A537,[14]수량산출서!$A$3:$AE$400,31,FALSE))*1,0)</f>
        <v>188</v>
      </c>
      <c r="G537" s="167">
        <f>((VLOOKUP(A537,[14]수량산출서!$A$3:$AE$400,31,FALSE))-F537)*1000</f>
        <v>0</v>
      </c>
      <c r="H537" s="167">
        <f t="shared" si="64"/>
        <v>690</v>
      </c>
      <c r="I537" s="167">
        <f t="shared" si="65"/>
        <v>129720</v>
      </c>
      <c r="J537" s="167">
        <f t="shared" si="66"/>
        <v>12572</v>
      </c>
      <c r="K537" s="167">
        <f t="shared" si="67"/>
        <v>2363536</v>
      </c>
      <c r="L537" s="167">
        <f t="shared" si="68"/>
        <v>435</v>
      </c>
      <c r="M537" s="167">
        <f t="shared" si="69"/>
        <v>81780</v>
      </c>
      <c r="N537" s="167">
        <f t="shared" si="70"/>
        <v>13697</v>
      </c>
      <c r="O537" s="168">
        <f t="shared" si="70"/>
        <v>2575036</v>
      </c>
      <c r="P537" s="183"/>
      <c r="Q537" s="170">
        <v>690</v>
      </c>
      <c r="R537" s="171">
        <v>12572</v>
      </c>
      <c r="S537" s="171">
        <v>435</v>
      </c>
      <c r="T537" s="171">
        <v>13697</v>
      </c>
      <c r="V537" s="172">
        <v>13547</v>
      </c>
      <c r="W537" s="172">
        <f t="shared" si="71"/>
        <v>150</v>
      </c>
      <c r="X537" s="173"/>
    </row>
    <row r="538" spans="1:24" ht="20.100000000000001" hidden="1" customHeight="1">
      <c r="A538" s="179">
        <v>533</v>
      </c>
      <c r="B538" s="176" t="str">
        <f>VLOOKUP($A538,[14]공종목록표!$A:$F,2,0)</f>
        <v>건널목 널깔기</v>
      </c>
      <c r="C538" s="177" t="str">
        <f>VLOOKUP($A538,[14]공종목록표!$A:$F,3,0)</f>
        <v>1선식 폭 2m까지</v>
      </c>
      <c r="D538" s="176" t="str">
        <f>VLOOKUP($A538,[14]공종목록표!$A:$F,4,0)</f>
        <v>(가드레일 별도)</v>
      </c>
      <c r="E538" s="178" t="str">
        <f>VLOOKUP($A538,[14]공종목록표!$A:$F,5,0)</f>
        <v>개소</v>
      </c>
      <c r="F538" s="167"/>
      <c r="G538" s="167">
        <v>0</v>
      </c>
      <c r="H538" s="167">
        <f t="shared" si="64"/>
        <v>0</v>
      </c>
      <c r="I538" s="167">
        <f t="shared" si="65"/>
        <v>0</v>
      </c>
      <c r="J538" s="167">
        <f t="shared" si="66"/>
        <v>528896</v>
      </c>
      <c r="K538" s="167">
        <f t="shared" si="67"/>
        <v>0</v>
      </c>
      <c r="L538" s="167">
        <f t="shared" si="68"/>
        <v>15866</v>
      </c>
      <c r="M538" s="167">
        <f t="shared" si="69"/>
        <v>0</v>
      </c>
      <c r="N538" s="167">
        <f t="shared" si="70"/>
        <v>544762</v>
      </c>
      <c r="O538" s="168">
        <f t="shared" si="70"/>
        <v>0</v>
      </c>
      <c r="P538" s="183"/>
      <c r="Q538" s="170">
        <v>0</v>
      </c>
      <c r="R538" s="171">
        <v>528896</v>
      </c>
      <c r="S538" s="171">
        <v>15866</v>
      </c>
      <c r="T538" s="171">
        <v>544762</v>
      </c>
      <c r="V538" s="161">
        <v>536273</v>
      </c>
      <c r="W538" s="172">
        <f t="shared" si="71"/>
        <v>8489</v>
      </c>
      <c r="X538" s="173"/>
    </row>
    <row r="539" spans="1:24" ht="20.100000000000001" hidden="1" customHeight="1">
      <c r="A539" s="179">
        <v>534</v>
      </c>
      <c r="B539" s="176" t="str">
        <f>VLOOKUP($A539,[14]공종목록표!$A:$F,2,0)</f>
        <v>건널목 널깔기</v>
      </c>
      <c r="C539" s="177" t="str">
        <f>VLOOKUP($A539,[14]공종목록표!$A:$F,3,0)</f>
        <v>1선식 폭 2m이상 1m증가시</v>
      </c>
      <c r="D539" s="176" t="str">
        <f>VLOOKUP($A539,[14]공종목록표!$A:$F,4,0)</f>
        <v>(가드레일 별도)</v>
      </c>
      <c r="E539" s="178" t="str">
        <f>VLOOKUP($A539,[14]공종목록표!$A:$F,5,0)</f>
        <v>개소</v>
      </c>
      <c r="F539" s="167"/>
      <c r="G539" s="167">
        <v>0</v>
      </c>
      <c r="H539" s="167">
        <f t="shared" si="64"/>
        <v>0</v>
      </c>
      <c r="I539" s="167">
        <f t="shared" si="65"/>
        <v>0</v>
      </c>
      <c r="J539" s="167">
        <f t="shared" si="66"/>
        <v>178632</v>
      </c>
      <c r="K539" s="167">
        <f t="shared" si="67"/>
        <v>0</v>
      </c>
      <c r="L539" s="167">
        <f t="shared" si="68"/>
        <v>5358</v>
      </c>
      <c r="M539" s="167">
        <f t="shared" si="69"/>
        <v>0</v>
      </c>
      <c r="N539" s="167">
        <f t="shared" si="70"/>
        <v>183990</v>
      </c>
      <c r="O539" s="168">
        <f t="shared" si="70"/>
        <v>0</v>
      </c>
      <c r="P539" s="183"/>
      <c r="Q539" s="170">
        <v>0</v>
      </c>
      <c r="R539" s="171">
        <v>178632</v>
      </c>
      <c r="S539" s="171">
        <v>5358</v>
      </c>
      <c r="T539" s="171">
        <v>183990</v>
      </c>
      <c r="V539" s="172">
        <v>181180</v>
      </c>
      <c r="W539" s="172">
        <f t="shared" si="71"/>
        <v>2810</v>
      </c>
      <c r="X539" s="173"/>
    </row>
    <row r="540" spans="1:24" ht="20.100000000000001" hidden="1" customHeight="1">
      <c r="A540" s="179">
        <v>535</v>
      </c>
      <c r="B540" s="176" t="str">
        <f>VLOOKUP($A540,[14]공종목록표!$A:$F,2,0)</f>
        <v>건널목 널철거</v>
      </c>
      <c r="C540" s="177" t="str">
        <f>VLOOKUP($A540,[14]공종목록표!$A:$F,3,0)</f>
        <v>1선식 폭 2m까지</v>
      </c>
      <c r="D540" s="176" t="str">
        <f>VLOOKUP($A540,[14]공종목록표!$A:$F,4,0)</f>
        <v>(가드레일 별도)</v>
      </c>
      <c r="E540" s="178" t="str">
        <f>VLOOKUP($A540,[14]공종목록표!$A:$F,5,0)</f>
        <v>개소</v>
      </c>
      <c r="F540" s="167"/>
      <c r="G540" s="167">
        <v>0</v>
      </c>
      <c r="H540" s="167">
        <f t="shared" si="64"/>
        <v>0</v>
      </c>
      <c r="I540" s="167">
        <f t="shared" si="65"/>
        <v>0</v>
      </c>
      <c r="J540" s="167">
        <f t="shared" si="66"/>
        <v>234599</v>
      </c>
      <c r="K540" s="167">
        <f t="shared" si="67"/>
        <v>0</v>
      </c>
      <c r="L540" s="167">
        <f t="shared" si="68"/>
        <v>7037</v>
      </c>
      <c r="M540" s="167">
        <f t="shared" si="69"/>
        <v>0</v>
      </c>
      <c r="N540" s="167">
        <f t="shared" si="70"/>
        <v>241636</v>
      </c>
      <c r="O540" s="168">
        <f t="shared" si="70"/>
        <v>0</v>
      </c>
      <c r="P540" s="183"/>
      <c r="Q540" s="170">
        <v>0</v>
      </c>
      <c r="R540" s="171">
        <v>234599</v>
      </c>
      <c r="S540" s="171">
        <v>7037</v>
      </c>
      <c r="T540" s="171">
        <v>241636</v>
      </c>
      <c r="V540" s="172">
        <v>237459</v>
      </c>
      <c r="W540" s="172">
        <f t="shared" si="71"/>
        <v>4177</v>
      </c>
      <c r="X540" s="173"/>
    </row>
    <row r="541" spans="1:24" ht="20.100000000000001" hidden="1" customHeight="1">
      <c r="A541" s="179">
        <v>536</v>
      </c>
      <c r="B541" s="176" t="str">
        <f>VLOOKUP($A541,[14]공종목록표!$A:$F,2,0)</f>
        <v>건널목 널철거</v>
      </c>
      <c r="C541" s="177" t="str">
        <f>VLOOKUP($A541,[14]공종목록표!$A:$F,3,0)</f>
        <v>1선식 폭 2m이상 1m증가시</v>
      </c>
      <c r="D541" s="176" t="str">
        <f>VLOOKUP($A541,[14]공종목록표!$A:$F,4,0)</f>
        <v>(가드레일 별도)</v>
      </c>
      <c r="E541" s="178" t="str">
        <f>VLOOKUP($A541,[14]공종목록표!$A:$F,5,0)</f>
        <v>개소</v>
      </c>
      <c r="F541" s="167"/>
      <c r="G541" s="167">
        <v>0</v>
      </c>
      <c r="H541" s="167">
        <f t="shared" si="64"/>
        <v>0</v>
      </c>
      <c r="I541" s="167">
        <f t="shared" si="65"/>
        <v>0</v>
      </c>
      <c r="J541" s="167">
        <f t="shared" si="66"/>
        <v>78199</v>
      </c>
      <c r="K541" s="167">
        <f t="shared" si="67"/>
        <v>0</v>
      </c>
      <c r="L541" s="167">
        <f t="shared" si="68"/>
        <v>2345</v>
      </c>
      <c r="M541" s="167">
        <f t="shared" si="69"/>
        <v>0</v>
      </c>
      <c r="N541" s="167">
        <f t="shared" si="70"/>
        <v>80544</v>
      </c>
      <c r="O541" s="168">
        <f t="shared" si="70"/>
        <v>0</v>
      </c>
      <c r="P541" s="183"/>
      <c r="Q541" s="170">
        <v>0</v>
      </c>
      <c r="R541" s="171">
        <v>78199</v>
      </c>
      <c r="S541" s="171">
        <v>2345</v>
      </c>
      <c r="T541" s="171">
        <v>80544</v>
      </c>
      <c r="V541" s="172">
        <v>79152</v>
      </c>
      <c r="W541" s="172">
        <f t="shared" si="71"/>
        <v>1392</v>
      </c>
      <c r="X541" s="173"/>
    </row>
    <row r="542" spans="1:24" ht="20.100000000000001" hidden="1" customHeight="1">
      <c r="A542" s="179">
        <v>537</v>
      </c>
      <c r="B542" s="176" t="str">
        <f>VLOOKUP($A542,[14]공종목록표!$A:$F,2,0)</f>
        <v>건널목 고무보판설치</v>
      </c>
      <c r="C542" s="177" t="str">
        <f>VLOOKUP($A542,[14]공종목록표!$A:$F,3,0)</f>
        <v>WT, 인력, 주간</v>
      </c>
      <c r="D542" s="176" t="str">
        <f>VLOOKUP($A542,[14]공종목록표!$A:$F,4,0)</f>
        <v>(건널목 철거 및 침목교환 별도)</v>
      </c>
      <c r="E542" s="178" t="str">
        <f>VLOOKUP($A542,[14]공종목록표!$A:$F,5,0)</f>
        <v>조</v>
      </c>
      <c r="F542" s="167"/>
      <c r="G542" s="167">
        <v>0</v>
      </c>
      <c r="H542" s="167">
        <f t="shared" si="64"/>
        <v>0</v>
      </c>
      <c r="I542" s="167">
        <f t="shared" si="65"/>
        <v>0</v>
      </c>
      <c r="J542" s="167">
        <f t="shared" si="66"/>
        <v>361473</v>
      </c>
      <c r="K542" s="167">
        <f t="shared" si="67"/>
        <v>0</v>
      </c>
      <c r="L542" s="167">
        <f t="shared" si="68"/>
        <v>10844</v>
      </c>
      <c r="M542" s="167">
        <f t="shared" si="69"/>
        <v>0</v>
      </c>
      <c r="N542" s="167">
        <f t="shared" si="70"/>
        <v>372317</v>
      </c>
      <c r="O542" s="168">
        <f t="shared" si="70"/>
        <v>0</v>
      </c>
      <c r="P542" s="183"/>
      <c r="Q542" s="170">
        <v>0</v>
      </c>
      <c r="R542" s="171">
        <v>361473</v>
      </c>
      <c r="S542" s="171">
        <v>10844</v>
      </c>
      <c r="T542" s="171">
        <v>372317</v>
      </c>
      <c r="V542" s="172">
        <v>367068</v>
      </c>
      <c r="W542" s="172">
        <f t="shared" si="71"/>
        <v>5249</v>
      </c>
      <c r="X542" s="173"/>
    </row>
    <row r="543" spans="1:24" ht="20.100000000000001" hidden="1" customHeight="1">
      <c r="A543" s="179">
        <v>538</v>
      </c>
      <c r="B543" s="176" t="str">
        <f>VLOOKUP($A543,[14]공종목록표!$A:$F,2,0)</f>
        <v>건널목 고무보판설치</v>
      </c>
      <c r="C543" s="177" t="str">
        <f>VLOOKUP($A543,[14]공종목록표!$A:$F,3,0)</f>
        <v>WT, 인력, 야간(사용중지 4시간)</v>
      </c>
      <c r="D543" s="176" t="str">
        <f>VLOOKUP($A543,[14]공종목록표!$A:$F,4,0)</f>
        <v>(건널목 철거 및 침목교환 별도)</v>
      </c>
      <c r="E543" s="178" t="str">
        <f>VLOOKUP($A543,[14]공종목록표!$A:$F,5,0)</f>
        <v>조</v>
      </c>
      <c r="F543" s="167"/>
      <c r="G543" s="167">
        <v>0</v>
      </c>
      <c r="H543" s="167">
        <f t="shared" si="64"/>
        <v>0</v>
      </c>
      <c r="I543" s="167">
        <f t="shared" si="65"/>
        <v>0</v>
      </c>
      <c r="J543" s="167">
        <f t="shared" si="66"/>
        <v>762675</v>
      </c>
      <c r="K543" s="167">
        <f t="shared" si="67"/>
        <v>0</v>
      </c>
      <c r="L543" s="167">
        <f t="shared" si="68"/>
        <v>10846</v>
      </c>
      <c r="M543" s="167">
        <f t="shared" si="69"/>
        <v>0</v>
      </c>
      <c r="N543" s="167">
        <f t="shared" si="70"/>
        <v>773521</v>
      </c>
      <c r="O543" s="168">
        <f t="shared" si="70"/>
        <v>0</v>
      </c>
      <c r="P543" s="183"/>
      <c r="Q543" s="170">
        <v>0</v>
      </c>
      <c r="R543" s="171">
        <v>762675</v>
      </c>
      <c r="S543" s="171">
        <v>10846</v>
      </c>
      <c r="T543" s="171">
        <v>773521</v>
      </c>
      <c r="V543" s="161">
        <v>762614</v>
      </c>
      <c r="W543" s="172">
        <f t="shared" si="71"/>
        <v>10907</v>
      </c>
      <c r="X543" s="173"/>
    </row>
    <row r="544" spans="1:24" ht="19.5" hidden="1" customHeight="1">
      <c r="A544" s="179">
        <v>539</v>
      </c>
      <c r="B544" s="176" t="str">
        <f>VLOOKUP($A544,[14]공종목록표!$A:$F,2,0)</f>
        <v>건널목 고무보판설치</v>
      </c>
      <c r="C544" s="177" t="str">
        <f>VLOOKUP($A544,[14]공종목록표!$A:$F,3,0)</f>
        <v>PCT, 기계화, 주간</v>
      </c>
      <c r="D544" s="176" t="str">
        <f>VLOOKUP($A544,[14]공종목록표!$A:$F,4,0)</f>
        <v>(건널목 철거 및 침목교환 별도)</v>
      </c>
      <c r="E544" s="178" t="str">
        <f>VLOOKUP($A544,[14]공종목록표!$A:$F,5,0)</f>
        <v>조</v>
      </c>
      <c r="F544" s="167"/>
      <c r="G544" s="167">
        <v>0</v>
      </c>
      <c r="H544" s="167">
        <f t="shared" si="64"/>
        <v>1250</v>
      </c>
      <c r="I544" s="167">
        <f t="shared" si="65"/>
        <v>0</v>
      </c>
      <c r="J544" s="167">
        <f t="shared" si="66"/>
        <v>30208</v>
      </c>
      <c r="K544" s="167">
        <f t="shared" si="67"/>
        <v>0</v>
      </c>
      <c r="L544" s="167">
        <f t="shared" si="68"/>
        <v>3189</v>
      </c>
      <c r="M544" s="167">
        <f t="shared" si="69"/>
        <v>0</v>
      </c>
      <c r="N544" s="167">
        <f t="shared" si="70"/>
        <v>34647</v>
      </c>
      <c r="O544" s="168">
        <f t="shared" si="70"/>
        <v>0</v>
      </c>
      <c r="P544" s="169"/>
      <c r="Q544" s="170">
        <v>1250</v>
      </c>
      <c r="R544" s="171">
        <v>30208</v>
      </c>
      <c r="S544" s="171">
        <v>3189</v>
      </c>
      <c r="T544" s="171">
        <v>34647</v>
      </c>
      <c r="V544" s="172">
        <v>37080</v>
      </c>
      <c r="W544" s="172">
        <f t="shared" si="71"/>
        <v>-2433</v>
      </c>
      <c r="X544" s="173"/>
    </row>
    <row r="545" spans="1:24" ht="19.5" hidden="1" customHeight="1">
      <c r="A545" s="179">
        <v>540</v>
      </c>
      <c r="B545" s="176" t="str">
        <f>VLOOKUP($A545,[14]공종목록표!$A:$F,2,0)</f>
        <v>건널목 고무보판설치</v>
      </c>
      <c r="C545" s="177" t="str">
        <f>VLOOKUP($A545,[14]공종목록표!$A:$F,3,0)</f>
        <v>PCT, 기계화, 야간(사용중지 4시간)</v>
      </c>
      <c r="D545" s="176" t="str">
        <f>VLOOKUP($A545,[14]공종목록표!$A:$F,4,0)</f>
        <v>(건널목 철거 및 침목교환 별도)</v>
      </c>
      <c r="E545" s="178" t="str">
        <f>VLOOKUP($A545,[14]공종목록표!$A:$F,5,0)</f>
        <v>조</v>
      </c>
      <c r="F545" s="167"/>
      <c r="G545" s="167">
        <v>0</v>
      </c>
      <c r="H545" s="167">
        <f t="shared" si="64"/>
        <v>1250</v>
      </c>
      <c r="I545" s="167">
        <f t="shared" si="65"/>
        <v>0</v>
      </c>
      <c r="J545" s="167">
        <f t="shared" si="66"/>
        <v>56980</v>
      </c>
      <c r="K545" s="167">
        <f t="shared" si="67"/>
        <v>0</v>
      </c>
      <c r="L545" s="167">
        <f t="shared" si="68"/>
        <v>3187</v>
      </c>
      <c r="M545" s="167">
        <f t="shared" si="69"/>
        <v>0</v>
      </c>
      <c r="N545" s="167">
        <f t="shared" si="70"/>
        <v>61417</v>
      </c>
      <c r="O545" s="168">
        <f t="shared" si="70"/>
        <v>0</v>
      </c>
      <c r="P545" s="169"/>
      <c r="Q545" s="170">
        <v>1250</v>
      </c>
      <c r="R545" s="171">
        <v>56980</v>
      </c>
      <c r="S545" s="171">
        <v>3187</v>
      </c>
      <c r="T545" s="171">
        <v>61417</v>
      </c>
      <c r="V545" s="172">
        <v>65095</v>
      </c>
      <c r="W545" s="172">
        <f t="shared" si="71"/>
        <v>-3678</v>
      </c>
      <c r="X545" s="173"/>
    </row>
    <row r="546" spans="1:24" ht="19.5" customHeight="1">
      <c r="A546" s="179">
        <v>541</v>
      </c>
      <c r="B546" s="176" t="str">
        <f>VLOOKUP($A546,[14]공종목록표!$A:$F,2,0)</f>
        <v>재료 상하차</v>
      </c>
      <c r="C546" s="177" t="str">
        <f>VLOOKUP($A546,[14]공종목록표!$A:$F,3,0)</f>
        <v>기계, 레일, 분기기, 신축 등</v>
      </c>
      <c r="D546" s="176" t="str">
        <f>VLOOKUP($A546,[14]공종목록표!$A:$F,4,0)</f>
        <v>상차 및 하화 별도 적용</v>
      </c>
      <c r="E546" s="178" t="str">
        <f>VLOOKUP($A546,[14]공종목록표!$A:$F,5,0)</f>
        <v>톤</v>
      </c>
      <c r="F546" s="167">
        <f>ROUNDDOWN((VLOOKUP(A546,[14]수량산출서!$A$3:$AE$400,31,FALSE))*1,0)</f>
        <v>1302</v>
      </c>
      <c r="G546" s="167">
        <f>((VLOOKUP(A546,[14]수량산출서!$A$3:$AE$400,31,FALSE))-F546)*1000</f>
        <v>769.99999999998181</v>
      </c>
      <c r="H546" s="167">
        <f t="shared" si="64"/>
        <v>942</v>
      </c>
      <c r="I546" s="167">
        <f t="shared" si="65"/>
        <v>1227209</v>
      </c>
      <c r="J546" s="167">
        <f t="shared" si="66"/>
        <v>10197</v>
      </c>
      <c r="K546" s="167">
        <f t="shared" si="67"/>
        <v>13284345</v>
      </c>
      <c r="L546" s="167">
        <f t="shared" si="68"/>
        <v>4712</v>
      </c>
      <c r="M546" s="167">
        <f t="shared" si="69"/>
        <v>6138652</v>
      </c>
      <c r="N546" s="167">
        <f t="shared" si="70"/>
        <v>15851</v>
      </c>
      <c r="O546" s="168">
        <f t="shared" si="70"/>
        <v>20650206</v>
      </c>
      <c r="P546" s="169"/>
      <c r="Q546" s="170">
        <v>942</v>
      </c>
      <c r="R546" s="171">
        <f>'[14]일위대가 (2)'!L13502</f>
        <v>10197</v>
      </c>
      <c r="S546" s="171">
        <v>4712</v>
      </c>
      <c r="T546" s="171">
        <v>15832</v>
      </c>
      <c r="V546" s="161">
        <v>15454</v>
      </c>
      <c r="W546" s="172">
        <f t="shared" si="71"/>
        <v>397</v>
      </c>
      <c r="X546" s="173"/>
    </row>
    <row r="547" spans="1:24" ht="19.5" customHeight="1">
      <c r="A547" s="179">
        <v>542</v>
      </c>
      <c r="B547" s="176" t="str">
        <f>VLOOKUP($A547,[14]공종목록표!$A:$F,2,0)</f>
        <v>침목(WT,PCT) 상하차</v>
      </c>
      <c r="C547" s="177" t="str">
        <f>VLOOKUP($A547,[14]공종목록표!$A:$F,3,0)</f>
        <v>백호우</v>
      </c>
      <c r="D547" s="176" t="str">
        <f>VLOOKUP($A547,[14]공종목록표!$A:$F,4,0)</f>
        <v>상차 및 하화 별도 적용</v>
      </c>
      <c r="E547" s="178" t="str">
        <f>VLOOKUP($A547,[14]공종목록표!$A:$F,5,0)</f>
        <v>개</v>
      </c>
      <c r="F547" s="167">
        <f>ROUNDDOWN((VLOOKUP(A547,[14]수량산출서!$A$3:$AE$400,31,FALSE))*1,0)</f>
        <v>789</v>
      </c>
      <c r="G547" s="167">
        <f>((VLOOKUP(A547,[14]수량산출서!$A$3:$AE$400,31,FALSE))-F547)*1000</f>
        <v>0</v>
      </c>
      <c r="H547" s="167">
        <f t="shared" si="64"/>
        <v>23</v>
      </c>
      <c r="I547" s="167">
        <f t="shared" si="65"/>
        <v>18147</v>
      </c>
      <c r="J547" s="167">
        <f t="shared" si="66"/>
        <v>1016</v>
      </c>
      <c r="K547" s="167">
        <f t="shared" si="67"/>
        <v>801624</v>
      </c>
      <c r="L547" s="167">
        <f t="shared" si="68"/>
        <v>73</v>
      </c>
      <c r="M547" s="167">
        <f t="shared" si="69"/>
        <v>57597</v>
      </c>
      <c r="N547" s="167">
        <f t="shared" si="70"/>
        <v>1112</v>
      </c>
      <c r="O547" s="168">
        <f t="shared" si="70"/>
        <v>877368</v>
      </c>
      <c r="P547" s="169"/>
      <c r="Q547" s="170">
        <v>23</v>
      </c>
      <c r="R547" s="171">
        <f>'[14]일위대가 (2)'!L13527</f>
        <v>1016</v>
      </c>
      <c r="S547" s="171">
        <v>73</v>
      </c>
      <c r="T547" s="171">
        <v>1109</v>
      </c>
      <c r="V547" s="161">
        <v>1088</v>
      </c>
      <c r="W547" s="172">
        <f t="shared" si="71"/>
        <v>24</v>
      </c>
      <c r="X547" s="173"/>
    </row>
    <row r="548" spans="1:24" s="174" customFormat="1" ht="19.5" hidden="1" customHeight="1">
      <c r="A548" s="179">
        <v>543</v>
      </c>
      <c r="B548" s="176" t="str">
        <f>VLOOKUP($A548,[14]공종목록표!$A:$F,2,0)</f>
        <v>침목(WT,PCT) 운반배열</v>
      </c>
      <c r="C548" s="177" t="str">
        <f>VLOOKUP($A548,[14]공종목록표!$A:$F,3,0)</f>
        <v>백호우 주간</v>
      </c>
      <c r="D548" s="176" t="str">
        <f>VLOOKUP($A548,[14]공종목록표!$A:$F,4,0)</f>
        <v>(상하차 별도)</v>
      </c>
      <c r="E548" s="178" t="str">
        <f>VLOOKUP($A548,[14]공종목록표!$A:$F,5,0)</f>
        <v>개</v>
      </c>
      <c r="F548" s="167"/>
      <c r="G548" s="167">
        <v>0</v>
      </c>
      <c r="H548" s="167">
        <f t="shared" si="64"/>
        <v>33</v>
      </c>
      <c r="I548" s="167">
        <f t="shared" si="65"/>
        <v>0</v>
      </c>
      <c r="J548" s="167">
        <f t="shared" si="66"/>
        <v>1816</v>
      </c>
      <c r="K548" s="167">
        <f t="shared" si="67"/>
        <v>0</v>
      </c>
      <c r="L548" s="167">
        <f t="shared" si="68"/>
        <v>115</v>
      </c>
      <c r="M548" s="167">
        <f t="shared" si="69"/>
        <v>0</v>
      </c>
      <c r="N548" s="167">
        <f t="shared" si="70"/>
        <v>1964</v>
      </c>
      <c r="O548" s="168">
        <f t="shared" si="70"/>
        <v>0</v>
      </c>
      <c r="P548" s="169"/>
      <c r="Q548" s="170">
        <v>33</v>
      </c>
      <c r="R548" s="171">
        <v>1816</v>
      </c>
      <c r="S548" s="171">
        <v>115</v>
      </c>
      <c r="T548" s="171">
        <v>1964</v>
      </c>
      <c r="U548" s="141"/>
      <c r="V548" s="161">
        <v>1924</v>
      </c>
      <c r="W548" s="172">
        <f t="shared" si="71"/>
        <v>40</v>
      </c>
      <c r="X548" s="173"/>
    </row>
    <row r="549" spans="1:24" s="174" customFormat="1" ht="19.5" customHeight="1">
      <c r="A549" s="179">
        <v>544</v>
      </c>
      <c r="B549" s="176" t="str">
        <f>VLOOKUP($A549,[14]공종목록표!$A:$F,2,0)</f>
        <v>침목(WT,PCT) 운반배열</v>
      </c>
      <c r="C549" s="177" t="str">
        <f>VLOOKUP($A549,[14]공종목록표!$A:$F,3,0)</f>
        <v>백호우 야간</v>
      </c>
      <c r="D549" s="176" t="str">
        <f>VLOOKUP($A549,[14]공종목록표!$A:$F,4,0)</f>
        <v>(상하차 별도)</v>
      </c>
      <c r="E549" s="178" t="str">
        <f>VLOOKUP($A549,[14]공종목록표!$A:$F,5,0)</f>
        <v>개</v>
      </c>
      <c r="F549" s="167">
        <f>ROUNDDOWN((VLOOKUP(A549,[14]수량산출서!$A$3:$AE$400,31,FALSE))*1,0)</f>
        <v>621</v>
      </c>
      <c r="G549" s="167">
        <f>((VLOOKUP(A549,[14]수량산출서!$A$3:$AE$400,31,FALSE))-F549)*1000</f>
        <v>0</v>
      </c>
      <c r="H549" s="167">
        <f t="shared" si="64"/>
        <v>33</v>
      </c>
      <c r="I549" s="167">
        <f t="shared" si="65"/>
        <v>20493</v>
      </c>
      <c r="J549" s="167">
        <f t="shared" si="66"/>
        <v>3346</v>
      </c>
      <c r="K549" s="167">
        <f t="shared" si="67"/>
        <v>2077866</v>
      </c>
      <c r="L549" s="167">
        <f t="shared" si="68"/>
        <v>115</v>
      </c>
      <c r="M549" s="167">
        <f t="shared" si="69"/>
        <v>71415</v>
      </c>
      <c r="N549" s="167">
        <f t="shared" si="70"/>
        <v>3494</v>
      </c>
      <c r="O549" s="168">
        <f t="shared" si="70"/>
        <v>2169774</v>
      </c>
      <c r="P549" s="169"/>
      <c r="Q549" s="170">
        <v>33</v>
      </c>
      <c r="R549" s="171">
        <f>'[14]일위대가 (2)'!L13577</f>
        <v>3346</v>
      </c>
      <c r="S549" s="171">
        <v>115</v>
      </c>
      <c r="T549" s="171">
        <v>3469</v>
      </c>
      <c r="U549" s="141"/>
      <c r="V549" s="161">
        <v>3401</v>
      </c>
      <c r="W549" s="172">
        <f t="shared" si="71"/>
        <v>93</v>
      </c>
      <c r="X549" s="173"/>
    </row>
    <row r="550" spans="1:24" s="174" customFormat="1" ht="19.5" hidden="1" customHeight="1">
      <c r="A550" s="179">
        <v>545</v>
      </c>
      <c r="B550" s="176" t="str">
        <f>VLOOKUP($A550,[14]공종목록표!$A:$F,2,0)</f>
        <v>자갈살포</v>
      </c>
      <c r="C550" s="177" t="str">
        <f>VLOOKUP($A550,[14]공종목록표!$A:$F,3,0)</f>
        <v>자갈화차, 주간</v>
      </c>
      <c r="D550" s="176" t="str">
        <f>VLOOKUP($A550,[14]공종목록표!$A:$F,4,0)</f>
        <v>장비감시원, 자갈상차, 운반 별도</v>
      </c>
      <c r="E550" s="178" t="str">
        <f>VLOOKUP($A550,[14]공종목록표!$A:$F,5,0)</f>
        <v>㎥</v>
      </c>
      <c r="F550" s="167"/>
      <c r="G550" s="167">
        <v>0</v>
      </c>
      <c r="H550" s="167">
        <f t="shared" si="64"/>
        <v>0</v>
      </c>
      <c r="I550" s="167">
        <f t="shared" si="65"/>
        <v>0</v>
      </c>
      <c r="J550" s="167">
        <f t="shared" si="66"/>
        <v>1563</v>
      </c>
      <c r="K550" s="167">
        <f t="shared" si="67"/>
        <v>0</v>
      </c>
      <c r="L550" s="167">
        <f t="shared" si="68"/>
        <v>46</v>
      </c>
      <c r="M550" s="167">
        <f t="shared" si="69"/>
        <v>0</v>
      </c>
      <c r="N550" s="167">
        <f t="shared" si="70"/>
        <v>1609</v>
      </c>
      <c r="O550" s="168">
        <f t="shared" si="70"/>
        <v>0</v>
      </c>
      <c r="P550" s="169"/>
      <c r="Q550" s="170">
        <v>0</v>
      </c>
      <c r="R550" s="171">
        <v>1563</v>
      </c>
      <c r="S550" s="171">
        <v>46</v>
      </c>
      <c r="T550" s="171">
        <v>1609</v>
      </c>
      <c r="U550" s="141"/>
      <c r="V550" s="161">
        <v>1582</v>
      </c>
      <c r="W550" s="172">
        <f t="shared" si="71"/>
        <v>27</v>
      </c>
      <c r="X550" s="173"/>
    </row>
    <row r="551" spans="1:24" s="174" customFormat="1" ht="19.5" hidden="1" customHeight="1">
      <c r="A551" s="179">
        <v>546</v>
      </c>
      <c r="B551" s="176" t="str">
        <f>VLOOKUP($A551,[14]공종목록표!$A:$F,2,0)</f>
        <v>자갈살포</v>
      </c>
      <c r="C551" s="177" t="str">
        <f>VLOOKUP($A551,[14]공종목록표!$A:$F,3,0)</f>
        <v>자갈화차, 야간</v>
      </c>
      <c r="D551" s="176" t="str">
        <f>VLOOKUP($A551,[14]공종목록표!$A:$F,4,0)</f>
        <v>장비감시원, 자갈상차, 운반 별도</v>
      </c>
      <c r="E551" s="178" t="str">
        <f>VLOOKUP($A551,[14]공종목록표!$A:$F,5,0)</f>
        <v>㎥</v>
      </c>
      <c r="F551" s="167"/>
      <c r="G551" s="167">
        <v>0</v>
      </c>
      <c r="H551" s="167">
        <f t="shared" si="64"/>
        <v>0</v>
      </c>
      <c r="I551" s="167">
        <f t="shared" si="65"/>
        <v>0</v>
      </c>
      <c r="J551" s="167">
        <f t="shared" si="66"/>
        <v>2931</v>
      </c>
      <c r="K551" s="167">
        <f t="shared" si="67"/>
        <v>0</v>
      </c>
      <c r="L551" s="167">
        <f t="shared" si="68"/>
        <v>46</v>
      </c>
      <c r="M551" s="167">
        <f t="shared" si="69"/>
        <v>0</v>
      </c>
      <c r="N551" s="167">
        <f t="shared" si="70"/>
        <v>2977</v>
      </c>
      <c r="O551" s="168">
        <f t="shared" si="70"/>
        <v>0</v>
      </c>
      <c r="P551" s="169"/>
      <c r="Q551" s="170">
        <v>0</v>
      </c>
      <c r="R551" s="171">
        <v>2931</v>
      </c>
      <c r="S551" s="171">
        <v>46</v>
      </c>
      <c r="T551" s="171">
        <v>2977</v>
      </c>
      <c r="U551" s="141"/>
      <c r="V551" s="161">
        <v>2927</v>
      </c>
      <c r="W551" s="172">
        <f t="shared" si="71"/>
        <v>50</v>
      </c>
      <c r="X551" s="173"/>
    </row>
    <row r="552" spans="1:24" s="174" customFormat="1" ht="19.5" customHeight="1">
      <c r="A552" s="179">
        <v>547</v>
      </c>
      <c r="B552" s="176" t="str">
        <f>VLOOKUP($A552,[14]공종목록표!$A:$F,2,0)</f>
        <v>자갈살포</v>
      </c>
      <c r="C552" s="177" t="str">
        <f>VLOOKUP($A552,[14]공종목록표!$A:$F,3,0)</f>
        <v>자갈화차, 야간(사용중지 3~4시간)</v>
      </c>
      <c r="D552" s="176" t="str">
        <f>VLOOKUP($A552,[14]공종목록표!$A:$F,4,0)</f>
        <v>장비감시원, 자갈상차, 운반 별도</v>
      </c>
      <c r="E552" s="178" t="str">
        <f>VLOOKUP($A552,[14]공종목록표!$A:$F,5,0)</f>
        <v>㎥</v>
      </c>
      <c r="F552" s="167">
        <f>ROUNDDOWN((VLOOKUP(A552,[14]수량산출서!$A$3:$AE$400,31,FALSE))*1,0)</f>
        <v>2997</v>
      </c>
      <c r="G552" s="167">
        <f>((VLOOKUP(A552,[14]수량산출서!$A$3:$AE$400,31,FALSE))-F552)*1000</f>
        <v>345.00000000025466</v>
      </c>
      <c r="H552" s="167">
        <f t="shared" si="64"/>
        <v>0</v>
      </c>
      <c r="I552" s="167">
        <f t="shared" si="65"/>
        <v>0</v>
      </c>
      <c r="J552" s="167">
        <f t="shared" si="66"/>
        <v>3541</v>
      </c>
      <c r="K552" s="167">
        <f t="shared" si="67"/>
        <v>10613598</v>
      </c>
      <c r="L552" s="167">
        <f t="shared" si="68"/>
        <v>46</v>
      </c>
      <c r="M552" s="167">
        <f t="shared" si="69"/>
        <v>137877</v>
      </c>
      <c r="N552" s="167">
        <f t="shared" si="70"/>
        <v>3587</v>
      </c>
      <c r="O552" s="168">
        <f t="shared" si="70"/>
        <v>10751475</v>
      </c>
      <c r="P552" s="169"/>
      <c r="Q552" s="170">
        <v>0</v>
      </c>
      <c r="R552" s="171">
        <f>'[14]일위대가 (2)'!L13652</f>
        <v>3541</v>
      </c>
      <c r="S552" s="171">
        <v>46</v>
      </c>
      <c r="T552" s="171">
        <v>3564</v>
      </c>
      <c r="U552" s="141"/>
      <c r="V552" s="161">
        <v>3502</v>
      </c>
      <c r="W552" s="172">
        <f t="shared" si="71"/>
        <v>85</v>
      </c>
      <c r="X552" s="173"/>
    </row>
    <row r="553" spans="1:24" s="174" customFormat="1" ht="19.5" hidden="1" customHeight="1">
      <c r="A553" s="179">
        <v>548</v>
      </c>
      <c r="B553" s="176" t="str">
        <f>VLOOKUP($A553,[14]공종목록표!$A:$F,2,0)</f>
        <v>자갈고르기</v>
      </c>
      <c r="C553" s="177" t="str">
        <f>VLOOKUP($A553,[14]공종목록표!$A:$F,3,0)</f>
        <v>기계화, 주간</v>
      </c>
      <c r="D553" s="176" t="str">
        <f>VLOOKUP($A553,[14]공종목록표!$A:$F,4,0)</f>
        <v>자갈퍼넣기</v>
      </c>
      <c r="E553" s="178" t="str">
        <f>VLOOKUP($A553,[14]공종목록표!$A:$F,5,0)</f>
        <v>㎥</v>
      </c>
      <c r="F553" s="167"/>
      <c r="G553" s="167">
        <v>0</v>
      </c>
      <c r="H553" s="167">
        <f t="shared" si="64"/>
        <v>285</v>
      </c>
      <c r="I553" s="167">
        <f t="shared" si="65"/>
        <v>0</v>
      </c>
      <c r="J553" s="167">
        <f t="shared" si="66"/>
        <v>3451</v>
      </c>
      <c r="K553" s="167">
        <f t="shared" si="67"/>
        <v>0</v>
      </c>
      <c r="L553" s="167">
        <f t="shared" si="68"/>
        <v>623</v>
      </c>
      <c r="M553" s="167">
        <f t="shared" si="69"/>
        <v>0</v>
      </c>
      <c r="N553" s="167">
        <f t="shared" si="70"/>
        <v>4359</v>
      </c>
      <c r="O553" s="168">
        <f t="shared" si="70"/>
        <v>0</v>
      </c>
      <c r="P553" s="169"/>
      <c r="Q553" s="170">
        <v>285</v>
      </c>
      <c r="R553" s="171">
        <v>3451</v>
      </c>
      <c r="S553" s="171">
        <v>623</v>
      </c>
      <c r="T553" s="171">
        <v>4359</v>
      </c>
      <c r="U553" s="141"/>
      <c r="V553" s="161">
        <v>4233</v>
      </c>
      <c r="W553" s="172">
        <f t="shared" si="71"/>
        <v>126</v>
      </c>
      <c r="X553" s="173"/>
    </row>
    <row r="554" spans="1:24" ht="19.5" customHeight="1">
      <c r="A554" s="179">
        <v>549</v>
      </c>
      <c r="B554" s="176" t="str">
        <f>VLOOKUP($A554,[14]공종목록표!$A:$F,2,0)</f>
        <v>자갈고르기</v>
      </c>
      <c r="C554" s="177" t="str">
        <f>VLOOKUP($A554,[14]공종목록표!$A:$F,3,0)</f>
        <v>기계화, 야간</v>
      </c>
      <c r="D554" s="176" t="str">
        <f>VLOOKUP($A554,[14]공종목록표!$A:$F,4,0)</f>
        <v>자갈퍼넣기</v>
      </c>
      <c r="E554" s="178" t="str">
        <f>VLOOKUP($A554,[14]공종목록표!$A:$F,5,0)</f>
        <v>㎥</v>
      </c>
      <c r="F554" s="167">
        <f>ROUNDDOWN((VLOOKUP(A554,[14]수량산출서!$A$3:$AE$400,31,FALSE))*1,0)</f>
        <v>2305</v>
      </c>
      <c r="G554" s="167">
        <f>((VLOOKUP(A554,[14]수량산출서!$A$3:$AE$400,31,FALSE))-F554)*1000</f>
        <v>655.00000000020009</v>
      </c>
      <c r="H554" s="167">
        <f t="shared" si="64"/>
        <v>285</v>
      </c>
      <c r="I554" s="167">
        <f t="shared" si="65"/>
        <v>657111</v>
      </c>
      <c r="J554" s="167">
        <f t="shared" si="66"/>
        <v>5783</v>
      </c>
      <c r="K554" s="167">
        <f t="shared" si="67"/>
        <v>13333602</v>
      </c>
      <c r="L554" s="167">
        <f t="shared" si="68"/>
        <v>623</v>
      </c>
      <c r="M554" s="167">
        <f t="shared" si="69"/>
        <v>1436423</v>
      </c>
      <c r="N554" s="167">
        <f t="shared" si="70"/>
        <v>6691</v>
      </c>
      <c r="O554" s="168">
        <f t="shared" si="70"/>
        <v>15427136</v>
      </c>
      <c r="P554" s="169"/>
      <c r="Q554" s="170">
        <v>285</v>
      </c>
      <c r="R554" s="171">
        <f>'[14]일위대가 (2)'!L13702</f>
        <v>5783</v>
      </c>
      <c r="S554" s="171">
        <v>623</v>
      </c>
      <c r="T554" s="171">
        <v>6671</v>
      </c>
      <c r="V554" s="161">
        <v>6491</v>
      </c>
      <c r="W554" s="172">
        <f t="shared" si="71"/>
        <v>200</v>
      </c>
      <c r="X554" s="173"/>
    </row>
    <row r="555" spans="1:24" ht="19.5" hidden="1" customHeight="1">
      <c r="A555" s="179">
        <v>550</v>
      </c>
      <c r="B555" s="176" t="str">
        <f>VLOOKUP($A555,[14]공종목록표!$A:$F,2,0)</f>
        <v>자갈고르기</v>
      </c>
      <c r="C555" s="177" t="str">
        <f>VLOOKUP($A555,[14]공종목록표!$A:$F,3,0)</f>
        <v>자갈화차, 야간(사용중지 3~4시간)</v>
      </c>
      <c r="D555" s="176" t="str">
        <f>VLOOKUP($A555,[14]공종목록표!$A:$F,4,0)</f>
        <v>자갈퍼넣기</v>
      </c>
      <c r="E555" s="178" t="str">
        <f>VLOOKUP($A555,[14]공종목록표!$A:$F,5,0)</f>
        <v>㎥</v>
      </c>
      <c r="F555" s="167"/>
      <c r="G555" s="167">
        <v>0</v>
      </c>
      <c r="H555" s="167">
        <f t="shared" si="64"/>
        <v>285</v>
      </c>
      <c r="I555" s="167">
        <f t="shared" si="65"/>
        <v>0</v>
      </c>
      <c r="J555" s="167">
        <f t="shared" si="66"/>
        <v>5996</v>
      </c>
      <c r="K555" s="167">
        <f t="shared" si="67"/>
        <v>0</v>
      </c>
      <c r="L555" s="167">
        <f t="shared" si="68"/>
        <v>623</v>
      </c>
      <c r="M555" s="167">
        <f t="shared" si="69"/>
        <v>0</v>
      </c>
      <c r="N555" s="167">
        <f t="shared" si="70"/>
        <v>6904</v>
      </c>
      <c r="O555" s="168">
        <f t="shared" si="70"/>
        <v>0</v>
      </c>
      <c r="P555" s="169"/>
      <c r="Q555" s="170">
        <v>285</v>
      </c>
      <c r="R555" s="171">
        <v>5996</v>
      </c>
      <c r="S555" s="171">
        <v>623</v>
      </c>
      <c r="T555" s="171">
        <v>6904</v>
      </c>
      <c r="V555" s="161">
        <v>6723</v>
      </c>
      <c r="W555" s="172">
        <f t="shared" si="71"/>
        <v>181</v>
      </c>
      <c r="X555" s="173"/>
    </row>
    <row r="556" spans="1:24" ht="19.5" hidden="1" customHeight="1">
      <c r="A556" s="179">
        <v>551</v>
      </c>
      <c r="B556" s="176" t="str">
        <f>VLOOKUP($A556,[14]공종목록표!$A:$F,2,0)</f>
        <v>도상자갈철거(기계)</v>
      </c>
      <c r="C556" s="177" t="str">
        <f>VLOOKUP($A556,[14]공종목록표!$A:$F,3,0)</f>
        <v>주간</v>
      </c>
      <c r="D556" s="176" t="str">
        <f>VLOOKUP($A556,[14]공종목록표!$A:$F,4,0)</f>
        <v>(자갈살포 및 인력다지기 별도)</v>
      </c>
      <c r="E556" s="178" t="str">
        <f>VLOOKUP($A556,[14]공종목록표!$A:$F,5,0)</f>
        <v>㎥</v>
      </c>
      <c r="F556" s="167"/>
      <c r="G556" s="167">
        <v>0</v>
      </c>
      <c r="H556" s="167">
        <f t="shared" si="64"/>
        <v>588</v>
      </c>
      <c r="I556" s="167">
        <f t="shared" si="65"/>
        <v>0</v>
      </c>
      <c r="J556" s="167">
        <f t="shared" si="66"/>
        <v>17400</v>
      </c>
      <c r="K556" s="167">
        <f t="shared" si="67"/>
        <v>0</v>
      </c>
      <c r="L556" s="167">
        <f t="shared" si="68"/>
        <v>1353</v>
      </c>
      <c r="M556" s="167">
        <f t="shared" si="69"/>
        <v>0</v>
      </c>
      <c r="N556" s="167">
        <f t="shared" si="70"/>
        <v>19341</v>
      </c>
      <c r="O556" s="168">
        <f t="shared" si="70"/>
        <v>0</v>
      </c>
      <c r="P556" s="169"/>
      <c r="Q556" s="170">
        <v>588</v>
      </c>
      <c r="R556" s="171">
        <v>17400</v>
      </c>
      <c r="S556" s="171">
        <v>1353</v>
      </c>
      <c r="T556" s="171">
        <v>19341</v>
      </c>
      <c r="V556" s="172">
        <v>18919</v>
      </c>
      <c r="W556" s="172">
        <f t="shared" si="71"/>
        <v>422</v>
      </c>
      <c r="X556" s="173"/>
    </row>
    <row r="557" spans="1:24" ht="19.5" hidden="1" customHeight="1">
      <c r="A557" s="179">
        <v>552</v>
      </c>
      <c r="B557" s="176" t="str">
        <f>VLOOKUP($A557,[14]공종목록표!$A:$F,2,0)</f>
        <v>도상자갈철거(기계)</v>
      </c>
      <c r="C557" s="177" t="str">
        <f>VLOOKUP($A557,[14]공종목록표!$A:$F,3,0)</f>
        <v>야간(사용중지 3시간)</v>
      </c>
      <c r="D557" s="176" t="str">
        <f>VLOOKUP($A557,[14]공종목록표!$A:$F,4,0)</f>
        <v>(자갈살포 및 인력다지기 별도)</v>
      </c>
      <c r="E557" s="178" t="str">
        <f>VLOOKUP($A557,[14]공종목록표!$A:$F,5,0)</f>
        <v>㎥</v>
      </c>
      <c r="F557" s="167"/>
      <c r="G557" s="167">
        <v>0</v>
      </c>
      <c r="H557" s="167">
        <f t="shared" si="64"/>
        <v>1072</v>
      </c>
      <c r="I557" s="167">
        <f t="shared" si="65"/>
        <v>0</v>
      </c>
      <c r="J557" s="167">
        <f t="shared" si="66"/>
        <v>45216</v>
      </c>
      <c r="K557" s="167">
        <f t="shared" si="67"/>
        <v>0</v>
      </c>
      <c r="L557" s="167">
        <f t="shared" si="68"/>
        <v>2150</v>
      </c>
      <c r="M557" s="167">
        <f t="shared" si="69"/>
        <v>0</v>
      </c>
      <c r="N557" s="167">
        <f t="shared" si="70"/>
        <v>48438</v>
      </c>
      <c r="O557" s="168">
        <f t="shared" si="70"/>
        <v>0</v>
      </c>
      <c r="P557" s="169"/>
      <c r="Q557" s="170">
        <v>1072</v>
      </c>
      <c r="R557" s="171">
        <v>45216</v>
      </c>
      <c r="S557" s="171">
        <v>2150</v>
      </c>
      <c r="T557" s="171">
        <v>48438</v>
      </c>
      <c r="V557" s="172">
        <v>47437</v>
      </c>
      <c r="W557" s="172">
        <f t="shared" si="71"/>
        <v>1001</v>
      </c>
      <c r="X557" s="173"/>
    </row>
    <row r="558" spans="1:24" ht="19.5" customHeight="1">
      <c r="A558" s="179">
        <v>553</v>
      </c>
      <c r="B558" s="176" t="str">
        <f>VLOOKUP($A558,[14]공종목록표!$A:$F,2,0)</f>
        <v>도상자갈철거(기계)</v>
      </c>
      <c r="C558" s="177" t="str">
        <f>VLOOKUP($A558,[14]공종목록표!$A:$F,3,0)</f>
        <v>야간(사용중지 4시간)</v>
      </c>
      <c r="D558" s="176" t="str">
        <f>VLOOKUP($A558,[14]공종목록표!$A:$F,4,0)</f>
        <v>(자갈살포 및 인력다지기 별도)</v>
      </c>
      <c r="E558" s="178" t="str">
        <f>VLOOKUP($A558,[14]공종목록표!$A:$F,5,0)</f>
        <v>㎥</v>
      </c>
      <c r="F558" s="167">
        <f>ROUNDDOWN((VLOOKUP(A558,[14]수량산출서!$A$3:$AE$400,31,FALSE))*1,0)</f>
        <v>1576</v>
      </c>
      <c r="G558" s="167">
        <f>((VLOOKUP(A558,[14]수량산출서!$A$3:$AE$400,31,FALSE))-F558)*1000</f>
        <v>499.99999999977263</v>
      </c>
      <c r="H558" s="167">
        <f t="shared" si="64"/>
        <v>982</v>
      </c>
      <c r="I558" s="167">
        <f t="shared" si="65"/>
        <v>1548123</v>
      </c>
      <c r="J558" s="167">
        <f t="shared" si="66"/>
        <v>42492</v>
      </c>
      <c r="K558" s="167">
        <f t="shared" si="67"/>
        <v>66988638</v>
      </c>
      <c r="L558" s="167">
        <f t="shared" si="68"/>
        <v>1989</v>
      </c>
      <c r="M558" s="167">
        <f t="shared" si="69"/>
        <v>3135658</v>
      </c>
      <c r="N558" s="167">
        <f t="shared" si="70"/>
        <v>45463</v>
      </c>
      <c r="O558" s="168">
        <f t="shared" si="70"/>
        <v>71672419</v>
      </c>
      <c r="P558" s="169"/>
      <c r="Q558" s="170">
        <v>982</v>
      </c>
      <c r="R558" s="171">
        <f>'[14]일위대가 (2)'!L13802</f>
        <v>42492</v>
      </c>
      <c r="S558" s="171">
        <v>1989</v>
      </c>
      <c r="T558" s="171">
        <v>45274</v>
      </c>
      <c r="V558" s="172">
        <v>44327</v>
      </c>
      <c r="W558" s="172">
        <f t="shared" si="71"/>
        <v>1136</v>
      </c>
      <c r="X558" s="173"/>
    </row>
    <row r="559" spans="1:24" ht="19.5" customHeight="1">
      <c r="A559" s="179">
        <v>554</v>
      </c>
      <c r="B559" s="176" t="str">
        <f>VLOOKUP($A559,[14]공종목록표!$A:$F,2,0)</f>
        <v>분기기 도상자갈철거</v>
      </c>
      <c r="C559" s="177" t="str">
        <f>VLOOKUP($A559,[14]공종목록표!$A:$F,3,0)</f>
        <v>인력 70%, 장비 30%, 야간(사용중지 4시간)</v>
      </c>
      <c r="D559" s="176" t="str">
        <f>VLOOKUP($A559,[14]공종목록표!$A:$F,4,0)</f>
        <v>(자갈살포 및 인력다지기 별도)</v>
      </c>
      <c r="E559" s="178" t="str">
        <f>VLOOKUP($A559,[14]공종목록표!$A:$F,5,0)</f>
        <v>㎥</v>
      </c>
      <c r="F559" s="167">
        <f>ROUNDDOWN((VLOOKUP(A559,[14]수량산출서!$A$3:$AE$400,31,FALSE))*1,0)</f>
        <v>1448</v>
      </c>
      <c r="G559" s="167">
        <f>((VLOOKUP(A559,[14]수량산출서!$A$3:$AE$400,31,FALSE))-F559)*1000</f>
        <v>179.99999999983629</v>
      </c>
      <c r="H559" s="167">
        <f t="shared" si="64"/>
        <v>884</v>
      </c>
      <c r="I559" s="167">
        <f t="shared" si="65"/>
        <v>1280191</v>
      </c>
      <c r="J559" s="167">
        <f t="shared" si="66"/>
        <v>57864</v>
      </c>
      <c r="K559" s="167">
        <f t="shared" si="67"/>
        <v>83797487</v>
      </c>
      <c r="L559" s="167">
        <f t="shared" si="68"/>
        <v>2421</v>
      </c>
      <c r="M559" s="167">
        <f t="shared" si="69"/>
        <v>3506043</v>
      </c>
      <c r="N559" s="167">
        <f t="shared" si="70"/>
        <v>61169</v>
      </c>
      <c r="O559" s="168">
        <f t="shared" si="70"/>
        <v>88583721</v>
      </c>
      <c r="P559" s="169"/>
      <c r="Q559" s="170">
        <v>884</v>
      </c>
      <c r="R559" s="171">
        <f>'[14]일위대가 (2)'!L13827</f>
        <v>57864</v>
      </c>
      <c r="S559" s="171">
        <v>2421</v>
      </c>
      <c r="T559" s="171">
        <v>60737</v>
      </c>
      <c r="V559" s="172">
        <v>84044</v>
      </c>
      <c r="W559" s="172">
        <f t="shared" si="71"/>
        <v>-22875</v>
      </c>
      <c r="X559" s="173"/>
    </row>
    <row r="560" spans="1:24" ht="19.5" hidden="1" customHeight="1">
      <c r="A560" s="179">
        <v>555</v>
      </c>
      <c r="B560" s="176" t="str">
        <f>VLOOKUP($A560,[14]공종목록표!$A:$F,2,0)</f>
        <v>도상자갈 치환</v>
      </c>
      <c r="C560" s="177" t="str">
        <f>VLOOKUP($A560,[14]공종목록표!$A:$F,3,0)</f>
        <v>인력, 야간(사용중지 4시간)</v>
      </c>
      <c r="D560" s="176" t="str">
        <f>VLOOKUP($A560,[14]공종목록표!$A:$F,4,0)</f>
        <v>-</v>
      </c>
      <c r="E560" s="178" t="str">
        <f>VLOOKUP($A560,[14]공종목록표!$A:$F,5,0)</f>
        <v>㎥</v>
      </c>
      <c r="F560" s="167"/>
      <c r="G560" s="167">
        <v>0</v>
      </c>
      <c r="H560" s="167">
        <f t="shared" si="64"/>
        <v>1357</v>
      </c>
      <c r="I560" s="167">
        <f t="shared" si="65"/>
        <v>0</v>
      </c>
      <c r="J560" s="167">
        <f t="shared" si="66"/>
        <v>201319</v>
      </c>
      <c r="K560" s="167">
        <f t="shared" si="67"/>
        <v>0</v>
      </c>
      <c r="L560" s="167">
        <f t="shared" si="68"/>
        <v>2684</v>
      </c>
      <c r="M560" s="167">
        <f t="shared" si="69"/>
        <v>0</v>
      </c>
      <c r="N560" s="167">
        <f t="shared" si="70"/>
        <v>205360</v>
      </c>
      <c r="O560" s="168">
        <f t="shared" si="70"/>
        <v>0</v>
      </c>
      <c r="P560" s="169"/>
      <c r="Q560" s="170">
        <v>1357</v>
      </c>
      <c r="R560" s="171">
        <v>201319</v>
      </c>
      <c r="S560" s="171">
        <v>2684</v>
      </c>
      <c r="T560" s="171">
        <v>205360</v>
      </c>
      <c r="V560" s="205">
        <v>169563</v>
      </c>
      <c r="W560" s="172">
        <f t="shared" si="71"/>
        <v>35797</v>
      </c>
      <c r="X560" s="173"/>
    </row>
    <row r="561" spans="1:24" ht="19.5" hidden="1" customHeight="1">
      <c r="A561" s="179">
        <v>556</v>
      </c>
      <c r="B561" s="176" t="str">
        <f>VLOOKUP($A561,[14]공종목록표!$A:$F,2,0)</f>
        <v>자갈정리(폭 1.5m 기준)</v>
      </c>
      <c r="C561" s="177" t="str">
        <f>VLOOKUP($A561,[14]공종목록표!$A:$F,3,0)</f>
        <v>인력, 주간</v>
      </c>
      <c r="D561" s="176" t="str">
        <f>VLOOKUP($A561,[14]공종목록표!$A:$F,4,0)</f>
        <v>(자갈살포 시 별도 적용)</v>
      </c>
      <c r="E561" s="178" t="str">
        <f>VLOOKUP($A561,[14]공종목록표!$A:$F,5,0)</f>
        <v>m</v>
      </c>
      <c r="F561" s="167"/>
      <c r="G561" s="167">
        <v>0</v>
      </c>
      <c r="H561" s="167">
        <f t="shared" si="64"/>
        <v>0</v>
      </c>
      <c r="I561" s="167">
        <f t="shared" si="65"/>
        <v>0</v>
      </c>
      <c r="J561" s="167">
        <f t="shared" si="66"/>
        <v>4301</v>
      </c>
      <c r="K561" s="167">
        <f t="shared" si="67"/>
        <v>0</v>
      </c>
      <c r="L561" s="167">
        <f t="shared" si="68"/>
        <v>129</v>
      </c>
      <c r="M561" s="167">
        <f t="shared" si="69"/>
        <v>0</v>
      </c>
      <c r="N561" s="167">
        <f t="shared" si="70"/>
        <v>4430</v>
      </c>
      <c r="O561" s="168">
        <f t="shared" si="70"/>
        <v>0</v>
      </c>
      <c r="P561" s="169"/>
      <c r="Q561" s="170">
        <v>0</v>
      </c>
      <c r="R561" s="171">
        <v>4301</v>
      </c>
      <c r="S561" s="171">
        <v>129</v>
      </c>
      <c r="T561" s="171">
        <v>4430</v>
      </c>
      <c r="V561" s="205">
        <v>4372</v>
      </c>
      <c r="W561" s="172">
        <f t="shared" si="71"/>
        <v>58</v>
      </c>
      <c r="X561" s="173"/>
    </row>
    <row r="562" spans="1:24" ht="19.5" hidden="1" customHeight="1">
      <c r="A562" s="179">
        <v>557</v>
      </c>
      <c r="B562" s="176" t="str">
        <f>VLOOKUP($A562,[14]공종목록표!$A:$F,2,0)</f>
        <v>자갈정리(폭 1.5m 기준)</v>
      </c>
      <c r="C562" s="177" t="str">
        <f>VLOOKUP($A562,[14]공종목록표!$A:$F,3,0)</f>
        <v>인력, 야간</v>
      </c>
      <c r="D562" s="176" t="str">
        <f>VLOOKUP($A562,[14]공종목록표!$A:$F,4,0)</f>
        <v>(자갈살포 시 별도 적용)</v>
      </c>
      <c r="E562" s="178" t="str">
        <f>VLOOKUP($A562,[14]공종목록표!$A:$F,5,0)</f>
        <v>m</v>
      </c>
      <c r="F562" s="167"/>
      <c r="G562" s="167">
        <v>0</v>
      </c>
      <c r="H562" s="167">
        <f t="shared" si="64"/>
        <v>0</v>
      </c>
      <c r="I562" s="167">
        <f t="shared" si="65"/>
        <v>0</v>
      </c>
      <c r="J562" s="167">
        <f t="shared" si="66"/>
        <v>8001</v>
      </c>
      <c r="K562" s="167">
        <f t="shared" si="67"/>
        <v>0</v>
      </c>
      <c r="L562" s="167">
        <f t="shared" si="68"/>
        <v>128</v>
      </c>
      <c r="M562" s="167">
        <f t="shared" si="69"/>
        <v>0</v>
      </c>
      <c r="N562" s="167">
        <f t="shared" si="70"/>
        <v>8129</v>
      </c>
      <c r="O562" s="168">
        <f t="shared" si="70"/>
        <v>0</v>
      </c>
      <c r="P562" s="169"/>
      <c r="Q562" s="170">
        <v>0</v>
      </c>
      <c r="R562" s="171">
        <v>8001</v>
      </c>
      <c r="S562" s="171">
        <v>128</v>
      </c>
      <c r="T562" s="171">
        <v>8129</v>
      </c>
      <c r="V562" s="205">
        <v>8021</v>
      </c>
      <c r="W562" s="172">
        <f t="shared" si="71"/>
        <v>108</v>
      </c>
      <c r="X562" s="173"/>
    </row>
    <row r="563" spans="1:24" ht="19.5" hidden="1" customHeight="1">
      <c r="A563" s="179">
        <v>558</v>
      </c>
      <c r="B563" s="176" t="str">
        <f>VLOOKUP($A563,[14]공종목록표!$A:$F,2,0)</f>
        <v>유휴도상자갈채집</v>
      </c>
      <c r="C563" s="177" t="str">
        <f>VLOOKUP($A563,[14]공종목록표!$A:$F,3,0)</f>
        <v>주간</v>
      </c>
      <c r="D563" s="176">
        <f>VLOOKUP($A563,[14]공종목록표!$A:$F,4,0)</f>
        <v>0</v>
      </c>
      <c r="E563" s="178" t="str">
        <f>VLOOKUP($A563,[14]공종목록표!$A:$F,5,0)</f>
        <v>㎥</v>
      </c>
      <c r="F563" s="167"/>
      <c r="G563" s="167">
        <v>0</v>
      </c>
      <c r="H563" s="167">
        <f t="shared" si="64"/>
        <v>713</v>
      </c>
      <c r="I563" s="167">
        <f t="shared" si="65"/>
        <v>0</v>
      </c>
      <c r="J563" s="167">
        <f t="shared" si="66"/>
        <v>19566</v>
      </c>
      <c r="K563" s="167">
        <f t="shared" si="67"/>
        <v>0</v>
      </c>
      <c r="L563" s="167">
        <f t="shared" si="68"/>
        <v>1216</v>
      </c>
      <c r="M563" s="167">
        <f t="shared" si="69"/>
        <v>0</v>
      </c>
      <c r="N563" s="167">
        <f t="shared" si="70"/>
        <v>21495</v>
      </c>
      <c r="O563" s="168">
        <f t="shared" si="70"/>
        <v>0</v>
      </c>
      <c r="P563" s="169"/>
      <c r="Q563" s="170">
        <v>713</v>
      </c>
      <c r="R563" s="171">
        <v>19566</v>
      </c>
      <c r="S563" s="171">
        <v>1216</v>
      </c>
      <c r="T563" s="171">
        <v>21495</v>
      </c>
      <c r="V563" s="205">
        <v>21126</v>
      </c>
      <c r="W563" s="172">
        <f t="shared" si="71"/>
        <v>369</v>
      </c>
      <c r="X563" s="173"/>
    </row>
    <row r="564" spans="1:24" ht="19.5" hidden="1" customHeight="1">
      <c r="A564" s="179">
        <v>559</v>
      </c>
      <c r="B564" s="176" t="str">
        <f>VLOOKUP($A564,[14]공종목록표!$A:$F,2,0)</f>
        <v>유휴도상자갈채집</v>
      </c>
      <c r="C564" s="177" t="str">
        <f>VLOOKUP($A564,[14]공종목록표!$A:$F,3,0)</f>
        <v>야간</v>
      </c>
      <c r="D564" s="176">
        <f>VLOOKUP($A564,[14]공종목록표!$A:$F,4,0)</f>
        <v>0</v>
      </c>
      <c r="E564" s="178" t="str">
        <f>VLOOKUP($A564,[14]공종목록표!$A:$F,5,0)</f>
        <v>㎥</v>
      </c>
      <c r="F564" s="167"/>
      <c r="G564" s="167">
        <v>0</v>
      </c>
      <c r="H564" s="167">
        <f t="shared" si="64"/>
        <v>713</v>
      </c>
      <c r="I564" s="167">
        <f t="shared" si="65"/>
        <v>0</v>
      </c>
      <c r="J564" s="167">
        <f t="shared" si="66"/>
        <v>35802</v>
      </c>
      <c r="K564" s="167">
        <f t="shared" si="67"/>
        <v>0</v>
      </c>
      <c r="L564" s="167">
        <f t="shared" si="68"/>
        <v>1216</v>
      </c>
      <c r="M564" s="167">
        <f t="shared" si="69"/>
        <v>0</v>
      </c>
      <c r="N564" s="167">
        <f t="shared" si="70"/>
        <v>37731</v>
      </c>
      <c r="O564" s="168">
        <f t="shared" si="70"/>
        <v>0</v>
      </c>
      <c r="P564" s="169"/>
      <c r="Q564" s="170">
        <v>713</v>
      </c>
      <c r="R564" s="171">
        <v>35802</v>
      </c>
      <c r="S564" s="171">
        <v>1216</v>
      </c>
      <c r="T564" s="171">
        <v>37731</v>
      </c>
      <c r="V564" s="172">
        <v>37125</v>
      </c>
      <c r="W564" s="172">
        <f t="shared" si="71"/>
        <v>606</v>
      </c>
      <c r="X564" s="173"/>
    </row>
    <row r="565" spans="1:24" ht="19.5" hidden="1" customHeight="1">
      <c r="A565" s="179">
        <v>560</v>
      </c>
      <c r="B565" s="176" t="str">
        <f>VLOOKUP($A565,[14]공종목록표!$A:$F,2,0)</f>
        <v>침목위치정정</v>
      </c>
      <c r="C565" s="177" t="str">
        <f>VLOOKUP($A565,[14]공종목록표!$A:$F,3,0)</f>
        <v>주간</v>
      </c>
      <c r="D565" s="176" t="str">
        <f>VLOOKUP($A565,[14]공종목록표!$A:$F,4,0)</f>
        <v>(자갈살포 시 별도 적용)</v>
      </c>
      <c r="E565" s="178" t="str">
        <f>VLOOKUP($A565,[14]공종목록표!$A:$F,5,0)</f>
        <v>개</v>
      </c>
      <c r="F565" s="167"/>
      <c r="G565" s="167">
        <v>0</v>
      </c>
      <c r="H565" s="167">
        <f t="shared" si="64"/>
        <v>0</v>
      </c>
      <c r="I565" s="167">
        <f t="shared" si="65"/>
        <v>0</v>
      </c>
      <c r="J565" s="167">
        <f t="shared" si="66"/>
        <v>656</v>
      </c>
      <c r="K565" s="167">
        <f t="shared" si="67"/>
        <v>0</v>
      </c>
      <c r="L565" s="167">
        <f t="shared" si="68"/>
        <v>19</v>
      </c>
      <c r="M565" s="167">
        <f t="shared" si="69"/>
        <v>0</v>
      </c>
      <c r="N565" s="167">
        <f t="shared" si="70"/>
        <v>675</v>
      </c>
      <c r="O565" s="168">
        <f t="shared" si="70"/>
        <v>0</v>
      </c>
      <c r="P565" s="169"/>
      <c r="Q565" s="170">
        <v>0</v>
      </c>
      <c r="R565" s="171">
        <v>656</v>
      </c>
      <c r="S565" s="171">
        <v>19</v>
      </c>
      <c r="T565" s="171">
        <v>675</v>
      </c>
      <c r="V565" s="205">
        <v>662</v>
      </c>
      <c r="W565" s="172">
        <f t="shared" si="71"/>
        <v>13</v>
      </c>
      <c r="X565" s="173"/>
    </row>
    <row r="566" spans="1:24" ht="19.5" hidden="1" customHeight="1">
      <c r="A566" s="179">
        <v>561</v>
      </c>
      <c r="B566" s="176" t="str">
        <f>VLOOKUP($A566,[14]공종목록표!$A:$F,2,0)</f>
        <v>침목위치정정</v>
      </c>
      <c r="C566" s="177" t="str">
        <f>VLOOKUP($A566,[14]공종목록표!$A:$F,3,0)</f>
        <v>야간</v>
      </c>
      <c r="D566" s="176" t="str">
        <f>VLOOKUP($A566,[14]공종목록표!$A:$F,4,0)</f>
        <v>(자갈살포 시 별도 적용)</v>
      </c>
      <c r="E566" s="178" t="str">
        <f>VLOOKUP($A566,[14]공종목록표!$A:$F,5,0)</f>
        <v>개</v>
      </c>
      <c r="F566" s="167"/>
      <c r="G566" s="167">
        <v>0</v>
      </c>
      <c r="H566" s="167">
        <f t="shared" si="64"/>
        <v>0</v>
      </c>
      <c r="I566" s="167">
        <f t="shared" si="65"/>
        <v>0</v>
      </c>
      <c r="J566" s="167">
        <f t="shared" si="66"/>
        <v>1313</v>
      </c>
      <c r="K566" s="167">
        <f t="shared" si="67"/>
        <v>0</v>
      </c>
      <c r="L566" s="167">
        <f t="shared" si="68"/>
        <v>21</v>
      </c>
      <c r="M566" s="167">
        <f t="shared" si="69"/>
        <v>0</v>
      </c>
      <c r="N566" s="167">
        <f t="shared" si="70"/>
        <v>1334</v>
      </c>
      <c r="O566" s="168">
        <f t="shared" si="70"/>
        <v>0</v>
      </c>
      <c r="P566" s="169"/>
      <c r="Q566" s="170">
        <v>0</v>
      </c>
      <c r="R566" s="171">
        <v>1313</v>
      </c>
      <c r="S566" s="171">
        <v>21</v>
      </c>
      <c r="T566" s="171">
        <v>1334</v>
      </c>
      <c r="V566" s="205">
        <v>1306</v>
      </c>
      <c r="W566" s="172">
        <f t="shared" si="71"/>
        <v>28</v>
      </c>
      <c r="X566" s="173"/>
    </row>
    <row r="567" spans="1:24" ht="19.5" hidden="1" customHeight="1">
      <c r="A567" s="179">
        <v>562</v>
      </c>
      <c r="B567" s="176" t="str">
        <f>VLOOKUP($A567,[14]공종목록표!$A:$F,2,0)</f>
        <v>자갈도상 인력다지기</v>
      </c>
      <c r="C567" s="177" t="str">
        <f>VLOOKUP($A567,[14]공종목록표!$A:$F,3,0)</f>
        <v>타이탬퍼, 야간</v>
      </c>
      <c r="D567" s="176" t="str">
        <f>VLOOKUP($A567,[14]공종목록표!$A:$F,4,0)</f>
        <v>-</v>
      </c>
      <c r="E567" s="178" t="str">
        <f>VLOOKUP($A567,[14]공종목록표!$A:$F,5,0)</f>
        <v>㎥</v>
      </c>
      <c r="F567" s="167"/>
      <c r="G567" s="167">
        <v>0</v>
      </c>
      <c r="H567" s="167">
        <f t="shared" si="64"/>
        <v>0</v>
      </c>
      <c r="I567" s="167">
        <f t="shared" si="65"/>
        <v>0</v>
      </c>
      <c r="J567" s="167">
        <f t="shared" si="66"/>
        <v>5254</v>
      </c>
      <c r="K567" s="167">
        <f t="shared" si="67"/>
        <v>0</v>
      </c>
      <c r="L567" s="167">
        <f t="shared" si="68"/>
        <v>1290</v>
      </c>
      <c r="M567" s="167">
        <f t="shared" si="69"/>
        <v>0</v>
      </c>
      <c r="N567" s="167">
        <f t="shared" si="70"/>
        <v>6544</v>
      </c>
      <c r="O567" s="168">
        <f t="shared" si="70"/>
        <v>0</v>
      </c>
      <c r="P567" s="169"/>
      <c r="Q567" s="170">
        <v>0</v>
      </c>
      <c r="R567" s="171">
        <v>5254</v>
      </c>
      <c r="S567" s="171">
        <v>1290</v>
      </c>
      <c r="T567" s="171">
        <v>6544</v>
      </c>
      <c r="V567" s="205">
        <v>6407</v>
      </c>
      <c r="W567" s="172">
        <f t="shared" si="71"/>
        <v>137</v>
      </c>
      <c r="X567" s="173"/>
    </row>
    <row r="568" spans="1:24" ht="19.5" hidden="1" customHeight="1">
      <c r="A568" s="179">
        <v>563</v>
      </c>
      <c r="B568" s="176" t="str">
        <f>VLOOKUP($A568,[14]공종목록표!$A:$F,2,0)</f>
        <v>궤간정정(목침목, 한쪽당)</v>
      </c>
      <c r="C568" s="177" t="str">
        <f>VLOOKUP($A568,[14]공종목록표!$A:$F,3,0)</f>
        <v>인력, 주간</v>
      </c>
      <c r="D568" s="176" t="str">
        <f>VLOOKUP($A568,[14]공종목록표!$A:$F,4,0)</f>
        <v>메목박기, 타이플레이트 위치조정 포함</v>
      </c>
      <c r="E568" s="178" t="str">
        <f>VLOOKUP($A568,[14]공종목록표!$A:$F,5,0)</f>
        <v>침목</v>
      </c>
      <c r="F568" s="167"/>
      <c r="G568" s="167">
        <v>0</v>
      </c>
      <c r="H568" s="167">
        <f t="shared" si="64"/>
        <v>0</v>
      </c>
      <c r="I568" s="167">
        <f t="shared" si="65"/>
        <v>0</v>
      </c>
      <c r="J568" s="167">
        <f t="shared" si="66"/>
        <v>6201</v>
      </c>
      <c r="K568" s="167">
        <f t="shared" si="67"/>
        <v>0</v>
      </c>
      <c r="L568" s="167">
        <f t="shared" si="68"/>
        <v>186</v>
      </c>
      <c r="M568" s="167">
        <f t="shared" si="69"/>
        <v>0</v>
      </c>
      <c r="N568" s="167">
        <f t="shared" si="70"/>
        <v>6387</v>
      </c>
      <c r="O568" s="168">
        <f t="shared" si="70"/>
        <v>0</v>
      </c>
      <c r="P568" s="169"/>
      <c r="Q568" s="170">
        <v>0</v>
      </c>
      <c r="R568" s="171">
        <v>6201</v>
      </c>
      <c r="S568" s="171">
        <v>186</v>
      </c>
      <c r="T568" s="171">
        <v>6387</v>
      </c>
      <c r="V568" s="205">
        <v>6270</v>
      </c>
      <c r="W568" s="172">
        <f t="shared" si="71"/>
        <v>117</v>
      </c>
      <c r="X568" s="173"/>
    </row>
    <row r="569" spans="1:24" ht="19.5" hidden="1" customHeight="1">
      <c r="A569" s="179">
        <v>564</v>
      </c>
      <c r="B569" s="176" t="str">
        <f>VLOOKUP($A569,[14]공종목록표!$A:$F,2,0)</f>
        <v>궤간정정(목침목, 한쪽당)</v>
      </c>
      <c r="C569" s="177" t="str">
        <f>VLOOKUP($A569,[14]공종목록표!$A:$F,3,0)</f>
        <v>인력, 야간</v>
      </c>
      <c r="D569" s="176" t="str">
        <f>VLOOKUP($A569,[14]공종목록표!$A:$F,4,0)</f>
        <v>메목박기, 타이플레이트 위치조정 포함</v>
      </c>
      <c r="E569" s="178" t="str">
        <f>VLOOKUP($A569,[14]공종목록표!$A:$F,5,0)</f>
        <v>침목</v>
      </c>
      <c r="F569" s="167"/>
      <c r="G569" s="167">
        <v>0</v>
      </c>
      <c r="H569" s="167">
        <f t="shared" si="64"/>
        <v>0</v>
      </c>
      <c r="I569" s="167">
        <f t="shared" si="65"/>
        <v>0</v>
      </c>
      <c r="J569" s="167">
        <f t="shared" si="66"/>
        <v>11461</v>
      </c>
      <c r="K569" s="167">
        <f t="shared" si="67"/>
        <v>0</v>
      </c>
      <c r="L569" s="167">
        <f t="shared" si="68"/>
        <v>183</v>
      </c>
      <c r="M569" s="167">
        <f t="shared" si="69"/>
        <v>0</v>
      </c>
      <c r="N569" s="167">
        <f t="shared" si="70"/>
        <v>11644</v>
      </c>
      <c r="O569" s="168">
        <f t="shared" si="70"/>
        <v>0</v>
      </c>
      <c r="P569" s="169"/>
      <c r="Q569" s="170">
        <v>0</v>
      </c>
      <c r="R569" s="171">
        <v>11461</v>
      </c>
      <c r="S569" s="171">
        <v>183</v>
      </c>
      <c r="T569" s="171">
        <v>11644</v>
      </c>
      <c r="V569" s="205">
        <v>11431</v>
      </c>
      <c r="W569" s="172">
        <f t="shared" si="71"/>
        <v>213</v>
      </c>
      <c r="X569" s="173"/>
    </row>
    <row r="570" spans="1:24" ht="19.5" hidden="1" customHeight="1">
      <c r="A570" s="179">
        <v>565</v>
      </c>
      <c r="B570" s="176" t="str">
        <f>VLOOKUP($A570,[14]공종목록표!$A:$F,2,0)</f>
        <v>면맞춤(한쪽만)</v>
      </c>
      <c r="C570" s="177" t="str">
        <f>VLOOKUP($A570,[14]공종목록표!$A:$F,3,0)</f>
        <v>인력, 야간</v>
      </c>
      <c r="D570" s="176" t="str">
        <f>VLOOKUP($A570,[14]공종목록표!$A:$F,4,0)</f>
        <v>궤도 고저틀림 정정작업시 적용</v>
      </c>
      <c r="E570" s="178" t="str">
        <f>VLOOKUP($A570,[14]공종목록표!$A:$F,5,0)</f>
        <v>침목</v>
      </c>
      <c r="F570" s="167"/>
      <c r="G570" s="167">
        <v>0</v>
      </c>
      <c r="H570" s="167">
        <f t="shared" si="64"/>
        <v>0</v>
      </c>
      <c r="I570" s="167">
        <f t="shared" si="65"/>
        <v>0</v>
      </c>
      <c r="J570" s="167">
        <f t="shared" si="66"/>
        <v>4300</v>
      </c>
      <c r="K570" s="167">
        <f t="shared" si="67"/>
        <v>0</v>
      </c>
      <c r="L570" s="167">
        <f t="shared" si="68"/>
        <v>103</v>
      </c>
      <c r="M570" s="167">
        <f t="shared" si="69"/>
        <v>0</v>
      </c>
      <c r="N570" s="167">
        <f t="shared" si="70"/>
        <v>4403</v>
      </c>
      <c r="O570" s="168">
        <f t="shared" si="70"/>
        <v>0</v>
      </c>
      <c r="P570" s="169"/>
      <c r="Q570" s="170">
        <v>0</v>
      </c>
      <c r="R570" s="171">
        <v>4300</v>
      </c>
      <c r="S570" s="171">
        <v>103</v>
      </c>
      <c r="T570" s="171">
        <v>4403</v>
      </c>
      <c r="V570" s="205">
        <v>4326</v>
      </c>
      <c r="W570" s="172">
        <f t="shared" si="71"/>
        <v>77</v>
      </c>
      <c r="X570" s="173"/>
    </row>
    <row r="571" spans="1:24" ht="19.5" hidden="1" customHeight="1">
      <c r="A571" s="179">
        <v>566</v>
      </c>
      <c r="B571" s="176" t="str">
        <f>VLOOKUP($A571,[14]공종목록표!$A:$F,2,0)</f>
        <v>줄맞춤(양쪽)</v>
      </c>
      <c r="C571" s="177" t="str">
        <f>VLOOKUP($A571,[14]공종목록표!$A:$F,3,0)</f>
        <v>인력, 주간</v>
      </c>
      <c r="D571" s="176" t="str">
        <f>VLOOKUP($A571,[14]공종목록표!$A:$F,4,0)</f>
        <v>-</v>
      </c>
      <c r="E571" s="178" t="str">
        <f>VLOOKUP($A571,[14]공종목록표!$A:$F,5,0)</f>
        <v>m</v>
      </c>
      <c r="F571" s="167"/>
      <c r="G571" s="167">
        <v>0</v>
      </c>
      <c r="H571" s="167">
        <f t="shared" si="64"/>
        <v>0</v>
      </c>
      <c r="I571" s="167">
        <f t="shared" si="65"/>
        <v>0</v>
      </c>
      <c r="J571" s="167">
        <f t="shared" si="66"/>
        <v>3683</v>
      </c>
      <c r="K571" s="167">
        <f t="shared" si="67"/>
        <v>0</v>
      </c>
      <c r="L571" s="167">
        <f t="shared" si="68"/>
        <v>110</v>
      </c>
      <c r="M571" s="167">
        <f t="shared" si="69"/>
        <v>0</v>
      </c>
      <c r="N571" s="167">
        <f t="shared" si="70"/>
        <v>3793</v>
      </c>
      <c r="O571" s="168">
        <f t="shared" si="70"/>
        <v>0</v>
      </c>
      <c r="P571" s="169"/>
      <c r="Q571" s="170">
        <v>0</v>
      </c>
      <c r="R571" s="171">
        <v>3683</v>
      </c>
      <c r="S571" s="171">
        <v>110</v>
      </c>
      <c r="T571" s="171">
        <v>3793</v>
      </c>
      <c r="V571" s="205">
        <v>3733</v>
      </c>
      <c r="W571" s="172">
        <f t="shared" si="71"/>
        <v>60</v>
      </c>
      <c r="X571" s="173"/>
    </row>
    <row r="572" spans="1:24" ht="19.5" hidden="1" customHeight="1">
      <c r="A572" s="179">
        <v>567</v>
      </c>
      <c r="B572" s="176" t="str">
        <f>VLOOKUP($A572,[14]공종목록표!$A:$F,2,0)</f>
        <v>줄맞춤(양쪽)</v>
      </c>
      <c r="C572" s="177" t="str">
        <f>VLOOKUP($A572,[14]공종목록표!$A:$F,3,0)</f>
        <v>인력, 야간</v>
      </c>
      <c r="D572" s="176" t="str">
        <f>VLOOKUP($A572,[14]공종목록표!$A:$F,4,0)</f>
        <v>-</v>
      </c>
      <c r="E572" s="178" t="str">
        <f>VLOOKUP($A572,[14]공종목록표!$A:$F,5,0)</f>
        <v>m</v>
      </c>
      <c r="F572" s="167"/>
      <c r="G572" s="167">
        <v>0</v>
      </c>
      <c r="H572" s="167">
        <f t="shared" si="64"/>
        <v>0</v>
      </c>
      <c r="I572" s="167">
        <f t="shared" si="65"/>
        <v>0</v>
      </c>
      <c r="J572" s="167">
        <f t="shared" si="66"/>
        <v>7281</v>
      </c>
      <c r="K572" s="167">
        <f t="shared" si="67"/>
        <v>0</v>
      </c>
      <c r="L572" s="167">
        <f t="shared" si="68"/>
        <v>116</v>
      </c>
      <c r="M572" s="167">
        <f t="shared" si="69"/>
        <v>0</v>
      </c>
      <c r="N572" s="167">
        <f t="shared" si="70"/>
        <v>7397</v>
      </c>
      <c r="O572" s="168">
        <f t="shared" si="70"/>
        <v>0</v>
      </c>
      <c r="P572" s="169"/>
      <c r="Q572" s="170">
        <v>0</v>
      </c>
      <c r="R572" s="171">
        <v>7281</v>
      </c>
      <c r="S572" s="171">
        <v>116</v>
      </c>
      <c r="T572" s="171">
        <v>7397</v>
      </c>
      <c r="V572" s="205">
        <v>7277</v>
      </c>
      <c r="W572" s="172">
        <f t="shared" si="71"/>
        <v>120</v>
      </c>
      <c r="X572" s="173"/>
    </row>
    <row r="573" spans="1:24" ht="19.5" hidden="1" customHeight="1">
      <c r="A573" s="179">
        <v>568</v>
      </c>
      <c r="B573" s="176" t="str">
        <f>VLOOKUP($A573,[14]공종목록표!$A:$F,2,0)</f>
        <v>총다지기(양쪽)</v>
      </c>
      <c r="C573" s="177" t="str">
        <f>VLOOKUP($A573,[14]공종목록표!$A:$F,3,0)</f>
        <v>인력, 주간</v>
      </c>
      <c r="D573" s="176" t="str">
        <f>VLOOKUP($A573,[14]공종목록표!$A:$F,4,0)</f>
        <v>자갈살포다지기, 궤도들기, 궤도검측 포함</v>
      </c>
      <c r="E573" s="178" t="str">
        <f>VLOOKUP($A573,[14]공종목록표!$A:$F,5,0)</f>
        <v>침목</v>
      </c>
      <c r="F573" s="167"/>
      <c r="G573" s="167">
        <v>0</v>
      </c>
      <c r="H573" s="167">
        <f t="shared" si="64"/>
        <v>0</v>
      </c>
      <c r="I573" s="167">
        <f t="shared" si="65"/>
        <v>0</v>
      </c>
      <c r="J573" s="167">
        <f t="shared" si="66"/>
        <v>7711</v>
      </c>
      <c r="K573" s="167">
        <f t="shared" si="67"/>
        <v>0</v>
      </c>
      <c r="L573" s="167">
        <f t="shared" si="68"/>
        <v>231</v>
      </c>
      <c r="M573" s="167">
        <f t="shared" si="69"/>
        <v>0</v>
      </c>
      <c r="N573" s="167">
        <f t="shared" si="70"/>
        <v>7942</v>
      </c>
      <c r="O573" s="168">
        <f t="shared" si="70"/>
        <v>0</v>
      </c>
      <c r="P573" s="169"/>
      <c r="Q573" s="170">
        <v>0</v>
      </c>
      <c r="R573" s="171">
        <v>7711</v>
      </c>
      <c r="S573" s="171">
        <v>231</v>
      </c>
      <c r="T573" s="171">
        <v>7942</v>
      </c>
      <c r="V573" s="205">
        <v>7816</v>
      </c>
      <c r="W573" s="172">
        <f t="shared" si="71"/>
        <v>126</v>
      </c>
      <c r="X573" s="173"/>
    </row>
    <row r="574" spans="1:24" ht="19.5" hidden="1" customHeight="1">
      <c r="A574" s="179">
        <v>569</v>
      </c>
      <c r="B574" s="176" t="str">
        <f>VLOOKUP($A574,[14]공종목록표!$A:$F,2,0)</f>
        <v>총다지기(양쪽)</v>
      </c>
      <c r="C574" s="177" t="str">
        <f>VLOOKUP($A574,[14]공종목록표!$A:$F,3,0)</f>
        <v>인력, 야간</v>
      </c>
      <c r="D574" s="176" t="str">
        <f>VLOOKUP($A574,[14]공종목록표!$A:$F,4,0)</f>
        <v>자갈살포다지기, 궤도들기, 궤도검측 포함</v>
      </c>
      <c r="E574" s="178" t="str">
        <f>VLOOKUP($A574,[14]공종목록표!$A:$F,5,0)</f>
        <v>침목</v>
      </c>
      <c r="F574" s="167"/>
      <c r="G574" s="167">
        <v>0</v>
      </c>
      <c r="H574" s="167">
        <f t="shared" si="64"/>
        <v>0</v>
      </c>
      <c r="I574" s="167">
        <f t="shared" si="65"/>
        <v>0</v>
      </c>
      <c r="J574" s="167">
        <f t="shared" si="66"/>
        <v>14555</v>
      </c>
      <c r="K574" s="167">
        <f t="shared" si="67"/>
        <v>0</v>
      </c>
      <c r="L574" s="167">
        <f t="shared" si="68"/>
        <v>232</v>
      </c>
      <c r="M574" s="167">
        <f t="shared" si="69"/>
        <v>0</v>
      </c>
      <c r="N574" s="167">
        <f t="shared" si="70"/>
        <v>14787</v>
      </c>
      <c r="O574" s="168">
        <f t="shared" si="70"/>
        <v>0</v>
      </c>
      <c r="P574" s="169"/>
      <c r="Q574" s="170">
        <v>0</v>
      </c>
      <c r="R574" s="171">
        <v>14555</v>
      </c>
      <c r="S574" s="171">
        <v>232</v>
      </c>
      <c r="T574" s="171">
        <v>14787</v>
      </c>
      <c r="V574" s="205">
        <v>14555</v>
      </c>
      <c r="W574" s="172">
        <f t="shared" si="71"/>
        <v>232</v>
      </c>
      <c r="X574" s="173"/>
    </row>
    <row r="575" spans="1:24" ht="19.5" hidden="1" customHeight="1">
      <c r="A575" s="179">
        <v>570</v>
      </c>
      <c r="B575" s="176" t="str">
        <f>VLOOKUP($A575,[14]공종목록표!$A:$F,2,0)</f>
        <v>나사스파이크보수</v>
      </c>
      <c r="C575" s="177" t="str">
        <f>VLOOKUP($A575,[14]공종목록표!$A:$F,3,0)</f>
        <v>파워렌치, 주간</v>
      </c>
      <c r="D575" s="176" t="str">
        <f>VLOOKUP($A575,[14]공종목록표!$A:$F,4,0)</f>
        <v>매목박기, 침목천공 포함</v>
      </c>
      <c r="E575" s="178" t="str">
        <f>VLOOKUP($A575,[14]공종목록표!$A:$F,5,0)</f>
        <v>개</v>
      </c>
      <c r="F575" s="167"/>
      <c r="G575" s="167">
        <v>0</v>
      </c>
      <c r="H575" s="167">
        <f t="shared" si="64"/>
        <v>66</v>
      </c>
      <c r="I575" s="167">
        <f t="shared" si="65"/>
        <v>0</v>
      </c>
      <c r="J575" s="167">
        <f t="shared" si="66"/>
        <v>1204</v>
      </c>
      <c r="K575" s="167">
        <f t="shared" si="67"/>
        <v>0</v>
      </c>
      <c r="L575" s="167">
        <f t="shared" si="68"/>
        <v>71</v>
      </c>
      <c r="M575" s="167">
        <f t="shared" si="69"/>
        <v>0</v>
      </c>
      <c r="N575" s="167">
        <f t="shared" si="70"/>
        <v>1341</v>
      </c>
      <c r="O575" s="168">
        <f t="shared" si="70"/>
        <v>0</v>
      </c>
      <c r="P575" s="169"/>
      <c r="Q575" s="170">
        <v>66</v>
      </c>
      <c r="R575" s="171">
        <v>1204</v>
      </c>
      <c r="S575" s="171">
        <v>71</v>
      </c>
      <c r="T575" s="171">
        <v>1341</v>
      </c>
      <c r="V575" s="205">
        <v>1321</v>
      </c>
      <c r="W575" s="172">
        <f t="shared" si="71"/>
        <v>20</v>
      </c>
      <c r="X575" s="173"/>
    </row>
    <row r="576" spans="1:24" ht="19.5" hidden="1" customHeight="1">
      <c r="A576" s="179">
        <v>571</v>
      </c>
      <c r="B576" s="176" t="str">
        <f>VLOOKUP($A576,[14]공종목록표!$A:$F,2,0)</f>
        <v>나사스파이크보수</v>
      </c>
      <c r="C576" s="177" t="str">
        <f>VLOOKUP($A576,[14]공종목록표!$A:$F,3,0)</f>
        <v>파워렌치, 야간</v>
      </c>
      <c r="D576" s="176" t="str">
        <f>VLOOKUP($A576,[14]공종목록표!$A:$F,4,0)</f>
        <v>매목박기, 침목천공 포함</v>
      </c>
      <c r="E576" s="178" t="str">
        <f>VLOOKUP($A576,[14]공종목록표!$A:$F,5,0)</f>
        <v>개</v>
      </c>
      <c r="F576" s="167"/>
      <c r="G576" s="167">
        <v>0</v>
      </c>
      <c r="H576" s="167">
        <f t="shared" si="64"/>
        <v>127</v>
      </c>
      <c r="I576" s="167">
        <f t="shared" si="65"/>
        <v>0</v>
      </c>
      <c r="J576" s="167">
        <f t="shared" si="66"/>
        <v>2322</v>
      </c>
      <c r="K576" s="167">
        <f t="shared" si="67"/>
        <v>0</v>
      </c>
      <c r="L576" s="167">
        <f t="shared" si="68"/>
        <v>72</v>
      </c>
      <c r="M576" s="167">
        <f t="shared" si="69"/>
        <v>0</v>
      </c>
      <c r="N576" s="167">
        <f t="shared" si="70"/>
        <v>2521</v>
      </c>
      <c r="O576" s="168">
        <f t="shared" si="70"/>
        <v>0</v>
      </c>
      <c r="P576" s="169"/>
      <c r="Q576" s="170">
        <v>127</v>
      </c>
      <c r="R576" s="171">
        <v>2322</v>
      </c>
      <c r="S576" s="171">
        <v>72</v>
      </c>
      <c r="T576" s="171">
        <v>2521</v>
      </c>
      <c r="V576" s="205">
        <v>2487</v>
      </c>
      <c r="W576" s="172">
        <f t="shared" si="71"/>
        <v>34</v>
      </c>
      <c r="X576" s="173"/>
    </row>
    <row r="577" spans="1:24" ht="19.5" hidden="1" customHeight="1">
      <c r="A577" s="179">
        <v>572</v>
      </c>
      <c r="B577" s="176" t="str">
        <f>VLOOKUP($A577,[14]공종목록표!$A:$F,2,0)</f>
        <v>분기기궤간 및 줄맞춤</v>
      </c>
      <c r="C577" s="177" t="str">
        <f>VLOOKUP($A577,[14]공종목록표!$A:$F,3,0)</f>
        <v>인력, 주간</v>
      </c>
      <c r="D577" s="176" t="str">
        <f>VLOOKUP($A577,[14]공종목록표!$A:$F,4,0)</f>
        <v>궤간정정 및 줄맞춤 중복 계상적용 시행</v>
      </c>
      <c r="E577" s="178" t="str">
        <f>VLOOKUP($A577,[14]공종목록표!$A:$F,5,0)</f>
        <v>침목</v>
      </c>
      <c r="F577" s="167"/>
      <c r="G577" s="167">
        <v>0</v>
      </c>
      <c r="H577" s="167">
        <f t="shared" si="64"/>
        <v>0</v>
      </c>
      <c r="I577" s="167">
        <f t="shared" si="65"/>
        <v>0</v>
      </c>
      <c r="J577" s="167">
        <f t="shared" si="66"/>
        <v>12280</v>
      </c>
      <c r="K577" s="167">
        <f t="shared" si="67"/>
        <v>0</v>
      </c>
      <c r="L577" s="167">
        <f t="shared" si="68"/>
        <v>368</v>
      </c>
      <c r="M577" s="167">
        <f t="shared" si="69"/>
        <v>0</v>
      </c>
      <c r="N577" s="167">
        <f t="shared" si="70"/>
        <v>12648</v>
      </c>
      <c r="O577" s="168">
        <f t="shared" si="70"/>
        <v>0</v>
      </c>
      <c r="P577" s="169"/>
      <c r="Q577" s="170">
        <v>0</v>
      </c>
      <c r="R577" s="171">
        <v>12280</v>
      </c>
      <c r="S577" s="171">
        <v>368</v>
      </c>
      <c r="T577" s="171">
        <v>12648</v>
      </c>
      <c r="V577" s="205">
        <v>12434</v>
      </c>
      <c r="W577" s="172">
        <f t="shared" si="71"/>
        <v>214</v>
      </c>
      <c r="X577" s="173"/>
    </row>
    <row r="578" spans="1:24" ht="19.5" hidden="1" customHeight="1">
      <c r="A578" s="179">
        <v>573</v>
      </c>
      <c r="B578" s="176" t="str">
        <f>VLOOKUP($A578,[14]공종목록표!$A:$F,2,0)</f>
        <v>분기기궤간 및 줄맞춤</v>
      </c>
      <c r="C578" s="177" t="str">
        <f>VLOOKUP($A578,[14]공종목록표!$A:$F,3,0)</f>
        <v>인력, 야간</v>
      </c>
      <c r="D578" s="176" t="str">
        <f>VLOOKUP($A578,[14]공종목록표!$A:$F,4,0)</f>
        <v>궤간정정 및 줄맞춤 중복 계상적용 시행</v>
      </c>
      <c r="E578" s="178" t="str">
        <f>VLOOKUP($A578,[14]공종목록표!$A:$F,5,0)</f>
        <v>침목</v>
      </c>
      <c r="F578" s="167"/>
      <c r="G578" s="167">
        <v>0</v>
      </c>
      <c r="H578" s="167">
        <f t="shared" si="64"/>
        <v>0</v>
      </c>
      <c r="I578" s="167">
        <f t="shared" si="65"/>
        <v>0</v>
      </c>
      <c r="J578" s="167">
        <f t="shared" si="66"/>
        <v>23527</v>
      </c>
      <c r="K578" s="167">
        <f t="shared" si="67"/>
        <v>0</v>
      </c>
      <c r="L578" s="167">
        <f t="shared" si="68"/>
        <v>376</v>
      </c>
      <c r="M578" s="167">
        <f t="shared" si="69"/>
        <v>0</v>
      </c>
      <c r="N578" s="167">
        <f t="shared" si="70"/>
        <v>23903</v>
      </c>
      <c r="O578" s="168">
        <f t="shared" si="70"/>
        <v>0</v>
      </c>
      <c r="P578" s="169"/>
      <c r="Q578" s="170">
        <v>0</v>
      </c>
      <c r="R578" s="171">
        <v>23527</v>
      </c>
      <c r="S578" s="171">
        <v>376</v>
      </c>
      <c r="T578" s="171">
        <v>23903</v>
      </c>
      <c r="V578" s="205">
        <v>23497</v>
      </c>
      <c r="W578" s="172">
        <f t="shared" si="71"/>
        <v>406</v>
      </c>
      <c r="X578" s="173"/>
    </row>
    <row r="579" spans="1:24" ht="19.5" hidden="1" customHeight="1">
      <c r="A579" s="179">
        <v>574</v>
      </c>
      <c r="B579" s="176" t="str">
        <f>VLOOKUP($A579,[14]공종목록표!$A:$F,2,0)</f>
        <v>분기기 고저정정</v>
      </c>
      <c r="C579" s="177" t="str">
        <f>VLOOKUP($A579,[14]공종목록표!$A:$F,3,0)</f>
        <v>인력, 주간</v>
      </c>
      <c r="D579" s="176" t="str">
        <f>VLOOKUP($A579,[14]공종목록표!$A:$F,4,0)</f>
        <v>-</v>
      </c>
      <c r="E579" s="178" t="str">
        <f>VLOOKUP($A579,[14]공종목록표!$A:$F,5,0)</f>
        <v>침목</v>
      </c>
      <c r="F579" s="167"/>
      <c r="G579" s="167">
        <v>0</v>
      </c>
      <c r="H579" s="167">
        <f t="shared" si="64"/>
        <v>0</v>
      </c>
      <c r="I579" s="167">
        <f t="shared" si="65"/>
        <v>0</v>
      </c>
      <c r="J579" s="167">
        <f t="shared" si="66"/>
        <v>5630</v>
      </c>
      <c r="K579" s="167">
        <f t="shared" si="67"/>
        <v>0</v>
      </c>
      <c r="L579" s="167">
        <f t="shared" si="68"/>
        <v>168</v>
      </c>
      <c r="M579" s="167">
        <f t="shared" si="69"/>
        <v>0</v>
      </c>
      <c r="N579" s="167">
        <f t="shared" si="70"/>
        <v>5798</v>
      </c>
      <c r="O579" s="168">
        <f t="shared" si="70"/>
        <v>0</v>
      </c>
      <c r="P579" s="169"/>
      <c r="Q579" s="170">
        <v>0</v>
      </c>
      <c r="R579" s="171">
        <v>5630</v>
      </c>
      <c r="S579" s="171">
        <v>168</v>
      </c>
      <c r="T579" s="171">
        <v>5798</v>
      </c>
      <c r="V579" s="205">
        <v>5706</v>
      </c>
      <c r="W579" s="172">
        <f t="shared" si="71"/>
        <v>92</v>
      </c>
      <c r="X579" s="173"/>
    </row>
    <row r="580" spans="1:24" ht="19.5" hidden="1" customHeight="1">
      <c r="A580" s="179">
        <v>575</v>
      </c>
      <c r="B580" s="176" t="str">
        <f>VLOOKUP($A580,[14]공종목록표!$A:$F,2,0)</f>
        <v>분기기 고저정정</v>
      </c>
      <c r="C580" s="177" t="str">
        <f>VLOOKUP($A580,[14]공종목록표!$A:$F,3,0)</f>
        <v>인력, 야간</v>
      </c>
      <c r="D580" s="176" t="str">
        <f>VLOOKUP($A580,[14]공종목록표!$A:$F,4,0)</f>
        <v>-</v>
      </c>
      <c r="E580" s="178" t="str">
        <f>VLOOKUP($A580,[14]공종목록표!$A:$F,5,0)</f>
        <v>침목</v>
      </c>
      <c r="F580" s="167"/>
      <c r="G580" s="167">
        <v>0</v>
      </c>
      <c r="H580" s="167">
        <f t="shared" si="64"/>
        <v>0</v>
      </c>
      <c r="I580" s="167">
        <f t="shared" si="65"/>
        <v>0</v>
      </c>
      <c r="J580" s="167">
        <f t="shared" si="66"/>
        <v>10721</v>
      </c>
      <c r="K580" s="167">
        <f t="shared" si="67"/>
        <v>0</v>
      </c>
      <c r="L580" s="167">
        <f t="shared" si="68"/>
        <v>171</v>
      </c>
      <c r="M580" s="167">
        <f t="shared" si="69"/>
        <v>0</v>
      </c>
      <c r="N580" s="167">
        <f t="shared" si="70"/>
        <v>10892</v>
      </c>
      <c r="O580" s="168">
        <f t="shared" si="70"/>
        <v>0</v>
      </c>
      <c r="P580" s="169"/>
      <c r="Q580" s="170">
        <v>0</v>
      </c>
      <c r="R580" s="171">
        <v>10721</v>
      </c>
      <c r="S580" s="171">
        <v>171</v>
      </c>
      <c r="T580" s="171">
        <v>10892</v>
      </c>
      <c r="V580" s="205">
        <v>10716</v>
      </c>
      <c r="W580" s="172">
        <f t="shared" si="71"/>
        <v>176</v>
      </c>
      <c r="X580" s="173"/>
    </row>
    <row r="581" spans="1:24" ht="19.5" hidden="1" customHeight="1">
      <c r="A581" s="179">
        <v>576</v>
      </c>
      <c r="B581" s="176" t="str">
        <f>VLOOKUP($A581,[14]공종목록표!$A:$F,2,0)</f>
        <v>배수로정비</v>
      </c>
      <c r="C581" s="177" t="str">
        <f>VLOOKUP($A581,[14]공종목록표!$A:$F,3,0)</f>
        <v>인력, 주간</v>
      </c>
      <c r="D581" s="176" t="str">
        <f>VLOOKUP($A581,[14]공종목록표!$A:$F,4,0)</f>
        <v>-</v>
      </c>
      <c r="E581" s="178" t="str">
        <f>VLOOKUP($A581,[14]공종목록표!$A:$F,5,0)</f>
        <v>㎥</v>
      </c>
      <c r="F581" s="167"/>
      <c r="G581" s="167">
        <v>0</v>
      </c>
      <c r="H581" s="167">
        <f t="shared" si="64"/>
        <v>0</v>
      </c>
      <c r="I581" s="167">
        <f t="shared" si="65"/>
        <v>0</v>
      </c>
      <c r="J581" s="167">
        <f t="shared" si="66"/>
        <v>55061</v>
      </c>
      <c r="K581" s="167">
        <f t="shared" si="67"/>
        <v>0</v>
      </c>
      <c r="L581" s="167">
        <f t="shared" si="68"/>
        <v>1651</v>
      </c>
      <c r="M581" s="167">
        <f t="shared" si="69"/>
        <v>0</v>
      </c>
      <c r="N581" s="167">
        <f t="shared" si="70"/>
        <v>56712</v>
      </c>
      <c r="O581" s="168">
        <f t="shared" si="70"/>
        <v>0</v>
      </c>
      <c r="P581" s="169"/>
      <c r="Q581" s="170">
        <v>0</v>
      </c>
      <c r="R581" s="171">
        <v>55061</v>
      </c>
      <c r="S581" s="171">
        <v>1651</v>
      </c>
      <c r="T581" s="171">
        <v>56712</v>
      </c>
      <c r="V581" s="205">
        <v>55967</v>
      </c>
      <c r="W581" s="172">
        <f t="shared" si="71"/>
        <v>745</v>
      </c>
      <c r="X581" s="173"/>
    </row>
    <row r="582" spans="1:24" ht="19.5" hidden="1" customHeight="1">
      <c r="A582" s="179">
        <v>577</v>
      </c>
      <c r="B582" s="176" t="str">
        <f>VLOOKUP($A582,[14]공종목록표!$A:$F,2,0)</f>
        <v>배수로정비</v>
      </c>
      <c r="C582" s="177" t="str">
        <f>VLOOKUP($A582,[14]공종목록표!$A:$F,3,0)</f>
        <v>인력, 야간</v>
      </c>
      <c r="D582" s="176" t="str">
        <f>VLOOKUP($A582,[14]공종목록표!$A:$F,4,0)</f>
        <v>-</v>
      </c>
      <c r="E582" s="178" t="str">
        <f>VLOOKUP($A582,[14]공종목록표!$A:$F,5,0)</f>
        <v>㎥</v>
      </c>
      <c r="F582" s="167"/>
      <c r="G582" s="167">
        <v>0</v>
      </c>
      <c r="H582" s="167">
        <f t="shared" ref="H582:H645" si="72">INT($Q582*$T$3)</f>
        <v>0</v>
      </c>
      <c r="I582" s="167">
        <f t="shared" ref="I582:I645" si="73">INT(H582*($F582+$G582/1000))</f>
        <v>0</v>
      </c>
      <c r="J582" s="167">
        <f t="shared" ref="J582:J645" si="74">INT($R582*$T$3)</f>
        <v>68827</v>
      </c>
      <c r="K582" s="167">
        <f t="shared" ref="K582:K645" si="75">INT(J582*($F582+$G582/1000))</f>
        <v>0</v>
      </c>
      <c r="L582" s="167">
        <f t="shared" ref="L582:L645" si="76">INT($S582*$T$3)</f>
        <v>1651</v>
      </c>
      <c r="M582" s="167">
        <f t="shared" ref="M582:M645" si="77">INT(L582*($F582+$G582/1000))</f>
        <v>0</v>
      </c>
      <c r="N582" s="167">
        <f t="shared" ref="N582:O645" si="78">H582+J582+L582</f>
        <v>70478</v>
      </c>
      <c r="O582" s="168">
        <f t="shared" si="78"/>
        <v>0</v>
      </c>
      <c r="P582" s="169"/>
      <c r="Q582" s="170">
        <v>0</v>
      </c>
      <c r="R582" s="171">
        <v>68827</v>
      </c>
      <c r="S582" s="171">
        <v>1651</v>
      </c>
      <c r="T582" s="171">
        <v>70478</v>
      </c>
      <c r="V582" s="205">
        <v>69551</v>
      </c>
      <c r="W582" s="172">
        <f t="shared" ref="W582:W645" si="79">N582-V582</f>
        <v>927</v>
      </c>
      <c r="X582" s="173"/>
    </row>
    <row r="583" spans="1:24" ht="19.5" hidden="1" customHeight="1">
      <c r="A583" s="179">
        <v>578</v>
      </c>
      <c r="B583" s="176" t="str">
        <f>VLOOKUP($A583,[14]공종목록표!$A:$F,2,0)</f>
        <v>배수로정비</v>
      </c>
      <c r="C583" s="177" t="str">
        <f>VLOOKUP($A583,[14]공종목록표!$A:$F,3,0)</f>
        <v>기계화, 주간</v>
      </c>
      <c r="D583" s="176" t="str">
        <f>VLOOKUP($A583,[14]공종목록표!$A:$F,4,0)</f>
        <v>-</v>
      </c>
      <c r="E583" s="178" t="str">
        <f>VLOOKUP($A583,[14]공종목록표!$A:$F,5,0)</f>
        <v>㎥</v>
      </c>
      <c r="F583" s="167"/>
      <c r="G583" s="167">
        <v>0</v>
      </c>
      <c r="H583" s="167">
        <f t="shared" si="72"/>
        <v>196</v>
      </c>
      <c r="I583" s="167">
        <f t="shared" si="73"/>
        <v>0</v>
      </c>
      <c r="J583" s="167">
        <f t="shared" si="74"/>
        <v>1298</v>
      </c>
      <c r="K583" s="167">
        <f t="shared" si="75"/>
        <v>0</v>
      </c>
      <c r="L583" s="167">
        <f t="shared" si="76"/>
        <v>316</v>
      </c>
      <c r="M583" s="167">
        <f t="shared" si="77"/>
        <v>0</v>
      </c>
      <c r="N583" s="167">
        <f t="shared" si="78"/>
        <v>1810</v>
      </c>
      <c r="O583" s="168">
        <f t="shared" si="78"/>
        <v>0</v>
      </c>
      <c r="P583" s="169"/>
      <c r="Q583" s="170">
        <v>196</v>
      </c>
      <c r="R583" s="171">
        <v>1298</v>
      </c>
      <c r="S583" s="171">
        <v>316</v>
      </c>
      <c r="T583" s="171">
        <v>1810</v>
      </c>
      <c r="V583" s="205">
        <v>1743</v>
      </c>
      <c r="W583" s="172">
        <f t="shared" si="79"/>
        <v>67</v>
      </c>
      <c r="X583" s="173"/>
    </row>
    <row r="584" spans="1:24" ht="19.5" hidden="1" customHeight="1">
      <c r="A584" s="179">
        <v>579</v>
      </c>
      <c r="B584" s="176" t="str">
        <f>VLOOKUP($A584,[14]공종목록표!$A:$F,2,0)</f>
        <v>배수로정비</v>
      </c>
      <c r="C584" s="177" t="str">
        <f>VLOOKUP($A584,[14]공종목록표!$A:$F,3,0)</f>
        <v>기계화, 야간</v>
      </c>
      <c r="D584" s="176" t="str">
        <f>VLOOKUP($A584,[14]공종목록표!$A:$F,4,0)</f>
        <v>-</v>
      </c>
      <c r="E584" s="178" t="str">
        <f>VLOOKUP($A584,[14]공종목록표!$A:$F,5,0)</f>
        <v>㎥</v>
      </c>
      <c r="F584" s="167"/>
      <c r="G584" s="167">
        <v>0</v>
      </c>
      <c r="H584" s="167">
        <f t="shared" si="72"/>
        <v>245</v>
      </c>
      <c r="I584" s="167">
        <f t="shared" si="73"/>
        <v>0</v>
      </c>
      <c r="J584" s="167">
        <f t="shared" si="74"/>
        <v>1623</v>
      </c>
      <c r="K584" s="167">
        <f t="shared" si="75"/>
        <v>0</v>
      </c>
      <c r="L584" s="167">
        <f t="shared" si="76"/>
        <v>395</v>
      </c>
      <c r="M584" s="167">
        <f t="shared" si="77"/>
        <v>0</v>
      </c>
      <c r="N584" s="167">
        <f t="shared" si="78"/>
        <v>2263</v>
      </c>
      <c r="O584" s="168">
        <f t="shared" si="78"/>
        <v>0</v>
      </c>
      <c r="P584" s="169"/>
      <c r="Q584" s="170">
        <v>245</v>
      </c>
      <c r="R584" s="171">
        <v>1623</v>
      </c>
      <c r="S584" s="171">
        <v>395</v>
      </c>
      <c r="T584" s="171">
        <v>2263</v>
      </c>
      <c r="V584" s="205">
        <v>2180</v>
      </c>
      <c r="W584" s="172">
        <f t="shared" si="79"/>
        <v>83</v>
      </c>
      <c r="X584" s="173"/>
    </row>
    <row r="585" spans="1:24" ht="19.5" hidden="1" customHeight="1">
      <c r="A585" s="179">
        <v>580</v>
      </c>
      <c r="B585" s="176" t="str">
        <f>VLOOKUP($A585,[14]공종목록표!$A:$F,2,0)</f>
        <v>유간정정</v>
      </c>
      <c r="C585" s="177" t="str">
        <f>VLOOKUP($A585,[14]공종목록표!$A:$F,3,0)</f>
        <v>인력, 주간</v>
      </c>
      <c r="D585" s="176" t="str">
        <f>VLOOKUP($A585,[14]공종목록표!$A:$F,4,0)</f>
        <v>-</v>
      </c>
      <c r="E585" s="178" t="str">
        <f>VLOOKUP($A585,[14]공종목록표!$A:$F,5,0)</f>
        <v>m</v>
      </c>
      <c r="F585" s="167"/>
      <c r="G585" s="167">
        <v>0</v>
      </c>
      <c r="H585" s="167">
        <f t="shared" si="72"/>
        <v>0</v>
      </c>
      <c r="I585" s="167">
        <f t="shared" si="73"/>
        <v>0</v>
      </c>
      <c r="J585" s="167">
        <f t="shared" si="74"/>
        <v>5775</v>
      </c>
      <c r="K585" s="167">
        <f t="shared" si="75"/>
        <v>0</v>
      </c>
      <c r="L585" s="167">
        <f t="shared" si="76"/>
        <v>173</v>
      </c>
      <c r="M585" s="167">
        <f t="shared" si="77"/>
        <v>0</v>
      </c>
      <c r="N585" s="167">
        <f t="shared" si="78"/>
        <v>5948</v>
      </c>
      <c r="O585" s="168">
        <f t="shared" si="78"/>
        <v>0</v>
      </c>
      <c r="P585" s="169"/>
      <c r="Q585" s="170">
        <v>0</v>
      </c>
      <c r="R585" s="171">
        <v>5775</v>
      </c>
      <c r="S585" s="171">
        <v>173</v>
      </c>
      <c r="T585" s="171">
        <v>5948</v>
      </c>
      <c r="V585" s="205">
        <v>5872</v>
      </c>
      <c r="W585" s="172">
        <f t="shared" si="79"/>
        <v>76</v>
      </c>
      <c r="X585" s="173"/>
    </row>
    <row r="586" spans="1:24" ht="19.5" hidden="1" customHeight="1">
      <c r="A586" s="179">
        <v>581</v>
      </c>
      <c r="B586" s="176" t="str">
        <f>VLOOKUP($A586,[14]공종목록표!$A:$F,2,0)</f>
        <v>유간정정</v>
      </c>
      <c r="C586" s="177" t="str">
        <f>VLOOKUP($A586,[14]공종목록표!$A:$F,3,0)</f>
        <v>인력, 야간</v>
      </c>
      <c r="D586" s="176" t="str">
        <f>VLOOKUP($A586,[14]공종목록표!$A:$F,4,0)</f>
        <v>-</v>
      </c>
      <c r="E586" s="178" t="str">
        <f>VLOOKUP($A586,[14]공종목록표!$A:$F,5,0)</f>
        <v>m</v>
      </c>
      <c r="F586" s="167"/>
      <c r="G586" s="167">
        <v>0</v>
      </c>
      <c r="H586" s="167">
        <f t="shared" si="72"/>
        <v>0</v>
      </c>
      <c r="I586" s="167">
        <f t="shared" si="73"/>
        <v>0</v>
      </c>
      <c r="J586" s="167">
        <f t="shared" si="74"/>
        <v>10728</v>
      </c>
      <c r="K586" s="167">
        <f t="shared" si="75"/>
        <v>0</v>
      </c>
      <c r="L586" s="167">
        <f t="shared" si="76"/>
        <v>171</v>
      </c>
      <c r="M586" s="167">
        <f t="shared" si="77"/>
        <v>0</v>
      </c>
      <c r="N586" s="167">
        <f t="shared" si="78"/>
        <v>10899</v>
      </c>
      <c r="O586" s="168">
        <f t="shared" si="78"/>
        <v>0</v>
      </c>
      <c r="P586" s="169"/>
      <c r="Q586" s="170">
        <v>0</v>
      </c>
      <c r="R586" s="171">
        <v>10728</v>
      </c>
      <c r="S586" s="171">
        <v>171</v>
      </c>
      <c r="T586" s="171">
        <v>10899</v>
      </c>
      <c r="V586" s="205">
        <v>10757</v>
      </c>
      <c r="W586" s="172">
        <f t="shared" si="79"/>
        <v>142</v>
      </c>
      <c r="X586" s="173"/>
    </row>
    <row r="587" spans="1:24" ht="19.5" hidden="1" customHeight="1">
      <c r="A587" s="179">
        <v>582</v>
      </c>
      <c r="B587" s="176" t="str">
        <f>VLOOKUP($A587,[14]공종목록표!$A:$F,2,0)</f>
        <v>분기침목 교환</v>
      </c>
      <c r="C587" s="177" t="str">
        <f>VLOOKUP($A587,[14]공종목록표!$A:$F,3,0)</f>
        <v>주간, 총다지기 안 할 경우</v>
      </c>
      <c r="D587" s="176" t="str">
        <f>VLOOKUP($A587,[14]공종목록표!$A:$F,4,0)</f>
        <v>체결구 해체 및 체결 포함 (상하차, 운반, 침목천공, 탄성체결 별도)</v>
      </c>
      <c r="E587" s="178" t="str">
        <f>VLOOKUP($A587,[14]공종목록표!$A:$F,5,0)</f>
        <v>개소</v>
      </c>
      <c r="F587" s="167"/>
      <c r="G587" s="167">
        <v>0</v>
      </c>
      <c r="H587" s="167">
        <f t="shared" si="72"/>
        <v>0</v>
      </c>
      <c r="I587" s="167">
        <f t="shared" si="73"/>
        <v>0</v>
      </c>
      <c r="J587" s="167">
        <f t="shared" si="74"/>
        <v>46281</v>
      </c>
      <c r="K587" s="167">
        <f t="shared" si="75"/>
        <v>0</v>
      </c>
      <c r="L587" s="167">
        <f t="shared" si="76"/>
        <v>1388</v>
      </c>
      <c r="M587" s="167">
        <f t="shared" si="77"/>
        <v>0</v>
      </c>
      <c r="N587" s="167">
        <f t="shared" si="78"/>
        <v>47669</v>
      </c>
      <c r="O587" s="168">
        <f t="shared" si="78"/>
        <v>0</v>
      </c>
      <c r="P587" s="169"/>
      <c r="Q587" s="170">
        <v>0</v>
      </c>
      <c r="R587" s="171">
        <v>46281</v>
      </c>
      <c r="S587" s="171">
        <v>1388</v>
      </c>
      <c r="T587" s="171">
        <v>47669</v>
      </c>
      <c r="V587" s="205">
        <v>46995</v>
      </c>
      <c r="W587" s="172">
        <f t="shared" si="79"/>
        <v>674</v>
      </c>
      <c r="X587" s="173"/>
    </row>
    <row r="588" spans="1:24" ht="19.5" customHeight="1">
      <c r="A588" s="179">
        <v>583</v>
      </c>
      <c r="B588" s="176" t="str">
        <f>VLOOKUP($A588,[14]공종목록표!$A:$F,2,0)</f>
        <v>분기침목 교환</v>
      </c>
      <c r="C588" s="177" t="str">
        <f>VLOOKUP($A588,[14]공종목록표!$A:$F,3,0)</f>
        <v>야간, 총다지기 안 할 경우</v>
      </c>
      <c r="D588" s="176" t="str">
        <f>VLOOKUP($A588,[14]공종목록표!$A:$F,4,0)</f>
        <v>체결구 해체 및 체결 포함 (상하차, 운반, 침목천공, 탄성체결 별도)</v>
      </c>
      <c r="E588" s="178" t="str">
        <f>VLOOKUP($A588,[14]공종목록표!$A:$F,5,0)</f>
        <v>개소</v>
      </c>
      <c r="F588" s="167">
        <f>ROUNDDOWN((VLOOKUP(A588,[14]수량산출서!$A$3:$AE$400,31,FALSE))*1,0)</f>
        <v>60</v>
      </c>
      <c r="G588" s="167">
        <f>((VLOOKUP(A588,[14]수량산출서!$A$3:$AE$400,31,FALSE))-F588)*1000</f>
        <v>0</v>
      </c>
      <c r="H588" s="167">
        <f t="shared" si="72"/>
        <v>0</v>
      </c>
      <c r="I588" s="167">
        <f t="shared" si="73"/>
        <v>0</v>
      </c>
      <c r="J588" s="167">
        <f t="shared" si="74"/>
        <v>87434</v>
      </c>
      <c r="K588" s="167">
        <f t="shared" si="75"/>
        <v>5246040</v>
      </c>
      <c r="L588" s="167">
        <f t="shared" si="76"/>
        <v>1393</v>
      </c>
      <c r="M588" s="167">
        <f t="shared" si="77"/>
        <v>83580</v>
      </c>
      <c r="N588" s="167">
        <f t="shared" si="78"/>
        <v>88827</v>
      </c>
      <c r="O588" s="168">
        <f t="shared" si="78"/>
        <v>5329620</v>
      </c>
      <c r="P588" s="169"/>
      <c r="Q588" s="170">
        <v>0</v>
      </c>
      <c r="R588" s="171">
        <f>'[14]일위대가 (2)'!L14552</f>
        <v>87434</v>
      </c>
      <c r="S588" s="171">
        <v>1393</v>
      </c>
      <c r="T588" s="171">
        <v>88507</v>
      </c>
      <c r="V588" s="205">
        <v>87259</v>
      </c>
      <c r="W588" s="172">
        <f t="shared" si="79"/>
        <v>1568</v>
      </c>
      <c r="X588" s="173"/>
    </row>
    <row r="589" spans="1:24" ht="19.5" hidden="1" customHeight="1">
      <c r="A589" s="179">
        <v>584</v>
      </c>
      <c r="B589" s="176" t="str">
        <f>VLOOKUP($A589,[14]공종목록표!$A:$F,2,0)</f>
        <v>분기침목 교환(비연속)</v>
      </c>
      <c r="C589" s="177" t="str">
        <f>VLOOKUP($A589,[14]공종목록표!$A:$F,3,0)</f>
        <v>주간, 총다지기 안 할 경우</v>
      </c>
      <c r="D589" s="176" t="str">
        <f>VLOOKUP($A589,[14]공종목록표!$A:$F,4,0)</f>
        <v>체결구 해체 및 체결 포함 (상하차, 운반, 침목천공, 탄성체결 별도)</v>
      </c>
      <c r="E589" s="178" t="str">
        <f>VLOOKUP($A589,[14]공종목록표!$A:$F,5,0)</f>
        <v>개소</v>
      </c>
      <c r="F589" s="167"/>
      <c r="G589" s="167">
        <v>0</v>
      </c>
      <c r="H589" s="167">
        <f t="shared" si="72"/>
        <v>0</v>
      </c>
      <c r="I589" s="167">
        <f t="shared" si="73"/>
        <v>0</v>
      </c>
      <c r="J589" s="167">
        <f t="shared" si="74"/>
        <v>69422</v>
      </c>
      <c r="K589" s="167">
        <f t="shared" si="75"/>
        <v>0</v>
      </c>
      <c r="L589" s="167">
        <f t="shared" si="76"/>
        <v>1388</v>
      </c>
      <c r="M589" s="167">
        <f t="shared" si="77"/>
        <v>0</v>
      </c>
      <c r="N589" s="167">
        <f t="shared" si="78"/>
        <v>70810</v>
      </c>
      <c r="O589" s="168">
        <f t="shared" si="78"/>
        <v>0</v>
      </c>
      <c r="P589" s="169"/>
      <c r="Q589" s="170">
        <v>0</v>
      </c>
      <c r="R589" s="171">
        <v>69422</v>
      </c>
      <c r="S589" s="171">
        <v>1388</v>
      </c>
      <c r="T589" s="171">
        <v>70810</v>
      </c>
      <c r="V589" s="205">
        <v>69811</v>
      </c>
      <c r="W589" s="172">
        <f t="shared" si="79"/>
        <v>999</v>
      </c>
      <c r="X589" s="173"/>
    </row>
    <row r="590" spans="1:24" ht="19.5" hidden="1" customHeight="1">
      <c r="A590" s="179">
        <v>585</v>
      </c>
      <c r="B590" s="176" t="str">
        <f>VLOOKUP($A590,[14]공종목록표!$A:$F,2,0)</f>
        <v>분기침목 교환(비연속)</v>
      </c>
      <c r="C590" s="177" t="str">
        <f>VLOOKUP($A590,[14]공종목록표!$A:$F,3,0)</f>
        <v>야간, 총다지기 안 할 경우</v>
      </c>
      <c r="D590" s="176" t="str">
        <f>VLOOKUP($A590,[14]공종목록표!$A:$F,4,0)</f>
        <v>체결구 해체 및 체결 포함 (상하차, 운반, 침목천공, 탄성체결 별도)</v>
      </c>
      <c r="E590" s="178" t="str">
        <f>VLOOKUP($A590,[14]공종목록표!$A:$F,5,0)</f>
        <v>개소</v>
      </c>
      <c r="F590" s="167"/>
      <c r="G590" s="167">
        <v>0</v>
      </c>
      <c r="H590" s="167">
        <f t="shared" si="72"/>
        <v>0</v>
      </c>
      <c r="I590" s="167">
        <f t="shared" si="73"/>
        <v>0</v>
      </c>
      <c r="J590" s="167">
        <f t="shared" si="74"/>
        <v>121826</v>
      </c>
      <c r="K590" s="167">
        <f t="shared" si="75"/>
        <v>0</v>
      </c>
      <c r="L590" s="167">
        <f t="shared" si="76"/>
        <v>1392</v>
      </c>
      <c r="M590" s="167">
        <f t="shared" si="77"/>
        <v>0</v>
      </c>
      <c r="N590" s="167">
        <f t="shared" si="78"/>
        <v>123218</v>
      </c>
      <c r="O590" s="168">
        <f t="shared" si="78"/>
        <v>0</v>
      </c>
      <c r="P590" s="169"/>
      <c r="Q590" s="170">
        <v>0</v>
      </c>
      <c r="R590" s="171">
        <v>121826</v>
      </c>
      <c r="S590" s="171">
        <v>1392</v>
      </c>
      <c r="T590" s="171">
        <v>123218</v>
      </c>
      <c r="V590" s="205">
        <v>121479</v>
      </c>
      <c r="W590" s="172">
        <f t="shared" si="79"/>
        <v>1739</v>
      </c>
      <c r="X590" s="173"/>
    </row>
    <row r="591" spans="1:24" ht="19.5" hidden="1" customHeight="1">
      <c r="A591" s="179">
        <v>586</v>
      </c>
      <c r="B591" s="176" t="str">
        <f>VLOOKUP($A591,[14]공종목록표!$A:$F,2,0)</f>
        <v>교상발판 부설</v>
      </c>
      <c r="C591" s="177" t="str">
        <f>VLOOKUP($A591,[14]공종목록표!$A:$F,3,0)</f>
        <v>-</v>
      </c>
      <c r="D591" s="176" t="str">
        <f>VLOOKUP($A591,[14]공종목록표!$A:$F,4,0)</f>
        <v>발판설치, 발판고정 포함</v>
      </c>
      <c r="E591" s="178" t="str">
        <f>VLOOKUP($A591,[14]공종목록표!$A:$F,5,0)</f>
        <v>m</v>
      </c>
      <c r="F591" s="167"/>
      <c r="G591" s="167">
        <v>0</v>
      </c>
      <c r="H591" s="167">
        <f t="shared" si="72"/>
        <v>0</v>
      </c>
      <c r="I591" s="167">
        <f t="shared" si="73"/>
        <v>0</v>
      </c>
      <c r="J591" s="167">
        <f t="shared" si="74"/>
        <v>20956</v>
      </c>
      <c r="K591" s="167">
        <f t="shared" si="75"/>
        <v>0</v>
      </c>
      <c r="L591" s="167">
        <f t="shared" si="76"/>
        <v>628</v>
      </c>
      <c r="M591" s="167">
        <f t="shared" si="77"/>
        <v>0</v>
      </c>
      <c r="N591" s="167">
        <f t="shared" si="78"/>
        <v>21584</v>
      </c>
      <c r="O591" s="168">
        <f t="shared" si="78"/>
        <v>0</v>
      </c>
      <c r="P591" s="169"/>
      <c r="Q591" s="170">
        <v>0</v>
      </c>
      <c r="R591" s="171">
        <v>20956</v>
      </c>
      <c r="S591" s="171">
        <v>628</v>
      </c>
      <c r="T591" s="171">
        <v>21584</v>
      </c>
      <c r="V591" s="205">
        <v>21186</v>
      </c>
      <c r="W591" s="172">
        <f t="shared" si="79"/>
        <v>398</v>
      </c>
      <c r="X591" s="173"/>
    </row>
    <row r="592" spans="1:24" ht="19.5" hidden="1" customHeight="1">
      <c r="A592" s="179">
        <v>587</v>
      </c>
      <c r="B592" s="176" t="str">
        <f>VLOOKUP($A592,[14]공종목록표!$A:$F,2,0)</f>
        <v>분니제거</v>
      </c>
      <c r="C592" s="177" t="str">
        <f>VLOOKUP($A592,[14]공종목록표!$A:$F,3,0)</f>
        <v>기계화, 주간, 1.872㎥/m</v>
      </c>
      <c r="D592" s="176" t="str">
        <f>VLOOKUP($A592,[14]공종목록표!$A:$F,4,0)</f>
        <v>신자갈 및 발생품 톤마대담기 포함 (상하차, 운반, 궤도양로, 면줄맞춤 별도)</v>
      </c>
      <c r="E592" s="178" t="str">
        <f>VLOOKUP($A592,[14]공종목록표!$A:$F,5,0)</f>
        <v>m</v>
      </c>
      <c r="F592" s="167"/>
      <c r="G592" s="167">
        <v>0</v>
      </c>
      <c r="H592" s="167">
        <f t="shared" si="72"/>
        <v>86313</v>
      </c>
      <c r="I592" s="167">
        <f t="shared" si="73"/>
        <v>0</v>
      </c>
      <c r="J592" s="167">
        <f t="shared" si="74"/>
        <v>128050</v>
      </c>
      <c r="K592" s="167">
        <f t="shared" si="75"/>
        <v>0</v>
      </c>
      <c r="L592" s="167">
        <f t="shared" si="76"/>
        <v>12056</v>
      </c>
      <c r="M592" s="167">
        <f t="shared" si="77"/>
        <v>0</v>
      </c>
      <c r="N592" s="167">
        <f t="shared" si="78"/>
        <v>226419</v>
      </c>
      <c r="O592" s="168">
        <f t="shared" si="78"/>
        <v>0</v>
      </c>
      <c r="P592" s="169"/>
      <c r="Q592" s="170">
        <v>86313</v>
      </c>
      <c r="R592" s="171">
        <v>128050</v>
      </c>
      <c r="S592" s="171">
        <v>12056</v>
      </c>
      <c r="T592" s="171">
        <v>226419</v>
      </c>
      <c r="V592" s="205">
        <v>222957</v>
      </c>
      <c r="W592" s="172">
        <f t="shared" si="79"/>
        <v>3462</v>
      </c>
      <c r="X592" s="173"/>
    </row>
    <row r="593" spans="1:24" ht="19.5" hidden="1" customHeight="1">
      <c r="A593" s="179">
        <v>588</v>
      </c>
      <c r="B593" s="176" t="str">
        <f>VLOOKUP($A593,[14]공종목록표!$A:$F,2,0)</f>
        <v>분니제거</v>
      </c>
      <c r="C593" s="177" t="str">
        <f>VLOOKUP($A593,[14]공종목록표!$A:$F,3,0)</f>
        <v>기계화, 야간, 1.872㎥/m</v>
      </c>
      <c r="D593" s="176" t="str">
        <f>VLOOKUP($A593,[14]공종목록표!$A:$F,4,0)</f>
        <v>신자갈 및 발생품 톤마대담기 포함 (상하차, 운반, 궤도양로, 면줄맞춤 별도)</v>
      </c>
      <c r="E593" s="178" t="str">
        <f>VLOOKUP($A593,[14]공종목록표!$A:$F,5,0)</f>
        <v>m</v>
      </c>
      <c r="F593" s="167"/>
      <c r="G593" s="167">
        <v>0</v>
      </c>
      <c r="H593" s="167">
        <f t="shared" si="72"/>
        <v>86634</v>
      </c>
      <c r="I593" s="167">
        <f t="shared" si="73"/>
        <v>0</v>
      </c>
      <c r="J593" s="167">
        <f t="shared" si="74"/>
        <v>208048</v>
      </c>
      <c r="K593" s="167">
        <f t="shared" si="75"/>
        <v>0</v>
      </c>
      <c r="L593" s="167">
        <f t="shared" si="76"/>
        <v>12884</v>
      </c>
      <c r="M593" s="167">
        <f t="shared" si="77"/>
        <v>0</v>
      </c>
      <c r="N593" s="167">
        <f t="shared" si="78"/>
        <v>307566</v>
      </c>
      <c r="O593" s="168">
        <f t="shared" si="78"/>
        <v>0</v>
      </c>
      <c r="P593" s="169"/>
      <c r="Q593" s="170">
        <v>86634</v>
      </c>
      <c r="R593" s="171">
        <v>208048</v>
      </c>
      <c r="S593" s="171">
        <v>12884</v>
      </c>
      <c r="T593" s="171">
        <v>307566</v>
      </c>
      <c r="V593" s="205">
        <v>302360</v>
      </c>
      <c r="W593" s="172">
        <f t="shared" si="79"/>
        <v>5206</v>
      </c>
      <c r="X593" s="173"/>
    </row>
    <row r="594" spans="1:24" ht="19.5" hidden="1" customHeight="1">
      <c r="A594" s="179">
        <v>589</v>
      </c>
      <c r="B594" s="176" t="str">
        <f>VLOOKUP($A594,[14]공종목록표!$A:$F,2,0)</f>
        <v>분니제거</v>
      </c>
      <c r="C594" s="177" t="str">
        <f>VLOOKUP($A594,[14]공종목록표!$A:$F,3,0)</f>
        <v>기계화, 야간(사용중지 3시간), 1.872㎥/m</v>
      </c>
      <c r="D594" s="176" t="str">
        <f>VLOOKUP($A594,[14]공종목록표!$A:$F,4,0)</f>
        <v>신자갈 및 발생품 톤마대담기 포함 (상하차, 운반, 궤도양로, 면줄맞춤 별도)</v>
      </c>
      <c r="E594" s="178" t="str">
        <f>VLOOKUP($A594,[14]공종목록표!$A:$F,5,0)</f>
        <v>m</v>
      </c>
      <c r="F594" s="167"/>
      <c r="G594" s="167">
        <v>0</v>
      </c>
      <c r="H594" s="167">
        <f t="shared" si="72"/>
        <v>87984</v>
      </c>
      <c r="I594" s="167">
        <f t="shared" si="73"/>
        <v>0</v>
      </c>
      <c r="J594" s="167">
        <f t="shared" si="74"/>
        <v>258779</v>
      </c>
      <c r="K594" s="167">
        <f t="shared" si="75"/>
        <v>0</v>
      </c>
      <c r="L594" s="167">
        <f t="shared" si="76"/>
        <v>16310</v>
      </c>
      <c r="M594" s="167">
        <f t="shared" si="77"/>
        <v>0</v>
      </c>
      <c r="N594" s="167">
        <f t="shared" si="78"/>
        <v>363073</v>
      </c>
      <c r="O594" s="168">
        <f t="shared" si="78"/>
        <v>0</v>
      </c>
      <c r="P594" s="169"/>
      <c r="Q594" s="170">
        <v>87984</v>
      </c>
      <c r="R594" s="171">
        <v>258779</v>
      </c>
      <c r="S594" s="171">
        <v>16310</v>
      </c>
      <c r="T594" s="171">
        <v>363073</v>
      </c>
      <c r="V594" s="205">
        <v>356770</v>
      </c>
      <c r="W594" s="172">
        <f t="shared" si="79"/>
        <v>6303</v>
      </c>
      <c r="X594" s="173"/>
    </row>
    <row r="595" spans="1:24" ht="19.5" hidden="1" customHeight="1">
      <c r="A595" s="179">
        <v>590</v>
      </c>
      <c r="B595" s="176" t="str">
        <f>VLOOKUP($A595,[14]공종목록표!$A:$F,2,0)</f>
        <v>분니제거</v>
      </c>
      <c r="C595" s="177" t="str">
        <f>VLOOKUP($A595,[14]공종목록표!$A:$F,3,0)</f>
        <v>기계화, 야간(사용중지 4시간), 1.872㎥/m</v>
      </c>
      <c r="D595" s="176" t="str">
        <f>VLOOKUP($A595,[14]공종목록표!$A:$F,4,0)</f>
        <v>신자갈 및 발생품 톤마대담기 포함 (상하차, 운반, 궤도양로, 면줄맞춤 별도)</v>
      </c>
      <c r="E595" s="178" t="str">
        <f>VLOOKUP($A595,[14]공종목록표!$A:$F,5,0)</f>
        <v>m</v>
      </c>
      <c r="F595" s="167"/>
      <c r="G595" s="167">
        <v>0</v>
      </c>
      <c r="H595" s="167">
        <f t="shared" si="72"/>
        <v>87546</v>
      </c>
      <c r="I595" s="167">
        <f t="shared" si="73"/>
        <v>0</v>
      </c>
      <c r="J595" s="167">
        <f t="shared" si="74"/>
        <v>245150</v>
      </c>
      <c r="K595" s="167">
        <f t="shared" si="75"/>
        <v>0</v>
      </c>
      <c r="L595" s="167">
        <f t="shared" si="76"/>
        <v>15236</v>
      </c>
      <c r="M595" s="167">
        <f t="shared" si="77"/>
        <v>0</v>
      </c>
      <c r="N595" s="167">
        <f t="shared" si="78"/>
        <v>347932</v>
      </c>
      <c r="O595" s="168">
        <f t="shared" si="78"/>
        <v>0</v>
      </c>
      <c r="P595" s="169"/>
      <c r="Q595" s="170">
        <v>87546</v>
      </c>
      <c r="R595" s="171">
        <v>245150</v>
      </c>
      <c r="S595" s="171">
        <v>15236</v>
      </c>
      <c r="T595" s="171">
        <v>347932</v>
      </c>
      <c r="V595" s="205">
        <v>341933</v>
      </c>
      <c r="W595" s="172">
        <f t="shared" si="79"/>
        <v>5999</v>
      </c>
      <c r="X595" s="173"/>
    </row>
    <row r="596" spans="1:24" ht="19.5" hidden="1" customHeight="1">
      <c r="A596" s="179">
        <v>591</v>
      </c>
      <c r="B596" s="176" t="str">
        <f>VLOOKUP($A596,[14]공종목록표!$A:$F,2,0)</f>
        <v>분니제거</v>
      </c>
      <c r="C596" s="177" t="str">
        <f>VLOOKUP($A596,[14]공종목록표!$A:$F,3,0)</f>
        <v>터널, 기계화, 주간, 1.872㎥/m</v>
      </c>
      <c r="D596" s="176" t="str">
        <f>VLOOKUP($A596,[14]공종목록표!$A:$F,4,0)</f>
        <v>신자갈 및 발생품 톤마대담기 포함 (상하차, 운반, 궤도양로, 면줄맞춤 별도)</v>
      </c>
      <c r="E596" s="178" t="str">
        <f>VLOOKUP($A596,[14]공종목록표!$A:$F,5,0)</f>
        <v>m</v>
      </c>
      <c r="F596" s="167"/>
      <c r="G596" s="167">
        <v>0</v>
      </c>
      <c r="H596" s="167">
        <f t="shared" si="72"/>
        <v>86313</v>
      </c>
      <c r="I596" s="167">
        <f t="shared" si="73"/>
        <v>0</v>
      </c>
      <c r="J596" s="167">
        <f t="shared" si="74"/>
        <v>155468</v>
      </c>
      <c r="K596" s="167">
        <f t="shared" si="75"/>
        <v>0</v>
      </c>
      <c r="L596" s="167">
        <f t="shared" si="76"/>
        <v>12058</v>
      </c>
      <c r="M596" s="167">
        <f t="shared" si="77"/>
        <v>0</v>
      </c>
      <c r="N596" s="167">
        <f t="shared" si="78"/>
        <v>253839</v>
      </c>
      <c r="O596" s="168">
        <f t="shared" si="78"/>
        <v>0</v>
      </c>
      <c r="P596" s="169"/>
      <c r="Q596" s="170">
        <v>86313</v>
      </c>
      <c r="R596" s="171">
        <v>155468</v>
      </c>
      <c r="S596" s="171">
        <v>12058</v>
      </c>
      <c r="T596" s="171">
        <v>253839</v>
      </c>
      <c r="V596" s="205">
        <v>249918</v>
      </c>
      <c r="W596" s="172">
        <f t="shared" si="79"/>
        <v>3921</v>
      </c>
      <c r="X596" s="173"/>
    </row>
    <row r="597" spans="1:24" ht="19.5" hidden="1" customHeight="1">
      <c r="A597" s="179">
        <v>592</v>
      </c>
      <c r="B597" s="176" t="str">
        <f>VLOOKUP($A597,[14]공종목록표!$A:$F,2,0)</f>
        <v>분니제거</v>
      </c>
      <c r="C597" s="177" t="str">
        <f>VLOOKUP($A597,[14]공종목록표!$A:$F,3,0)</f>
        <v>터널, 기계화, 야간, 1.872㎥/m</v>
      </c>
      <c r="D597" s="176" t="str">
        <f>VLOOKUP($A597,[14]공종목록표!$A:$F,4,0)</f>
        <v>신자갈 및 발생품 톤마대담기 포함 (상하차, 운반, 궤도양로, 면줄맞춤 별도)</v>
      </c>
      <c r="E597" s="178" t="str">
        <f>VLOOKUP($A597,[14]공종목록표!$A:$F,5,0)</f>
        <v>m</v>
      </c>
      <c r="F597" s="167"/>
      <c r="G597" s="167">
        <v>0</v>
      </c>
      <c r="H597" s="167">
        <f t="shared" si="72"/>
        <v>86634</v>
      </c>
      <c r="I597" s="167">
        <f t="shared" si="73"/>
        <v>0</v>
      </c>
      <c r="J597" s="167">
        <f t="shared" si="74"/>
        <v>252764</v>
      </c>
      <c r="K597" s="167">
        <f t="shared" si="75"/>
        <v>0</v>
      </c>
      <c r="L597" s="167">
        <f t="shared" si="76"/>
        <v>12883</v>
      </c>
      <c r="M597" s="167">
        <f t="shared" si="77"/>
        <v>0</v>
      </c>
      <c r="N597" s="167">
        <f t="shared" si="78"/>
        <v>352281</v>
      </c>
      <c r="O597" s="168">
        <f t="shared" si="78"/>
        <v>0</v>
      </c>
      <c r="P597" s="169"/>
      <c r="Q597" s="170">
        <v>86634</v>
      </c>
      <c r="R597" s="171">
        <v>252764</v>
      </c>
      <c r="S597" s="171">
        <v>12883</v>
      </c>
      <c r="T597" s="171">
        <v>352281</v>
      </c>
      <c r="V597" s="205">
        <v>346322</v>
      </c>
      <c r="W597" s="172">
        <f t="shared" si="79"/>
        <v>5959</v>
      </c>
      <c r="X597" s="173"/>
    </row>
    <row r="598" spans="1:24" ht="19.5" hidden="1" customHeight="1">
      <c r="A598" s="179">
        <v>593</v>
      </c>
      <c r="B598" s="176" t="str">
        <f>VLOOKUP($A598,[14]공종목록표!$A:$F,2,0)</f>
        <v>분니제거</v>
      </c>
      <c r="C598" s="177" t="str">
        <f>VLOOKUP($A598,[14]공종목록표!$A:$F,3,0)</f>
        <v>터널, 기계화, 야간(사용중지 3시간), 1.872㎥/m</v>
      </c>
      <c r="D598" s="176" t="str">
        <f>VLOOKUP($A598,[14]공종목록표!$A:$F,4,0)</f>
        <v>신자갈 및 발생품 톤마대담기 포함 (상하차, 운반, 궤도양로, 면줄맞춤 별도)</v>
      </c>
      <c r="E598" s="178" t="str">
        <f>VLOOKUP($A598,[14]공종목록표!$A:$F,5,0)</f>
        <v>m</v>
      </c>
      <c r="F598" s="167"/>
      <c r="G598" s="167">
        <v>0</v>
      </c>
      <c r="H598" s="167">
        <f t="shared" si="72"/>
        <v>87984</v>
      </c>
      <c r="I598" s="167">
        <f t="shared" si="73"/>
        <v>0</v>
      </c>
      <c r="J598" s="167">
        <f t="shared" si="74"/>
        <v>318557</v>
      </c>
      <c r="K598" s="167">
        <f t="shared" si="75"/>
        <v>0</v>
      </c>
      <c r="L598" s="167">
        <f t="shared" si="76"/>
        <v>16312</v>
      </c>
      <c r="M598" s="167">
        <f t="shared" si="77"/>
        <v>0</v>
      </c>
      <c r="N598" s="167">
        <f t="shared" si="78"/>
        <v>422853</v>
      </c>
      <c r="O598" s="168">
        <f t="shared" si="78"/>
        <v>0</v>
      </c>
      <c r="P598" s="169"/>
      <c r="Q598" s="170">
        <v>87984</v>
      </c>
      <c r="R598" s="171">
        <v>318557</v>
      </c>
      <c r="S598" s="171">
        <v>16312</v>
      </c>
      <c r="T598" s="171">
        <v>422853</v>
      </c>
      <c r="V598" s="205">
        <v>415534</v>
      </c>
      <c r="W598" s="172">
        <f t="shared" si="79"/>
        <v>7319</v>
      </c>
      <c r="X598" s="173"/>
    </row>
    <row r="599" spans="1:24" ht="19.5" hidden="1" customHeight="1">
      <c r="A599" s="179">
        <v>594</v>
      </c>
      <c r="B599" s="176" t="str">
        <f>VLOOKUP($A599,[14]공종목록표!$A:$F,2,0)</f>
        <v>분니제거</v>
      </c>
      <c r="C599" s="177" t="str">
        <f>VLOOKUP($A599,[14]공종목록표!$A:$F,3,0)</f>
        <v>터널, 기계화, 야간(사용중지 4시간), 1.872㎥/m</v>
      </c>
      <c r="D599" s="176" t="str">
        <f>VLOOKUP($A599,[14]공종목록표!$A:$F,4,0)</f>
        <v>신자갈 및 발생품 톤마대담기 포함 (상하차, 운반, 궤도양로, 면줄맞춤 별도)</v>
      </c>
      <c r="E599" s="178" t="str">
        <f>VLOOKUP($A599,[14]공종목록표!$A:$F,5,0)</f>
        <v>m</v>
      </c>
      <c r="F599" s="167"/>
      <c r="G599" s="167">
        <v>0</v>
      </c>
      <c r="H599" s="167">
        <f t="shared" si="72"/>
        <v>87546</v>
      </c>
      <c r="I599" s="167">
        <f t="shared" si="73"/>
        <v>0</v>
      </c>
      <c r="J599" s="167">
        <f t="shared" si="74"/>
        <v>301150</v>
      </c>
      <c r="K599" s="167">
        <f t="shared" si="75"/>
        <v>0</v>
      </c>
      <c r="L599" s="167">
        <f t="shared" si="76"/>
        <v>15239</v>
      </c>
      <c r="M599" s="167">
        <f t="shared" si="77"/>
        <v>0</v>
      </c>
      <c r="N599" s="167">
        <f t="shared" si="78"/>
        <v>403935</v>
      </c>
      <c r="O599" s="168">
        <f t="shared" si="78"/>
        <v>0</v>
      </c>
      <c r="P599" s="169"/>
      <c r="Q599" s="170">
        <v>87546</v>
      </c>
      <c r="R599" s="171">
        <v>301150</v>
      </c>
      <c r="S599" s="171">
        <v>15239</v>
      </c>
      <c r="T599" s="171">
        <v>403935</v>
      </c>
      <c r="V599" s="205">
        <v>396985</v>
      </c>
      <c r="W599" s="172">
        <f t="shared" si="79"/>
        <v>6950</v>
      </c>
      <c r="X599" s="173"/>
    </row>
    <row r="600" spans="1:24" ht="19.5" hidden="1" customHeight="1">
      <c r="A600" s="179">
        <v>595</v>
      </c>
      <c r="B600" s="176" t="str">
        <f>VLOOKUP($A600,[14]공종목록표!$A:$F,2,0)</f>
        <v>폐기물처리(폐유,고상)</v>
      </c>
      <c r="C600" s="177" t="str">
        <f>VLOOKUP($A600,[14]공종목록표!$A:$F,3,0)</f>
        <v xml:space="preserve">30km 이하 </v>
      </c>
      <c r="D600" s="176" t="str">
        <f>VLOOKUP($A600,[14]공종목록표!$A:$F,4,0)</f>
        <v>-</v>
      </c>
      <c r="E600" s="178" t="str">
        <f>VLOOKUP($A600,[14]공종목록표!$A:$F,5,0)</f>
        <v xml:space="preserve"> ton</v>
      </c>
      <c r="F600" s="167"/>
      <c r="G600" s="167">
        <v>0</v>
      </c>
      <c r="H600" s="167">
        <f t="shared" si="72"/>
        <v>0</v>
      </c>
      <c r="I600" s="167">
        <f t="shared" si="73"/>
        <v>0</v>
      </c>
      <c r="J600" s="167">
        <f t="shared" si="74"/>
        <v>0</v>
      </c>
      <c r="K600" s="167">
        <f t="shared" si="75"/>
        <v>0</v>
      </c>
      <c r="L600" s="167">
        <f t="shared" si="76"/>
        <v>467511</v>
      </c>
      <c r="M600" s="167">
        <f t="shared" si="77"/>
        <v>0</v>
      </c>
      <c r="N600" s="167">
        <f t="shared" si="78"/>
        <v>467511</v>
      </c>
      <c r="O600" s="168">
        <f t="shared" si="78"/>
        <v>0</v>
      </c>
      <c r="P600" s="169"/>
      <c r="Q600" s="170">
        <v>0</v>
      </c>
      <c r="R600" s="171">
        <v>0</v>
      </c>
      <c r="S600" s="171">
        <v>467511</v>
      </c>
      <c r="T600" s="171">
        <v>467511</v>
      </c>
      <c r="V600" s="205">
        <v>467511</v>
      </c>
      <c r="W600" s="172">
        <f t="shared" si="79"/>
        <v>0</v>
      </c>
      <c r="X600" s="173"/>
    </row>
    <row r="601" spans="1:24" ht="19.5" hidden="1" customHeight="1">
      <c r="A601" s="179">
        <v>596</v>
      </c>
      <c r="B601" s="176" t="str">
        <f>VLOOKUP($A601,[14]공종목록표!$A:$F,2,0)</f>
        <v>예초(기계, 폭 2.0m 기준)</v>
      </c>
      <c r="C601" s="177" t="str">
        <f>VLOOKUP($A601,[14]공종목록표!$A:$F,3,0)</f>
        <v>벌목 30%, 예초 70%, 주간</v>
      </c>
      <c r="D601" s="176" t="str">
        <f>VLOOKUP($A601,[14]공종목록표!$A:$F,4,0)</f>
        <v>시공기면 1m + 비탈면 1m, 소운반 포함</v>
      </c>
      <c r="E601" s="178" t="str">
        <f>VLOOKUP($A601,[14]공종목록표!$A:$F,5,0)</f>
        <v>km</v>
      </c>
      <c r="F601" s="167"/>
      <c r="G601" s="167">
        <v>0</v>
      </c>
      <c r="H601" s="167">
        <f t="shared" si="72"/>
        <v>177560</v>
      </c>
      <c r="I601" s="167">
        <f t="shared" si="73"/>
        <v>0</v>
      </c>
      <c r="J601" s="167">
        <f t="shared" si="74"/>
        <v>1173946</v>
      </c>
      <c r="K601" s="167">
        <f t="shared" si="75"/>
        <v>0</v>
      </c>
      <c r="L601" s="167">
        <f t="shared" si="76"/>
        <v>149273</v>
      </c>
      <c r="M601" s="167">
        <f t="shared" si="77"/>
        <v>0</v>
      </c>
      <c r="N601" s="167">
        <f t="shared" si="78"/>
        <v>1500779</v>
      </c>
      <c r="O601" s="168">
        <f t="shared" si="78"/>
        <v>0</v>
      </c>
      <c r="P601" s="169"/>
      <c r="Q601" s="170">
        <v>177560</v>
      </c>
      <c r="R601" s="171">
        <v>1173946</v>
      </c>
      <c r="S601" s="171">
        <v>149273</v>
      </c>
      <c r="T601" s="171">
        <v>1500779</v>
      </c>
      <c r="V601" s="205">
        <v>1464617</v>
      </c>
      <c r="W601" s="172">
        <f t="shared" si="79"/>
        <v>36162</v>
      </c>
      <c r="X601" s="173"/>
    </row>
    <row r="602" spans="1:24" ht="19.5" hidden="1" customHeight="1">
      <c r="A602" s="179">
        <v>597</v>
      </c>
      <c r="B602" s="176" t="str">
        <f>VLOOKUP($A602,[14]공종목록표!$A:$F,2,0)</f>
        <v>예초(기계, 폭 2.0m 기준)</v>
      </c>
      <c r="C602" s="177" t="str">
        <f>VLOOKUP($A602,[14]공종목록표!$A:$F,3,0)</f>
        <v>벌목 30%, 예초 70%, 야간</v>
      </c>
      <c r="D602" s="176" t="str">
        <f>VLOOKUP($A602,[14]공종목록표!$A:$F,4,0)</f>
        <v>시공기면 1m + 비탈면 1m, 소운반 포함</v>
      </c>
      <c r="E602" s="178" t="str">
        <f>VLOOKUP($A602,[14]공종목록표!$A:$F,5,0)</f>
        <v>km</v>
      </c>
      <c r="F602" s="167"/>
      <c r="G602" s="167">
        <v>0</v>
      </c>
      <c r="H602" s="167">
        <f t="shared" si="72"/>
        <v>277372</v>
      </c>
      <c r="I602" s="167">
        <f t="shared" si="73"/>
        <v>0</v>
      </c>
      <c r="J602" s="167">
        <f t="shared" si="74"/>
        <v>2081321</v>
      </c>
      <c r="K602" s="167">
        <f t="shared" si="75"/>
        <v>0</v>
      </c>
      <c r="L602" s="167">
        <f t="shared" si="76"/>
        <v>149277</v>
      </c>
      <c r="M602" s="167">
        <f t="shared" si="77"/>
        <v>0</v>
      </c>
      <c r="N602" s="167">
        <f t="shared" si="78"/>
        <v>2507970</v>
      </c>
      <c r="O602" s="168">
        <f t="shared" si="78"/>
        <v>0</v>
      </c>
      <c r="P602" s="169"/>
      <c r="Q602" s="170">
        <v>277372</v>
      </c>
      <c r="R602" s="171">
        <v>2081321</v>
      </c>
      <c r="S602" s="171">
        <v>149277</v>
      </c>
      <c r="T602" s="171">
        <v>2507970</v>
      </c>
      <c r="V602" s="205">
        <v>2492773</v>
      </c>
      <c r="W602" s="172">
        <f t="shared" si="79"/>
        <v>15197</v>
      </c>
      <c r="X602" s="173"/>
    </row>
    <row r="603" spans="1:24" ht="19.5" hidden="1" customHeight="1">
      <c r="A603" s="179">
        <v>598</v>
      </c>
      <c r="B603" s="176" t="str">
        <f>VLOOKUP($A603,[14]공종목록표!$A:$F,2,0)</f>
        <v>예초(기계, 폭 2.0m 기준)</v>
      </c>
      <c r="C603" s="177" t="str">
        <f>VLOOKUP($A603,[14]공종목록표!$A:$F,3,0)</f>
        <v>벌목 30%, 예초 70%, 야간(사용중지 3시간)</v>
      </c>
      <c r="D603" s="176" t="str">
        <f>VLOOKUP($A603,[14]공종목록표!$A:$F,4,0)</f>
        <v>시공기면 1m + 비탈면 1m, 소운반 포함</v>
      </c>
      <c r="E603" s="178" t="str">
        <f>VLOOKUP($A603,[14]공종목록표!$A:$F,5,0)</f>
        <v>km</v>
      </c>
      <c r="F603" s="167"/>
      <c r="G603" s="167">
        <v>0</v>
      </c>
      <c r="H603" s="167">
        <f t="shared" si="72"/>
        <v>291465</v>
      </c>
      <c r="I603" s="167">
        <f t="shared" si="73"/>
        <v>0</v>
      </c>
      <c r="J603" s="167">
        <f t="shared" si="74"/>
        <v>2209441</v>
      </c>
      <c r="K603" s="167">
        <f t="shared" si="75"/>
        <v>0</v>
      </c>
      <c r="L603" s="167">
        <f t="shared" si="76"/>
        <v>149272</v>
      </c>
      <c r="M603" s="167">
        <f t="shared" si="77"/>
        <v>0</v>
      </c>
      <c r="N603" s="167">
        <f t="shared" si="78"/>
        <v>2650178</v>
      </c>
      <c r="O603" s="168">
        <f t="shared" si="78"/>
        <v>0</v>
      </c>
      <c r="P603" s="169"/>
      <c r="Q603" s="170">
        <v>291465</v>
      </c>
      <c r="R603" s="171">
        <v>2209441</v>
      </c>
      <c r="S603" s="171">
        <v>149272</v>
      </c>
      <c r="T603" s="171">
        <v>2650178</v>
      </c>
      <c r="V603" s="205">
        <v>2634859</v>
      </c>
      <c r="W603" s="172">
        <f t="shared" si="79"/>
        <v>15319</v>
      </c>
      <c r="X603" s="173"/>
    </row>
    <row r="604" spans="1:24" ht="19.5" hidden="1" customHeight="1">
      <c r="A604" s="179">
        <v>599</v>
      </c>
      <c r="B604" s="176" t="str">
        <f>VLOOKUP($A604,[14]공종목록표!$A:$F,2,0)</f>
        <v>예초(기계, 폭 2.0m 기준)</v>
      </c>
      <c r="C604" s="177" t="str">
        <f>VLOOKUP($A604,[14]공종목록표!$A:$F,3,0)</f>
        <v>벌목 30%, 예초 70%, 야간(사용중지 4시간)</v>
      </c>
      <c r="D604" s="176" t="str">
        <f>VLOOKUP($A604,[14]공종목록표!$A:$F,4,0)</f>
        <v>시공기면 1m + 비탈면 1m, 소운반 포함</v>
      </c>
      <c r="E604" s="178" t="str">
        <f>VLOOKUP($A604,[14]공종목록표!$A:$F,5,0)</f>
        <v>km</v>
      </c>
      <c r="F604" s="167"/>
      <c r="G604" s="167">
        <v>0</v>
      </c>
      <c r="H604" s="167">
        <f t="shared" si="72"/>
        <v>281821</v>
      </c>
      <c r="I604" s="167">
        <f t="shared" si="73"/>
        <v>0</v>
      </c>
      <c r="J604" s="167">
        <f t="shared" si="74"/>
        <v>2121778</v>
      </c>
      <c r="K604" s="167">
        <f t="shared" si="75"/>
        <v>0</v>
      </c>
      <c r="L604" s="167">
        <f t="shared" si="76"/>
        <v>149283</v>
      </c>
      <c r="M604" s="167">
        <f t="shared" si="77"/>
        <v>0</v>
      </c>
      <c r="N604" s="167">
        <f t="shared" si="78"/>
        <v>2552882</v>
      </c>
      <c r="O604" s="168">
        <f t="shared" si="78"/>
        <v>0</v>
      </c>
      <c r="P604" s="169"/>
      <c r="Q604" s="170">
        <v>281821</v>
      </c>
      <c r="R604" s="171">
        <v>2121778</v>
      </c>
      <c r="S604" s="171">
        <v>149283</v>
      </c>
      <c r="T604" s="171">
        <v>2552882</v>
      </c>
      <c r="V604" s="205">
        <v>2538759</v>
      </c>
      <c r="W604" s="172">
        <f t="shared" si="79"/>
        <v>14123</v>
      </c>
      <c r="X604" s="173"/>
    </row>
    <row r="605" spans="1:24" ht="19.5" hidden="1" customHeight="1">
      <c r="A605" s="179">
        <v>600</v>
      </c>
      <c r="B605" s="176" t="str">
        <f>VLOOKUP($A605,[14]공종목록표!$A:$F,2,0)</f>
        <v>예초(기계, 부착형예초기, 폭2.0m 기준)</v>
      </c>
      <c r="C605" s="177" t="str">
        <f>VLOOKUP($A605,[14]공종목록표!$A:$F,3,0)</f>
        <v>벌목 30%, 예초 70%, 주간</v>
      </c>
      <c r="D605" s="176" t="str">
        <f>VLOOKUP($A605,[14]공종목록표!$A:$F,4,0)</f>
        <v>시공기면 1m + 비탈면 1m, 소운반 포함</v>
      </c>
      <c r="E605" s="178" t="str">
        <f>VLOOKUP($A605,[14]공종목록표!$A:$F,5,0)</f>
        <v>km</v>
      </c>
      <c r="F605" s="167"/>
      <c r="G605" s="167">
        <v>0</v>
      </c>
      <c r="H605" s="167">
        <f t="shared" si="72"/>
        <v>177560</v>
      </c>
      <c r="I605" s="167">
        <f t="shared" si="73"/>
        <v>0</v>
      </c>
      <c r="J605" s="167">
        <f t="shared" si="74"/>
        <v>1173946</v>
      </c>
      <c r="K605" s="167">
        <f t="shared" si="75"/>
        <v>0</v>
      </c>
      <c r="L605" s="167">
        <f t="shared" si="76"/>
        <v>130893</v>
      </c>
      <c r="M605" s="167">
        <f t="shared" si="77"/>
        <v>0</v>
      </c>
      <c r="N605" s="167">
        <f t="shared" si="78"/>
        <v>1482399</v>
      </c>
      <c r="O605" s="168">
        <f t="shared" si="78"/>
        <v>0</v>
      </c>
      <c r="P605" s="169" t="s">
        <v>196</v>
      </c>
      <c r="Q605" s="170">
        <v>177560</v>
      </c>
      <c r="R605" s="171">
        <v>1173946</v>
      </c>
      <c r="S605" s="171">
        <v>130893</v>
      </c>
      <c r="T605" s="171">
        <v>1482399</v>
      </c>
      <c r="V605" s="205">
        <v>0</v>
      </c>
      <c r="W605" s="172">
        <f t="shared" si="79"/>
        <v>1482399</v>
      </c>
      <c r="X605" s="173"/>
    </row>
    <row r="606" spans="1:24" ht="19.5" hidden="1" customHeight="1">
      <c r="A606" s="179">
        <v>601</v>
      </c>
      <c r="B606" s="176" t="str">
        <f>VLOOKUP($A606,[14]공종목록표!$A:$F,2,0)</f>
        <v>예초(기계, 부착형예초기, 폭2.0m 기준)</v>
      </c>
      <c r="C606" s="177" t="str">
        <f>VLOOKUP($A606,[14]공종목록표!$A:$F,3,0)</f>
        <v>벌목 30%, 예초 70%, 야간</v>
      </c>
      <c r="D606" s="176" t="str">
        <f>VLOOKUP($A606,[14]공종목록표!$A:$F,4,0)</f>
        <v>시공기면 1m + 비탈면 1m, 소운반 포함</v>
      </c>
      <c r="E606" s="178" t="str">
        <f>VLOOKUP($A606,[14]공종목록표!$A:$F,5,0)</f>
        <v>km</v>
      </c>
      <c r="F606" s="167"/>
      <c r="G606" s="167">
        <v>0</v>
      </c>
      <c r="H606" s="167">
        <f t="shared" si="72"/>
        <v>277372</v>
      </c>
      <c r="I606" s="167">
        <f t="shared" si="73"/>
        <v>0</v>
      </c>
      <c r="J606" s="167">
        <f t="shared" si="74"/>
        <v>2081321</v>
      </c>
      <c r="K606" s="167">
        <f t="shared" si="75"/>
        <v>0</v>
      </c>
      <c r="L606" s="167">
        <f t="shared" si="76"/>
        <v>130897</v>
      </c>
      <c r="M606" s="167">
        <f t="shared" si="77"/>
        <v>0</v>
      </c>
      <c r="N606" s="167">
        <f t="shared" si="78"/>
        <v>2489590</v>
      </c>
      <c r="O606" s="168">
        <f t="shared" si="78"/>
        <v>0</v>
      </c>
      <c r="P606" s="169" t="s">
        <v>196</v>
      </c>
      <c r="Q606" s="170">
        <v>277372</v>
      </c>
      <c r="R606" s="171">
        <v>2081321</v>
      </c>
      <c r="S606" s="171">
        <v>130897</v>
      </c>
      <c r="T606" s="171">
        <v>2489590</v>
      </c>
      <c r="V606" s="205">
        <v>0</v>
      </c>
      <c r="W606" s="172">
        <f t="shared" si="79"/>
        <v>2489590</v>
      </c>
      <c r="X606" s="173"/>
    </row>
    <row r="607" spans="1:24" ht="19.5" hidden="1" customHeight="1">
      <c r="A607" s="179">
        <v>602</v>
      </c>
      <c r="B607" s="176" t="str">
        <f>VLOOKUP($A607,[14]공종목록표!$A:$F,2,0)</f>
        <v>예초(기계, 부착형예초기, 폭2.0m 기준)</v>
      </c>
      <c r="C607" s="177" t="str">
        <f>VLOOKUP($A607,[14]공종목록표!$A:$F,3,0)</f>
        <v>벌목 30%, 예초 70%, 야간(사용중지 3시간)</v>
      </c>
      <c r="D607" s="176" t="str">
        <f>VLOOKUP($A607,[14]공종목록표!$A:$F,4,0)</f>
        <v>시공기면 1m + 비탈면 1m, 소운반 포함</v>
      </c>
      <c r="E607" s="178" t="str">
        <f>VLOOKUP($A607,[14]공종목록표!$A:$F,5,0)</f>
        <v>km</v>
      </c>
      <c r="F607" s="167"/>
      <c r="G607" s="167">
        <v>0</v>
      </c>
      <c r="H607" s="167">
        <f t="shared" si="72"/>
        <v>291465</v>
      </c>
      <c r="I607" s="167">
        <f t="shared" si="73"/>
        <v>0</v>
      </c>
      <c r="J607" s="167">
        <f t="shared" si="74"/>
        <v>2209441</v>
      </c>
      <c r="K607" s="167">
        <f t="shared" si="75"/>
        <v>0</v>
      </c>
      <c r="L607" s="167">
        <f t="shared" si="76"/>
        <v>130892</v>
      </c>
      <c r="M607" s="167">
        <f t="shared" si="77"/>
        <v>0</v>
      </c>
      <c r="N607" s="167">
        <f t="shared" si="78"/>
        <v>2631798</v>
      </c>
      <c r="O607" s="168">
        <f t="shared" si="78"/>
        <v>0</v>
      </c>
      <c r="P607" s="169" t="s">
        <v>197</v>
      </c>
      <c r="Q607" s="170">
        <v>291465</v>
      </c>
      <c r="R607" s="171">
        <v>2209441</v>
      </c>
      <c r="S607" s="171">
        <v>130892</v>
      </c>
      <c r="T607" s="171">
        <v>2631798</v>
      </c>
      <c r="V607" s="205">
        <v>0</v>
      </c>
      <c r="W607" s="172">
        <f t="shared" si="79"/>
        <v>2631798</v>
      </c>
      <c r="X607" s="173"/>
    </row>
    <row r="608" spans="1:24" ht="19.5" hidden="1" customHeight="1">
      <c r="A608" s="179">
        <v>603</v>
      </c>
      <c r="B608" s="176" t="str">
        <f>VLOOKUP($A608,[14]공종목록표!$A:$F,2,0)</f>
        <v>예초(기계, 부착형예초기, 폭2.0m 기준)</v>
      </c>
      <c r="C608" s="177" t="str">
        <f>VLOOKUP($A608,[14]공종목록표!$A:$F,3,0)</f>
        <v>벌목 30%, 예초 70%, 야간(사용중지 4시간)</v>
      </c>
      <c r="D608" s="176" t="str">
        <f>VLOOKUP($A608,[14]공종목록표!$A:$F,4,0)</f>
        <v>시공기면 1m + 비탈면 1m, 소운반 포함</v>
      </c>
      <c r="E608" s="178" t="str">
        <f>VLOOKUP($A608,[14]공종목록표!$A:$F,5,0)</f>
        <v>km</v>
      </c>
      <c r="F608" s="167"/>
      <c r="G608" s="167">
        <v>0</v>
      </c>
      <c r="H608" s="167">
        <f t="shared" si="72"/>
        <v>281821</v>
      </c>
      <c r="I608" s="167">
        <f t="shared" si="73"/>
        <v>0</v>
      </c>
      <c r="J608" s="167">
        <f t="shared" si="74"/>
        <v>2121778</v>
      </c>
      <c r="K608" s="167">
        <f t="shared" si="75"/>
        <v>0</v>
      </c>
      <c r="L608" s="167">
        <f t="shared" si="76"/>
        <v>130903</v>
      </c>
      <c r="M608" s="167">
        <f t="shared" si="77"/>
        <v>0</v>
      </c>
      <c r="N608" s="167">
        <f t="shared" si="78"/>
        <v>2534502</v>
      </c>
      <c r="O608" s="168">
        <f t="shared" si="78"/>
        <v>0</v>
      </c>
      <c r="P608" s="169" t="s">
        <v>196</v>
      </c>
      <c r="Q608" s="170">
        <v>281821</v>
      </c>
      <c r="R608" s="171">
        <v>2121778</v>
      </c>
      <c r="S608" s="171">
        <v>130903</v>
      </c>
      <c r="T608" s="171">
        <v>2534502</v>
      </c>
      <c r="V608" s="205">
        <v>0</v>
      </c>
      <c r="W608" s="172">
        <f t="shared" si="79"/>
        <v>2534502</v>
      </c>
      <c r="X608" s="173"/>
    </row>
    <row r="609" spans="1:28" ht="19.5" hidden="1" customHeight="1">
      <c r="A609" s="179">
        <v>604</v>
      </c>
      <c r="B609" s="176" t="str">
        <f>VLOOKUP($A609,[14]공종목록표!$A:$F,2,0)</f>
        <v>예초(인력, 폭 2.0m 기준)</v>
      </c>
      <c r="C609" s="177" t="str">
        <f>VLOOKUP($A609,[14]공종목록표!$A:$F,3,0)</f>
        <v>주간</v>
      </c>
      <c r="D609" s="176" t="str">
        <f>VLOOKUP($A609,[14]공종목록표!$A:$F,4,0)</f>
        <v>시공기면 1m + 비탈면 1m, 소운반 포함</v>
      </c>
      <c r="E609" s="178" t="str">
        <f>VLOOKUP($A609,[14]공종목록표!$A:$F,5,0)</f>
        <v>km</v>
      </c>
      <c r="F609" s="167"/>
      <c r="G609" s="167">
        <v>0</v>
      </c>
      <c r="H609" s="167">
        <f t="shared" si="72"/>
        <v>74837</v>
      </c>
      <c r="I609" s="167">
        <f t="shared" si="73"/>
        <v>0</v>
      </c>
      <c r="J609" s="167">
        <f t="shared" si="74"/>
        <v>680346</v>
      </c>
      <c r="K609" s="167">
        <f t="shared" si="75"/>
        <v>0</v>
      </c>
      <c r="L609" s="167">
        <f t="shared" si="76"/>
        <v>40820</v>
      </c>
      <c r="M609" s="167">
        <f t="shared" si="77"/>
        <v>0</v>
      </c>
      <c r="N609" s="167">
        <f t="shared" si="78"/>
        <v>796003</v>
      </c>
      <c r="O609" s="168">
        <f t="shared" si="78"/>
        <v>0</v>
      </c>
      <c r="P609" s="169"/>
      <c r="Q609" s="170">
        <v>74837</v>
      </c>
      <c r="R609" s="171">
        <v>680346</v>
      </c>
      <c r="S609" s="171">
        <v>40820</v>
      </c>
      <c r="T609" s="171">
        <v>796003</v>
      </c>
      <c r="V609" s="205">
        <v>1151361</v>
      </c>
      <c r="W609" s="172">
        <f t="shared" si="79"/>
        <v>-355358</v>
      </c>
      <c r="X609" s="173"/>
    </row>
    <row r="610" spans="1:28" ht="19.5" hidden="1" customHeight="1">
      <c r="A610" s="179">
        <v>605</v>
      </c>
      <c r="B610" s="176" t="str">
        <f>VLOOKUP($A610,[14]공종목록표!$A:$F,2,0)</f>
        <v>예초(인력, 폭 2.0m 기준)</v>
      </c>
      <c r="C610" s="177" t="str">
        <f>VLOOKUP($A610,[14]공종목록표!$A:$F,3,0)</f>
        <v>야간</v>
      </c>
      <c r="D610" s="176" t="str">
        <f>VLOOKUP($A610,[14]공종목록표!$A:$F,4,0)</f>
        <v>시공기면 1m + 비탈면 1m, 소운반 포함</v>
      </c>
      <c r="E610" s="178" t="str">
        <f>VLOOKUP($A610,[14]공종목록표!$A:$F,5,0)</f>
        <v>km</v>
      </c>
      <c r="F610" s="167"/>
      <c r="G610" s="167">
        <v>0</v>
      </c>
      <c r="H610" s="167">
        <f t="shared" si="72"/>
        <v>140321</v>
      </c>
      <c r="I610" s="167">
        <f t="shared" si="73"/>
        <v>0</v>
      </c>
      <c r="J610" s="167">
        <f t="shared" si="74"/>
        <v>1275651</v>
      </c>
      <c r="K610" s="167">
        <f t="shared" si="75"/>
        <v>0</v>
      </c>
      <c r="L610" s="167">
        <f t="shared" si="76"/>
        <v>40820</v>
      </c>
      <c r="M610" s="167">
        <f t="shared" si="77"/>
        <v>0</v>
      </c>
      <c r="N610" s="167">
        <f t="shared" si="78"/>
        <v>1456792</v>
      </c>
      <c r="O610" s="168">
        <f t="shared" si="78"/>
        <v>0</v>
      </c>
      <c r="P610" s="169"/>
      <c r="Q610" s="170">
        <v>140321</v>
      </c>
      <c r="R610" s="171">
        <v>1275651</v>
      </c>
      <c r="S610" s="171">
        <v>40820</v>
      </c>
      <c r="T610" s="171">
        <v>1456792</v>
      </c>
      <c r="V610" s="205">
        <v>1462530</v>
      </c>
      <c r="W610" s="172">
        <f t="shared" si="79"/>
        <v>-5738</v>
      </c>
      <c r="X610" s="173"/>
    </row>
    <row r="611" spans="1:28" ht="19.5" hidden="1" customHeight="1">
      <c r="A611" s="179">
        <v>606</v>
      </c>
      <c r="B611" s="176" t="str">
        <f>VLOOKUP($A611,[14]공종목록표!$A:$F,2,0)</f>
        <v>예초(인력, 폭 2.0m 기준)</v>
      </c>
      <c r="C611" s="177" t="str">
        <f>VLOOKUP($A611,[14]공종목록표!$A:$F,3,0)</f>
        <v>야간(사용중지 4시간)</v>
      </c>
      <c r="D611" s="176" t="str">
        <f>VLOOKUP($A611,[14]공종목록표!$A:$F,4,0)</f>
        <v>시공기면 1m + 비탈면 1m, 소운반 포함</v>
      </c>
      <c r="E611" s="178" t="str">
        <f>VLOOKUP($A611,[14]공종목록표!$A:$F,5,0)</f>
        <v>km</v>
      </c>
      <c r="F611" s="167"/>
      <c r="G611" s="167">
        <v>0</v>
      </c>
      <c r="H611" s="167">
        <f t="shared" si="72"/>
        <v>157861</v>
      </c>
      <c r="I611" s="167">
        <f t="shared" si="73"/>
        <v>0</v>
      </c>
      <c r="J611" s="167">
        <f t="shared" si="74"/>
        <v>1435106</v>
      </c>
      <c r="K611" s="167">
        <f t="shared" si="75"/>
        <v>0</v>
      </c>
      <c r="L611" s="167">
        <f t="shared" si="76"/>
        <v>40820</v>
      </c>
      <c r="M611" s="167">
        <f t="shared" si="77"/>
        <v>0</v>
      </c>
      <c r="N611" s="167">
        <f t="shared" si="78"/>
        <v>1633787</v>
      </c>
      <c r="O611" s="168">
        <f t="shared" si="78"/>
        <v>0</v>
      </c>
      <c r="P611" s="169"/>
      <c r="Q611" s="170">
        <v>157861</v>
      </c>
      <c r="R611" s="171">
        <v>1435106</v>
      </c>
      <c r="S611" s="171">
        <v>40820</v>
      </c>
      <c r="T611" s="171">
        <v>1633787</v>
      </c>
      <c r="V611" s="205">
        <v>1636174</v>
      </c>
      <c r="W611" s="172">
        <f t="shared" si="79"/>
        <v>-2387</v>
      </c>
      <c r="X611" s="173"/>
    </row>
    <row r="612" spans="1:28" ht="19.5" hidden="1" customHeight="1">
      <c r="A612" s="179">
        <v>607</v>
      </c>
      <c r="B612" s="176" t="str">
        <f>VLOOKUP($A612,[14]공종목록표!$A:$F,2,0)</f>
        <v>레일패드 교환</v>
      </c>
      <c r="C612" s="177" t="str">
        <f>VLOOKUP($A612,[14]공종목록표!$A:$F,3,0)</f>
        <v>주간</v>
      </c>
      <c r="D612" s="176" t="str">
        <f>VLOOKUP($A612,[14]공종목록표!$A:$F,4,0)</f>
        <v>레일패드 제거, 레일들기, 레일패드 삽입 포함</v>
      </c>
      <c r="E612" s="178" t="str">
        <f>VLOOKUP($A612,[14]공종목록표!$A:$F,5,0)</f>
        <v>개</v>
      </c>
      <c r="F612" s="167"/>
      <c r="G612" s="167">
        <v>0</v>
      </c>
      <c r="H612" s="167">
        <f t="shared" si="72"/>
        <v>0</v>
      </c>
      <c r="I612" s="167">
        <f t="shared" si="73"/>
        <v>0</v>
      </c>
      <c r="J612" s="167">
        <f t="shared" si="74"/>
        <v>4854</v>
      </c>
      <c r="K612" s="167">
        <f t="shared" si="75"/>
        <v>0</v>
      </c>
      <c r="L612" s="167">
        <f t="shared" si="76"/>
        <v>147</v>
      </c>
      <c r="M612" s="167">
        <f t="shared" si="77"/>
        <v>0</v>
      </c>
      <c r="N612" s="167">
        <f t="shared" si="78"/>
        <v>5001</v>
      </c>
      <c r="O612" s="168">
        <f t="shared" si="78"/>
        <v>0</v>
      </c>
      <c r="P612" s="169" t="s">
        <v>198</v>
      </c>
      <c r="Q612" s="170">
        <v>0</v>
      </c>
      <c r="R612" s="171">
        <v>4854</v>
      </c>
      <c r="S612" s="171">
        <v>147</v>
      </c>
      <c r="T612" s="171">
        <v>5001</v>
      </c>
      <c r="V612" s="205">
        <v>2838</v>
      </c>
      <c r="W612" s="172">
        <f t="shared" si="79"/>
        <v>2163</v>
      </c>
      <c r="X612" s="173"/>
    </row>
    <row r="613" spans="1:28" ht="19.5" hidden="1" customHeight="1">
      <c r="A613" s="179">
        <v>608</v>
      </c>
      <c r="B613" s="176" t="str">
        <f>VLOOKUP($A613,[14]공종목록표!$A:$F,2,0)</f>
        <v>레일패드 교환</v>
      </c>
      <c r="C613" s="177" t="str">
        <f>VLOOKUP($A613,[14]공종목록표!$A:$F,3,0)</f>
        <v>야간</v>
      </c>
      <c r="D613" s="176" t="str">
        <f>VLOOKUP($A613,[14]공종목록표!$A:$F,4,0)</f>
        <v>레일패드 제거, 레일들기, 레일패드 삽입 포함</v>
      </c>
      <c r="E613" s="178" t="str">
        <f>VLOOKUP($A613,[14]공종목록표!$A:$F,5,0)</f>
        <v>개</v>
      </c>
      <c r="F613" s="167"/>
      <c r="G613" s="167">
        <v>0</v>
      </c>
      <c r="H613" s="167">
        <f t="shared" si="72"/>
        <v>0</v>
      </c>
      <c r="I613" s="167">
        <f t="shared" si="73"/>
        <v>0</v>
      </c>
      <c r="J613" s="167">
        <f t="shared" si="74"/>
        <v>9102</v>
      </c>
      <c r="K613" s="167">
        <f t="shared" si="75"/>
        <v>0</v>
      </c>
      <c r="L613" s="167">
        <f t="shared" si="76"/>
        <v>147</v>
      </c>
      <c r="M613" s="167">
        <f t="shared" si="77"/>
        <v>0</v>
      </c>
      <c r="N613" s="167">
        <f t="shared" si="78"/>
        <v>9249</v>
      </c>
      <c r="O613" s="168">
        <f t="shared" si="78"/>
        <v>0</v>
      </c>
      <c r="P613" s="169" t="s">
        <v>198</v>
      </c>
      <c r="Q613" s="170">
        <v>0</v>
      </c>
      <c r="R613" s="171">
        <v>9102</v>
      </c>
      <c r="S613" s="171">
        <v>147</v>
      </c>
      <c r="T613" s="171">
        <v>9249</v>
      </c>
      <c r="V613" s="205">
        <v>3651</v>
      </c>
      <c r="W613" s="172">
        <f t="shared" si="79"/>
        <v>5598</v>
      </c>
      <c r="X613" s="173"/>
    </row>
    <row r="614" spans="1:28" ht="19.5" hidden="1" customHeight="1">
      <c r="A614" s="179">
        <v>609</v>
      </c>
      <c r="B614" s="176" t="str">
        <f>VLOOKUP($A614,[14]공종목록표!$A:$F,2,0)</f>
        <v>레일패드 교환</v>
      </c>
      <c r="C614" s="177" t="str">
        <f>VLOOKUP($A614,[14]공종목록표!$A:$F,3,0)</f>
        <v>야간(사용중지 4시간)</v>
      </c>
      <c r="D614" s="176" t="str">
        <f>VLOOKUP($A614,[14]공종목록표!$A:$F,4,0)</f>
        <v>레일패드 제거, 레일들기, 레일패드 삽입 포함</v>
      </c>
      <c r="E614" s="178" t="str">
        <f>VLOOKUP($A614,[14]공종목록표!$A:$F,5,0)</f>
        <v>개</v>
      </c>
      <c r="F614" s="167"/>
      <c r="G614" s="167">
        <v>0</v>
      </c>
      <c r="H614" s="167">
        <f t="shared" si="72"/>
        <v>0</v>
      </c>
      <c r="I614" s="167">
        <f t="shared" si="73"/>
        <v>0</v>
      </c>
      <c r="J614" s="167">
        <f t="shared" si="74"/>
        <v>10013</v>
      </c>
      <c r="K614" s="167">
        <f t="shared" si="75"/>
        <v>0</v>
      </c>
      <c r="L614" s="167">
        <f t="shared" si="76"/>
        <v>144</v>
      </c>
      <c r="M614" s="167">
        <f t="shared" si="77"/>
        <v>0</v>
      </c>
      <c r="N614" s="167">
        <f t="shared" si="78"/>
        <v>10157</v>
      </c>
      <c r="O614" s="168">
        <f t="shared" si="78"/>
        <v>0</v>
      </c>
      <c r="P614" s="169" t="s">
        <v>199</v>
      </c>
      <c r="Q614" s="170">
        <v>0</v>
      </c>
      <c r="R614" s="171">
        <v>10013</v>
      </c>
      <c r="S614" s="171">
        <v>144</v>
      </c>
      <c r="T614" s="171">
        <v>10157</v>
      </c>
      <c r="V614" s="205">
        <v>4230</v>
      </c>
      <c r="W614" s="172">
        <f t="shared" si="79"/>
        <v>5927</v>
      </c>
      <c r="X614" s="173"/>
    </row>
    <row r="615" spans="1:28" ht="19.5" hidden="1" customHeight="1">
      <c r="A615" s="179">
        <v>610</v>
      </c>
      <c r="B615" s="176" t="str">
        <f>VLOOKUP($A615,[14]공종목록표!$A:$F,2,0)</f>
        <v>레일앵커 철거</v>
      </c>
      <c r="C615" s="177" t="str">
        <f>VLOOKUP($A615,[14]공종목록표!$A:$F,3,0)</f>
        <v>야간</v>
      </c>
      <c r="D615" s="176" t="str">
        <f>VLOOKUP($A615,[14]공종목록표!$A:$F,4,0)</f>
        <v>-</v>
      </c>
      <c r="E615" s="178" t="str">
        <f>VLOOKUP($A615,[14]공종목록표!$A:$F,5,0)</f>
        <v>개</v>
      </c>
      <c r="F615" s="167"/>
      <c r="G615" s="167">
        <v>0</v>
      </c>
      <c r="H615" s="167">
        <f t="shared" si="72"/>
        <v>0</v>
      </c>
      <c r="I615" s="167">
        <f t="shared" si="73"/>
        <v>0</v>
      </c>
      <c r="J615" s="167">
        <f t="shared" si="74"/>
        <v>1032</v>
      </c>
      <c r="K615" s="167">
        <f t="shared" si="75"/>
        <v>0</v>
      </c>
      <c r="L615" s="167">
        <f t="shared" si="76"/>
        <v>20</v>
      </c>
      <c r="M615" s="167">
        <f t="shared" si="77"/>
        <v>0</v>
      </c>
      <c r="N615" s="167">
        <f t="shared" si="78"/>
        <v>1052</v>
      </c>
      <c r="O615" s="168">
        <f t="shared" si="78"/>
        <v>0</v>
      </c>
      <c r="P615" s="169"/>
      <c r="Q615" s="170">
        <v>0</v>
      </c>
      <c r="R615" s="171">
        <v>1032</v>
      </c>
      <c r="S615" s="171">
        <v>20</v>
      </c>
      <c r="T615" s="171">
        <v>1052</v>
      </c>
      <c r="V615" s="205">
        <v>1038</v>
      </c>
      <c r="W615" s="172">
        <f t="shared" si="79"/>
        <v>14</v>
      </c>
      <c r="X615" s="173"/>
    </row>
    <row r="616" spans="1:28" ht="19.5" customHeight="1">
      <c r="A616" s="179">
        <v>611</v>
      </c>
      <c r="B616" s="176" t="str">
        <f>VLOOKUP($A616,[14]공종목록표!$A:$F,2,0)</f>
        <v>조명설비</v>
      </c>
      <c r="C616" s="177" t="str">
        <f>VLOOKUP($A616,[14]공종목록표!$A:$F,3,0)</f>
        <v>야간</v>
      </c>
      <c r="D616" s="176" t="str">
        <f>VLOOKUP($A616,[14]공종목록표!$A:$F,4,0)</f>
        <v>-</v>
      </c>
      <c r="E616" s="178" t="str">
        <f>VLOOKUP($A616,[14]공종목록표!$A:$F,5,0)</f>
        <v>시간</v>
      </c>
      <c r="F616" s="167">
        <f>ROUNDDOWN((VLOOKUP(A616,[14]수량산출서!$A$3:$AE$400,31,FALSE))*1,0)</f>
        <v>486</v>
      </c>
      <c r="G616" s="167">
        <f>((VLOOKUP(A616,[14]수량산출서!$A$3:$AE$400,31,FALSE))-F616)*1000</f>
        <v>500</v>
      </c>
      <c r="H616" s="167">
        <f t="shared" si="72"/>
        <v>1693</v>
      </c>
      <c r="I616" s="167">
        <f t="shared" si="73"/>
        <v>823644</v>
      </c>
      <c r="J616" s="167">
        <f t="shared" si="74"/>
        <v>0</v>
      </c>
      <c r="K616" s="167">
        <f t="shared" si="75"/>
        <v>0</v>
      </c>
      <c r="L616" s="167">
        <f t="shared" si="76"/>
        <v>109</v>
      </c>
      <c r="M616" s="167">
        <f t="shared" si="77"/>
        <v>53028</v>
      </c>
      <c r="N616" s="167">
        <f t="shared" si="78"/>
        <v>1802</v>
      </c>
      <c r="O616" s="168">
        <f t="shared" si="78"/>
        <v>876672</v>
      </c>
      <c r="P616" s="169"/>
      <c r="Q616" s="170">
        <v>1693</v>
      </c>
      <c r="R616" s="171">
        <v>0</v>
      </c>
      <c r="S616" s="171">
        <v>109</v>
      </c>
      <c r="T616" s="171">
        <v>1802</v>
      </c>
      <c r="V616" s="205">
        <v>1746</v>
      </c>
      <c r="W616" s="172">
        <f t="shared" si="79"/>
        <v>56</v>
      </c>
      <c r="X616" s="173"/>
    </row>
    <row r="617" spans="1:28" ht="19.5" hidden="1" customHeight="1">
      <c r="A617" s="179">
        <v>612</v>
      </c>
      <c r="B617" s="176" t="str">
        <f>VLOOKUP($A617,[14]공종목록표!$A:$F,2,0)</f>
        <v>WT포장덮기</v>
      </c>
      <c r="C617" s="177" t="str">
        <f>VLOOKUP($A617,[14]공종목록표!$A:$F,3,0)</f>
        <v>WT 100개 기준, 주간</v>
      </c>
      <c r="D617" s="176" t="str">
        <f>VLOOKUP($A617,[14]공종목록표!$A:$F,4,0)</f>
        <v>침목정리 포함</v>
      </c>
      <c r="E617" s="178" t="str">
        <f>VLOOKUP($A617,[14]공종목록표!$A:$F,5,0)</f>
        <v>개소</v>
      </c>
      <c r="F617" s="167"/>
      <c r="G617" s="167">
        <v>0</v>
      </c>
      <c r="H617" s="167">
        <f t="shared" si="72"/>
        <v>100759</v>
      </c>
      <c r="I617" s="167">
        <f t="shared" si="73"/>
        <v>0</v>
      </c>
      <c r="J617" s="167">
        <f t="shared" si="74"/>
        <v>55058</v>
      </c>
      <c r="K617" s="167">
        <f t="shared" si="75"/>
        <v>0</v>
      </c>
      <c r="L617" s="167">
        <f t="shared" si="76"/>
        <v>1651</v>
      </c>
      <c r="M617" s="167">
        <f t="shared" si="77"/>
        <v>0</v>
      </c>
      <c r="N617" s="167">
        <f t="shared" si="78"/>
        <v>157468</v>
      </c>
      <c r="O617" s="168">
        <f t="shared" si="78"/>
        <v>0</v>
      </c>
      <c r="P617" s="169"/>
      <c r="Q617" s="170">
        <v>100759</v>
      </c>
      <c r="R617" s="171">
        <v>55058</v>
      </c>
      <c r="S617" s="171">
        <v>1651</v>
      </c>
      <c r="T617" s="171">
        <v>157468</v>
      </c>
      <c r="V617" s="205">
        <v>170507</v>
      </c>
      <c r="W617" s="172">
        <f t="shared" si="79"/>
        <v>-13039</v>
      </c>
      <c r="X617" s="173"/>
    </row>
    <row r="618" spans="1:28" ht="19.5" customHeight="1">
      <c r="A618" s="179">
        <v>613</v>
      </c>
      <c r="B618" s="176" t="str">
        <f>VLOOKUP($A618,[14]공종목록표!$A:$F,2,0)</f>
        <v>임시신호기 설치(철거)</v>
      </c>
      <c r="C618" s="177" t="str">
        <f>VLOOKUP($A618,[14]공종목록표!$A:$F,3,0)</f>
        <v>설치 또는 철거</v>
      </c>
      <c r="D618" s="176" t="str">
        <f>VLOOKUP($A618,[14]공종목록표!$A:$F,4,0)</f>
        <v>서행예고, 서행, 서행해제 임시신호기, 서행발리스 개별 적용</v>
      </c>
      <c r="E618" s="178" t="str">
        <f>VLOOKUP($A618,[14]공종목록표!$A:$F,5,0)</f>
        <v>개소</v>
      </c>
      <c r="F618" s="167">
        <f>ROUNDDOWN((VLOOKUP(A618,[14]수량산출서!$A$3:$AE$400,31,FALSE))*1,0)</f>
        <v>40</v>
      </c>
      <c r="G618" s="167">
        <f>((VLOOKUP(A618,[14]수량산출서!$A$3:$AE$400,31,FALSE))-F618)*1000</f>
        <v>0</v>
      </c>
      <c r="H618" s="167">
        <f t="shared" si="72"/>
        <v>0</v>
      </c>
      <c r="I618" s="167">
        <f t="shared" si="73"/>
        <v>0</v>
      </c>
      <c r="J618" s="167">
        <f t="shared" si="74"/>
        <v>10775</v>
      </c>
      <c r="K618" s="167">
        <f t="shared" si="75"/>
        <v>431000</v>
      </c>
      <c r="L618" s="167">
        <f t="shared" si="76"/>
        <v>321</v>
      </c>
      <c r="M618" s="167">
        <f t="shared" si="77"/>
        <v>12840</v>
      </c>
      <c r="N618" s="167">
        <f t="shared" si="78"/>
        <v>11096</v>
      </c>
      <c r="O618" s="168">
        <f t="shared" si="78"/>
        <v>443840</v>
      </c>
      <c r="P618" s="169"/>
      <c r="Q618" s="170">
        <v>0</v>
      </c>
      <c r="R618" s="171">
        <f>'[14]일위대가 (2)'!L15302</f>
        <v>10775</v>
      </c>
      <c r="S618" s="171">
        <v>321</v>
      </c>
      <c r="T618" s="171">
        <v>11050</v>
      </c>
      <c r="V618" s="205">
        <v>10898</v>
      </c>
      <c r="W618" s="172">
        <f t="shared" si="79"/>
        <v>198</v>
      </c>
      <c r="X618" s="173"/>
    </row>
    <row r="619" spans="1:28" ht="19.5" customHeight="1">
      <c r="A619" s="179">
        <v>614</v>
      </c>
      <c r="B619" s="176" t="str">
        <f>VLOOKUP($A619,[14]공종목록표!$A:$F,2,0)</f>
        <v>모타카경비</v>
      </c>
      <c r="C619" s="177" t="str">
        <f>VLOOKUP($A619,[14]공종목록표!$A:$F,3,0)</f>
        <v>주간</v>
      </c>
      <c r="D619" s="176" t="str">
        <f>VLOOKUP($A619,[14]공종목록표!$A:$F,4,0)</f>
        <v>모타카운전원 포함</v>
      </c>
      <c r="E619" s="178" t="str">
        <f>VLOOKUP($A619,[14]공종목록표!$A:$F,5,0)</f>
        <v>시간</v>
      </c>
      <c r="F619" s="167">
        <f>ROUNDDOWN((VLOOKUP(A619,[14]수량산출서!$A$3:$AE$400,31,FALSE))*1,0)</f>
        <v>325</v>
      </c>
      <c r="G619" s="167">
        <f>((VLOOKUP(A619,[14]수량산출서!$A$3:$AE$400,31,FALSE))-F619)*1000</f>
        <v>0</v>
      </c>
      <c r="H619" s="167">
        <f t="shared" si="72"/>
        <v>14202</v>
      </c>
      <c r="I619" s="167">
        <f t="shared" si="73"/>
        <v>4615650</v>
      </c>
      <c r="J619" s="167">
        <f t="shared" si="74"/>
        <v>59025</v>
      </c>
      <c r="K619" s="167">
        <f t="shared" si="75"/>
        <v>19183125</v>
      </c>
      <c r="L619" s="167">
        <f t="shared" si="76"/>
        <v>136467</v>
      </c>
      <c r="M619" s="167">
        <f t="shared" si="77"/>
        <v>44351775</v>
      </c>
      <c r="N619" s="167">
        <f t="shared" si="78"/>
        <v>209694</v>
      </c>
      <c r="O619" s="168">
        <f t="shared" si="78"/>
        <v>68150550</v>
      </c>
      <c r="P619" s="169"/>
      <c r="Q619" s="170">
        <v>14202</v>
      </c>
      <c r="R619" s="171">
        <f>'[14]일위대가 (2)'!L15327</f>
        <v>59025</v>
      </c>
      <c r="S619" s="171">
        <v>136467</v>
      </c>
      <c r="T619" s="171">
        <v>209689</v>
      </c>
      <c r="V619" s="205">
        <v>206794</v>
      </c>
      <c r="W619" s="172">
        <f t="shared" si="79"/>
        <v>2900</v>
      </c>
      <c r="X619" s="173"/>
    </row>
    <row r="620" spans="1:28" ht="19.5" customHeight="1">
      <c r="A620" s="179">
        <v>615</v>
      </c>
      <c r="B620" s="176" t="str">
        <f>VLOOKUP($A620,[14]공종목록표!$A:$F,2,0)</f>
        <v>모타카경비</v>
      </c>
      <c r="C620" s="177" t="str">
        <f>VLOOKUP($A620,[14]공종목록표!$A:$F,3,0)</f>
        <v>야간</v>
      </c>
      <c r="D620" s="176" t="str">
        <f>VLOOKUP($A620,[14]공종목록표!$A:$F,4,0)</f>
        <v>모타카운전원 포함</v>
      </c>
      <c r="E620" s="178" t="str">
        <f>VLOOKUP($A620,[14]공종목록표!$A:$F,5,0)</f>
        <v>시간</v>
      </c>
      <c r="F620" s="167">
        <f>ROUNDDOWN((VLOOKUP(A620,[14]수량산출서!$A$3:$AE$400,31,FALSE))*1,0)</f>
        <v>417</v>
      </c>
      <c r="G620" s="167">
        <f>((VLOOKUP(A620,[14]수량산출서!$A$3:$AE$400,31,FALSE))-F620)*1000</f>
        <v>0</v>
      </c>
      <c r="H620" s="167">
        <f t="shared" si="72"/>
        <v>14202</v>
      </c>
      <c r="I620" s="167">
        <f t="shared" si="73"/>
        <v>5922234</v>
      </c>
      <c r="J620" s="167">
        <f t="shared" si="74"/>
        <v>88537</v>
      </c>
      <c r="K620" s="167">
        <f t="shared" si="75"/>
        <v>36919929</v>
      </c>
      <c r="L620" s="167">
        <f t="shared" si="76"/>
        <v>136467</v>
      </c>
      <c r="M620" s="167">
        <f t="shared" si="77"/>
        <v>56906739</v>
      </c>
      <c r="N620" s="167">
        <f t="shared" si="78"/>
        <v>239206</v>
      </c>
      <c r="O620" s="168">
        <f t="shared" si="78"/>
        <v>99748902</v>
      </c>
      <c r="P620" s="169"/>
      <c r="Q620" s="170">
        <v>14202</v>
      </c>
      <c r="R620" s="171">
        <f>'[14]일위대가 (2)'!L15352</f>
        <v>88537</v>
      </c>
      <c r="S620" s="171">
        <v>136467</v>
      </c>
      <c r="T620" s="171">
        <v>239199</v>
      </c>
      <c r="V620" s="205">
        <v>235332</v>
      </c>
      <c r="W620" s="172">
        <f t="shared" si="79"/>
        <v>3874</v>
      </c>
      <c r="X620" s="173"/>
    </row>
    <row r="621" spans="1:28" ht="19.5" hidden="1" customHeight="1">
      <c r="A621" s="179">
        <v>616</v>
      </c>
      <c r="B621" s="176" t="str">
        <f>VLOOKUP($A621,[14]공종목록표!$A:$F,2,0)</f>
        <v>모타카경비</v>
      </c>
      <c r="C621" s="177" t="str">
        <f>VLOOKUP($A621,[14]공종목록표!$A:$F,3,0)</f>
        <v>철도공사제공장비, 주간</v>
      </c>
      <c r="D621" s="176" t="str">
        <f>VLOOKUP($A621,[14]공종목록표!$A:$F,4,0)</f>
        <v>모타카운전원</v>
      </c>
      <c r="E621" s="178" t="str">
        <f>VLOOKUP($A621,[14]공종목록표!$A:$F,5,0)</f>
        <v>시간</v>
      </c>
      <c r="F621" s="167"/>
      <c r="G621" s="167">
        <v>0</v>
      </c>
      <c r="H621" s="167">
        <f t="shared" si="72"/>
        <v>0</v>
      </c>
      <c r="I621" s="167">
        <f t="shared" si="73"/>
        <v>0</v>
      </c>
      <c r="J621" s="167">
        <f t="shared" si="74"/>
        <v>58925</v>
      </c>
      <c r="K621" s="167">
        <f t="shared" si="75"/>
        <v>0</v>
      </c>
      <c r="L621" s="167">
        <f t="shared" si="76"/>
        <v>0</v>
      </c>
      <c r="M621" s="167">
        <f t="shared" si="77"/>
        <v>0</v>
      </c>
      <c r="N621" s="167">
        <f t="shared" si="78"/>
        <v>58925</v>
      </c>
      <c r="O621" s="168">
        <f t="shared" si="78"/>
        <v>0</v>
      </c>
      <c r="P621" s="169"/>
      <c r="Q621" s="170">
        <v>0</v>
      </c>
      <c r="R621" s="171">
        <v>58925</v>
      </c>
      <c r="S621" s="171">
        <v>0</v>
      </c>
      <c r="T621" s="171">
        <v>58925</v>
      </c>
      <c r="V621" s="205">
        <v>56985</v>
      </c>
      <c r="W621" s="172">
        <f t="shared" si="79"/>
        <v>1940</v>
      </c>
      <c r="X621" s="173"/>
    </row>
    <row r="622" spans="1:28" ht="19.5" hidden="1" customHeight="1">
      <c r="A622" s="179">
        <v>617</v>
      </c>
      <c r="B622" s="176" t="str">
        <f>VLOOKUP($A622,[14]공종목록표!$A:$F,2,0)</f>
        <v>모타카경비</v>
      </c>
      <c r="C622" s="177" t="str">
        <f>VLOOKUP($A622,[14]공종목록표!$A:$F,3,0)</f>
        <v>철도공사제공장비, 야간</v>
      </c>
      <c r="D622" s="176" t="str">
        <f>VLOOKUP($A622,[14]공종목록표!$A:$F,4,0)</f>
        <v>모타카운전원</v>
      </c>
      <c r="E622" s="178" t="str">
        <f>VLOOKUP($A622,[14]공종목록표!$A:$F,5,0)</f>
        <v>시간</v>
      </c>
      <c r="F622" s="167"/>
      <c r="G622" s="167">
        <v>0</v>
      </c>
      <c r="H622" s="167">
        <f t="shared" si="72"/>
        <v>0</v>
      </c>
      <c r="I622" s="167">
        <f t="shared" si="73"/>
        <v>0</v>
      </c>
      <c r="J622" s="167">
        <f t="shared" si="74"/>
        <v>88388</v>
      </c>
      <c r="K622" s="167">
        <f t="shared" si="75"/>
        <v>0</v>
      </c>
      <c r="L622" s="167">
        <f t="shared" si="76"/>
        <v>0</v>
      </c>
      <c r="M622" s="167">
        <f t="shared" si="77"/>
        <v>0</v>
      </c>
      <c r="N622" s="167">
        <f t="shared" si="78"/>
        <v>88388</v>
      </c>
      <c r="O622" s="168">
        <f t="shared" si="78"/>
        <v>0</v>
      </c>
      <c r="P622" s="169"/>
      <c r="Q622" s="170">
        <v>0</v>
      </c>
      <c r="R622" s="171">
        <v>88388</v>
      </c>
      <c r="S622" s="171">
        <v>0</v>
      </c>
      <c r="T622" s="171">
        <v>88388</v>
      </c>
      <c r="V622" s="205">
        <v>85478</v>
      </c>
      <c r="W622" s="172">
        <f t="shared" si="79"/>
        <v>2910</v>
      </c>
      <c r="X622" s="173"/>
    </row>
    <row r="623" spans="1:28" ht="19.5" hidden="1" customHeight="1">
      <c r="A623" s="179">
        <v>618</v>
      </c>
      <c r="B623" s="176" t="str">
        <f>VLOOKUP($A623,[14]공종목록표!$A:$F,2,0)</f>
        <v>1종장비(MTT)경비</v>
      </c>
      <c r="C623" s="177" t="str">
        <f>VLOOKUP($A623,[14]공종목록표!$A:$F,3,0)</f>
        <v>철도공사제공장비, 주간</v>
      </c>
      <c r="D623" s="176" t="str">
        <f>VLOOKUP($A623,[14]공종목록표!$A:$F,4,0)</f>
        <v>장비운전원 포함, 열차감시원 미포함(별도계상)</v>
      </c>
      <c r="E623" s="178" t="str">
        <f>VLOOKUP($A623,[14]공종목록표!$A:$F,5,0)</f>
        <v>시간</v>
      </c>
      <c r="F623" s="167"/>
      <c r="G623" s="167">
        <v>0</v>
      </c>
      <c r="H623" s="167">
        <f t="shared" si="72"/>
        <v>0</v>
      </c>
      <c r="I623" s="167">
        <f t="shared" si="73"/>
        <v>0</v>
      </c>
      <c r="J623" s="167">
        <f t="shared" si="74"/>
        <v>177060</v>
      </c>
      <c r="K623" s="167">
        <f t="shared" si="75"/>
        <v>0</v>
      </c>
      <c r="L623" s="167">
        <f t="shared" si="76"/>
        <v>0</v>
      </c>
      <c r="M623" s="167">
        <f t="shared" si="77"/>
        <v>0</v>
      </c>
      <c r="N623" s="167">
        <f t="shared" si="78"/>
        <v>177060</v>
      </c>
      <c r="O623" s="168">
        <f t="shared" si="78"/>
        <v>0</v>
      </c>
      <c r="P623" s="169"/>
      <c r="Q623" s="170">
        <v>0</v>
      </c>
      <c r="R623" s="171">
        <v>177060</v>
      </c>
      <c r="S623" s="171">
        <v>0</v>
      </c>
      <c r="T623" s="171">
        <v>177060</v>
      </c>
      <c r="V623" s="205">
        <v>171231</v>
      </c>
      <c r="W623" s="172">
        <f t="shared" si="79"/>
        <v>5829</v>
      </c>
      <c r="X623" s="173"/>
      <c r="AB623" s="141">
        <f>472+78+18</f>
        <v>568</v>
      </c>
    </row>
    <row r="624" spans="1:28" ht="19.5" hidden="1" customHeight="1">
      <c r="A624" s="179">
        <v>619</v>
      </c>
      <c r="B624" s="176" t="str">
        <f>VLOOKUP($A624,[14]공종목록표!$A:$F,2,0)</f>
        <v>1종장비(MTT))경비</v>
      </c>
      <c r="C624" s="177" t="str">
        <f>VLOOKUP($A624,[14]공종목록표!$A:$F,3,0)</f>
        <v>철도공사제공장비, 야간</v>
      </c>
      <c r="D624" s="176" t="str">
        <f>VLOOKUP($A624,[14]공종목록표!$A:$F,4,0)</f>
        <v>장비운전원 포함, 열차감시원 미포함(별도계상)</v>
      </c>
      <c r="E624" s="178" t="str">
        <f>VLOOKUP($A624,[14]공종목록표!$A:$F,5,0)</f>
        <v>시간</v>
      </c>
      <c r="F624" s="167"/>
      <c r="G624" s="167">
        <v>0</v>
      </c>
      <c r="H624" s="167">
        <f t="shared" si="72"/>
        <v>0</v>
      </c>
      <c r="I624" s="167">
        <f t="shared" si="73"/>
        <v>0</v>
      </c>
      <c r="J624" s="167">
        <f t="shared" si="74"/>
        <v>265590</v>
      </c>
      <c r="K624" s="167">
        <f t="shared" si="75"/>
        <v>0</v>
      </c>
      <c r="L624" s="167">
        <f t="shared" si="76"/>
        <v>0</v>
      </c>
      <c r="M624" s="167">
        <f t="shared" si="77"/>
        <v>0</v>
      </c>
      <c r="N624" s="167">
        <f t="shared" si="78"/>
        <v>265590</v>
      </c>
      <c r="O624" s="168">
        <f t="shared" si="78"/>
        <v>0</v>
      </c>
      <c r="P624" s="169"/>
      <c r="Q624" s="170">
        <v>0</v>
      </c>
      <c r="R624" s="171">
        <v>265590</v>
      </c>
      <c r="S624" s="171">
        <v>0</v>
      </c>
      <c r="T624" s="171">
        <v>265590</v>
      </c>
      <c r="V624" s="205">
        <v>256847</v>
      </c>
      <c r="W624" s="172">
        <f t="shared" si="79"/>
        <v>8743</v>
      </c>
      <c r="X624" s="173"/>
    </row>
    <row r="625" spans="1:24" ht="19.5" hidden="1" customHeight="1">
      <c r="A625" s="179">
        <v>620</v>
      </c>
      <c r="B625" s="176" t="str">
        <f>VLOOKUP($A625,[14]공종목록표!$A:$F,2,0)</f>
        <v>1종장비(STT)경비</v>
      </c>
      <c r="C625" s="177" t="str">
        <f>VLOOKUP($A625,[14]공종목록표!$A:$F,3,0)</f>
        <v>철도공사제공장비, 주간</v>
      </c>
      <c r="D625" s="176" t="str">
        <f>VLOOKUP($A625,[14]공종목록표!$A:$F,4,0)</f>
        <v>장비운전원 포함, 열차감시원 미포함(별도계상)</v>
      </c>
      <c r="E625" s="178" t="str">
        <f>VLOOKUP($A625,[14]공종목록표!$A:$F,5,0)</f>
        <v>시간</v>
      </c>
      <c r="F625" s="167"/>
      <c r="G625" s="167">
        <v>0</v>
      </c>
      <c r="H625" s="167">
        <f t="shared" si="72"/>
        <v>0</v>
      </c>
      <c r="I625" s="167">
        <f t="shared" si="73"/>
        <v>0</v>
      </c>
      <c r="J625" s="167">
        <f t="shared" si="74"/>
        <v>235986</v>
      </c>
      <c r="K625" s="167">
        <f t="shared" si="75"/>
        <v>0</v>
      </c>
      <c r="L625" s="167">
        <f t="shared" si="76"/>
        <v>0</v>
      </c>
      <c r="M625" s="167">
        <f t="shared" si="77"/>
        <v>0</v>
      </c>
      <c r="N625" s="167">
        <f t="shared" si="78"/>
        <v>235986</v>
      </c>
      <c r="O625" s="168">
        <f t="shared" si="78"/>
        <v>0</v>
      </c>
      <c r="P625" s="169"/>
      <c r="Q625" s="170">
        <v>0</v>
      </c>
      <c r="R625" s="171">
        <v>235986</v>
      </c>
      <c r="S625" s="171">
        <v>0</v>
      </c>
      <c r="T625" s="171">
        <v>235986</v>
      </c>
      <c r="V625" s="205">
        <v>228217</v>
      </c>
      <c r="W625" s="172">
        <f t="shared" si="79"/>
        <v>7769</v>
      </c>
      <c r="X625" s="173"/>
    </row>
    <row r="626" spans="1:24" ht="19.5" hidden="1" customHeight="1">
      <c r="A626" s="179">
        <v>621</v>
      </c>
      <c r="B626" s="176" t="str">
        <f>VLOOKUP($A626,[14]공종목록표!$A:$F,2,0)</f>
        <v>1종장비(STT)경비</v>
      </c>
      <c r="C626" s="177" t="str">
        <f>VLOOKUP($A626,[14]공종목록표!$A:$F,3,0)</f>
        <v>철도공사제공장비, 야간</v>
      </c>
      <c r="D626" s="176" t="str">
        <f>VLOOKUP($A626,[14]공종목록표!$A:$F,4,0)</f>
        <v>장비운전원 포함, 열차감시원 미포함(별도계상)</v>
      </c>
      <c r="E626" s="178" t="str">
        <f>VLOOKUP($A626,[14]공종목록표!$A:$F,5,0)</f>
        <v>시간</v>
      </c>
      <c r="F626" s="167"/>
      <c r="G626" s="167">
        <v>0</v>
      </c>
      <c r="H626" s="167">
        <f t="shared" si="72"/>
        <v>0</v>
      </c>
      <c r="I626" s="167">
        <f t="shared" si="73"/>
        <v>0</v>
      </c>
      <c r="J626" s="167">
        <f t="shared" si="74"/>
        <v>353979</v>
      </c>
      <c r="K626" s="167">
        <f t="shared" si="75"/>
        <v>0</v>
      </c>
      <c r="L626" s="167">
        <f t="shared" si="76"/>
        <v>0</v>
      </c>
      <c r="M626" s="167">
        <f t="shared" si="77"/>
        <v>0</v>
      </c>
      <c r="N626" s="167">
        <f t="shared" si="78"/>
        <v>353979</v>
      </c>
      <c r="O626" s="168">
        <f t="shared" si="78"/>
        <v>0</v>
      </c>
      <c r="P626" s="169"/>
      <c r="Q626" s="170">
        <v>0</v>
      </c>
      <c r="R626" s="171">
        <v>353979</v>
      </c>
      <c r="S626" s="171">
        <v>0</v>
      </c>
      <c r="T626" s="171">
        <v>353979</v>
      </c>
      <c r="V626" s="205">
        <v>342326</v>
      </c>
      <c r="W626" s="172">
        <f t="shared" si="79"/>
        <v>11653</v>
      </c>
      <c r="X626" s="173"/>
    </row>
    <row r="627" spans="1:24" ht="19.5" hidden="1" customHeight="1">
      <c r="A627" s="179">
        <v>622</v>
      </c>
      <c r="B627" s="176" t="str">
        <f>VLOOKUP($A627,[14]공종목록표!$A:$F,2,0)</f>
        <v>1종장비(RE)경비</v>
      </c>
      <c r="C627" s="177" t="str">
        <f>VLOOKUP($A627,[14]공종목록표!$A:$F,3,0)</f>
        <v>철도공사제공장비, 주간</v>
      </c>
      <c r="D627" s="176" t="str">
        <f>VLOOKUP($A627,[14]공종목록표!$A:$F,4,0)</f>
        <v>장비운전원 포함, 열차감시원 미포함(별도계상)</v>
      </c>
      <c r="E627" s="178" t="str">
        <f>VLOOKUP($A627,[14]공종목록표!$A:$F,5,0)</f>
        <v>시간</v>
      </c>
      <c r="F627" s="167"/>
      <c r="G627" s="167">
        <v>0</v>
      </c>
      <c r="H627" s="167">
        <f t="shared" si="72"/>
        <v>0</v>
      </c>
      <c r="I627" s="167">
        <f t="shared" si="73"/>
        <v>0</v>
      </c>
      <c r="J627" s="167">
        <f t="shared" si="74"/>
        <v>118134</v>
      </c>
      <c r="K627" s="167">
        <f t="shared" si="75"/>
        <v>0</v>
      </c>
      <c r="L627" s="167">
        <f t="shared" si="76"/>
        <v>0</v>
      </c>
      <c r="M627" s="167">
        <f t="shared" si="77"/>
        <v>0</v>
      </c>
      <c r="N627" s="167">
        <f t="shared" si="78"/>
        <v>118134</v>
      </c>
      <c r="O627" s="168">
        <f t="shared" si="78"/>
        <v>0</v>
      </c>
      <c r="P627" s="169"/>
      <c r="Q627" s="170">
        <v>0</v>
      </c>
      <c r="R627" s="171">
        <v>118134</v>
      </c>
      <c r="S627" s="171">
        <v>0</v>
      </c>
      <c r="T627" s="171">
        <v>118134</v>
      </c>
      <c r="V627" s="205">
        <v>114245</v>
      </c>
      <c r="W627" s="172">
        <f t="shared" si="79"/>
        <v>3889</v>
      </c>
      <c r="X627" s="173"/>
    </row>
    <row r="628" spans="1:24" ht="19.5" hidden="1" customHeight="1">
      <c r="A628" s="179">
        <v>623</v>
      </c>
      <c r="B628" s="176" t="str">
        <f>VLOOKUP($A628,[14]공종목록표!$A:$F,2,0)</f>
        <v>1종장비(RE)경비</v>
      </c>
      <c r="C628" s="177" t="str">
        <f>VLOOKUP($A628,[14]공종목록표!$A:$F,3,0)</f>
        <v>철도공사제공장비, 야간</v>
      </c>
      <c r="D628" s="176" t="str">
        <f>VLOOKUP($A628,[14]공종목록표!$A:$F,4,0)</f>
        <v>장비운전원 포함, 열차감시원 미포함(별도계상)</v>
      </c>
      <c r="E628" s="178" t="str">
        <f>VLOOKUP($A628,[14]공종목록표!$A:$F,5,0)</f>
        <v>시간</v>
      </c>
      <c r="F628" s="167"/>
      <c r="G628" s="167">
        <v>0</v>
      </c>
      <c r="H628" s="167">
        <f t="shared" si="72"/>
        <v>0</v>
      </c>
      <c r="I628" s="167">
        <f t="shared" si="73"/>
        <v>0</v>
      </c>
      <c r="J628" s="167">
        <f t="shared" si="74"/>
        <v>177202</v>
      </c>
      <c r="K628" s="167">
        <f t="shared" si="75"/>
        <v>0</v>
      </c>
      <c r="L628" s="167">
        <f t="shared" si="76"/>
        <v>0</v>
      </c>
      <c r="M628" s="167">
        <f t="shared" si="77"/>
        <v>0</v>
      </c>
      <c r="N628" s="167">
        <f t="shared" si="78"/>
        <v>177202</v>
      </c>
      <c r="O628" s="168">
        <f t="shared" si="78"/>
        <v>0</v>
      </c>
      <c r="P628" s="169"/>
      <c r="Q628" s="170">
        <v>0</v>
      </c>
      <c r="R628" s="171">
        <v>177202</v>
      </c>
      <c r="S628" s="171">
        <v>0</v>
      </c>
      <c r="T628" s="171">
        <v>177202</v>
      </c>
      <c r="V628" s="205">
        <v>171368</v>
      </c>
      <c r="W628" s="172">
        <f t="shared" si="79"/>
        <v>5834</v>
      </c>
      <c r="X628" s="173"/>
    </row>
    <row r="629" spans="1:24" ht="19.5" hidden="1" customHeight="1">
      <c r="A629" s="179">
        <v>624</v>
      </c>
      <c r="B629" s="176" t="str">
        <f>VLOOKUP($A629,[14]공종목록표!$A:$F,2,0)</f>
        <v>1종장비(CO)경비</v>
      </c>
      <c r="C629" s="177" t="str">
        <f>VLOOKUP($A629,[14]공종목록표!$A:$F,3,0)</f>
        <v>철도공사제공장비, 주간</v>
      </c>
      <c r="D629" s="176" t="str">
        <f>VLOOKUP($A629,[14]공종목록표!$A:$F,4,0)</f>
        <v>장비운전원 포함, 열차감시원 미포함(별도계상)</v>
      </c>
      <c r="E629" s="178" t="str">
        <f>VLOOKUP($A629,[14]공종목록표!$A:$F,5,0)</f>
        <v>시간</v>
      </c>
      <c r="F629" s="167"/>
      <c r="G629" s="167">
        <v>0</v>
      </c>
      <c r="H629" s="167">
        <f t="shared" si="72"/>
        <v>0</v>
      </c>
      <c r="I629" s="167">
        <f t="shared" si="73"/>
        <v>0</v>
      </c>
      <c r="J629" s="167">
        <f t="shared" si="74"/>
        <v>58925</v>
      </c>
      <c r="K629" s="167">
        <f t="shared" si="75"/>
        <v>0</v>
      </c>
      <c r="L629" s="167">
        <f t="shared" si="76"/>
        <v>0</v>
      </c>
      <c r="M629" s="167">
        <f t="shared" si="77"/>
        <v>0</v>
      </c>
      <c r="N629" s="167">
        <f t="shared" si="78"/>
        <v>58925</v>
      </c>
      <c r="O629" s="168">
        <f t="shared" si="78"/>
        <v>0</v>
      </c>
      <c r="P629" s="169"/>
      <c r="Q629" s="170">
        <v>0</v>
      </c>
      <c r="R629" s="171">
        <v>58925</v>
      </c>
      <c r="S629" s="171">
        <v>0</v>
      </c>
      <c r="T629" s="171">
        <v>58925</v>
      </c>
      <c r="V629" s="205">
        <v>56985</v>
      </c>
      <c r="W629" s="172">
        <f t="shared" si="79"/>
        <v>1940</v>
      </c>
      <c r="X629" s="173"/>
    </row>
    <row r="630" spans="1:24" ht="19.5" hidden="1" customHeight="1">
      <c r="A630" s="179">
        <v>625</v>
      </c>
      <c r="B630" s="176" t="str">
        <f>VLOOKUP($A630,[14]공종목록표!$A:$F,2,0)</f>
        <v>1종장비(CO)경비</v>
      </c>
      <c r="C630" s="177" t="str">
        <f>VLOOKUP($A630,[14]공종목록표!$A:$F,3,0)</f>
        <v>철도공사제공장비, 야간</v>
      </c>
      <c r="D630" s="176" t="str">
        <f>VLOOKUP($A630,[14]공종목록표!$A:$F,4,0)</f>
        <v>장비운전원 포함, 열차감시원 미포함(별도계상)</v>
      </c>
      <c r="E630" s="178" t="str">
        <f>VLOOKUP($A630,[14]공종목록표!$A:$F,5,0)</f>
        <v>시간</v>
      </c>
      <c r="F630" s="167"/>
      <c r="G630" s="167">
        <v>0</v>
      </c>
      <c r="H630" s="167">
        <f t="shared" si="72"/>
        <v>0</v>
      </c>
      <c r="I630" s="167">
        <f t="shared" si="73"/>
        <v>0</v>
      </c>
      <c r="J630" s="167">
        <f t="shared" si="74"/>
        <v>88388</v>
      </c>
      <c r="K630" s="167">
        <f t="shared" si="75"/>
        <v>0</v>
      </c>
      <c r="L630" s="167">
        <f t="shared" si="76"/>
        <v>0</v>
      </c>
      <c r="M630" s="167">
        <f t="shared" si="77"/>
        <v>0</v>
      </c>
      <c r="N630" s="167">
        <f t="shared" si="78"/>
        <v>88388</v>
      </c>
      <c r="O630" s="168">
        <f t="shared" si="78"/>
        <v>0</v>
      </c>
      <c r="P630" s="169"/>
      <c r="Q630" s="170">
        <v>0</v>
      </c>
      <c r="R630" s="171">
        <v>88388</v>
      </c>
      <c r="S630" s="171">
        <v>0</v>
      </c>
      <c r="T630" s="171">
        <v>88388</v>
      </c>
      <c r="V630" s="205">
        <v>85478</v>
      </c>
      <c r="W630" s="172">
        <f t="shared" si="79"/>
        <v>2910</v>
      </c>
      <c r="X630" s="173"/>
    </row>
    <row r="631" spans="1:24" ht="19.5" customHeight="1">
      <c r="A631" s="179">
        <v>626</v>
      </c>
      <c r="B631" s="176" t="str">
        <f>VLOOKUP($A631,[14]공종목록표!$A:$F,2,0)</f>
        <v>열차감시원 배치</v>
      </c>
      <c r="C631" s="177" t="str">
        <f>VLOOKUP($A631,[14]공종목록표!$A:$F,3,0)</f>
        <v>주간</v>
      </c>
      <c r="D631" s="176" t="str">
        <f>VLOOKUP($A631,[14]공종목록표!$A:$F,4,0)</f>
        <v>건널목 및 열차, 장비감시원</v>
      </c>
      <c r="E631" s="178" t="str">
        <f>VLOOKUP($A631,[14]공종목록표!$A:$F,5,0)</f>
        <v>인</v>
      </c>
      <c r="F631" s="167">
        <f>SUMIF([14]수량산출서!A3:A400,'5. 도급예산내역서'!A631,[14]수량산출서!AE3:AE400)</f>
        <v>130</v>
      </c>
      <c r="G631" s="167">
        <v>0</v>
      </c>
      <c r="H631" s="167">
        <f t="shared" si="72"/>
        <v>0</v>
      </c>
      <c r="I631" s="181">
        <f t="shared" si="73"/>
        <v>0</v>
      </c>
      <c r="J631" s="167">
        <f t="shared" si="74"/>
        <v>172698</v>
      </c>
      <c r="K631" s="167">
        <f t="shared" si="75"/>
        <v>22450740</v>
      </c>
      <c r="L631" s="167">
        <f t="shared" si="76"/>
        <v>0</v>
      </c>
      <c r="M631" s="167">
        <f t="shared" si="77"/>
        <v>0</v>
      </c>
      <c r="N631" s="181">
        <f t="shared" si="78"/>
        <v>172698</v>
      </c>
      <c r="O631" s="182">
        <f t="shared" si="78"/>
        <v>22450740</v>
      </c>
      <c r="P631" s="206" t="s">
        <v>200</v>
      </c>
      <c r="Q631" s="170">
        <v>0</v>
      </c>
      <c r="R631" s="171">
        <f>'[14]일위대가 (2)'!L15627</f>
        <v>172698</v>
      </c>
      <c r="S631" s="171">
        <v>0</v>
      </c>
      <c r="T631" s="171">
        <v>172068</v>
      </c>
      <c r="V631" s="205">
        <v>169804</v>
      </c>
      <c r="W631" s="172">
        <f t="shared" si="79"/>
        <v>2894</v>
      </c>
      <c r="X631" s="173"/>
    </row>
    <row r="632" spans="1:24" ht="19.5" hidden="1" customHeight="1">
      <c r="A632" s="179">
        <v>627</v>
      </c>
      <c r="B632" s="176" t="str">
        <f>VLOOKUP($A632,[14]공종목록표!$A:$F,2,0)</f>
        <v>열차감시원 배치</v>
      </c>
      <c r="C632" s="177" t="str">
        <f>VLOOKUP($A632,[14]공종목록표!$A:$F,3,0)</f>
        <v>야간</v>
      </c>
      <c r="D632" s="176" t="str">
        <f>VLOOKUP($A632,[14]공종목록표!$A:$F,4,0)</f>
        <v>건널목 및 열차, 장비감시원</v>
      </c>
      <c r="E632" s="178" t="str">
        <f>VLOOKUP($A632,[14]공종목록표!$A:$F,5,0)</f>
        <v>인</v>
      </c>
      <c r="F632" s="167"/>
      <c r="G632" s="167">
        <v>0</v>
      </c>
      <c r="H632" s="167">
        <f t="shared" si="72"/>
        <v>0</v>
      </c>
      <c r="I632" s="167">
        <f t="shared" si="73"/>
        <v>0</v>
      </c>
      <c r="J632" s="167">
        <f t="shared" si="74"/>
        <v>258102</v>
      </c>
      <c r="K632" s="167">
        <f t="shared" si="75"/>
        <v>0</v>
      </c>
      <c r="L632" s="167">
        <f t="shared" si="76"/>
        <v>0</v>
      </c>
      <c r="M632" s="167">
        <f t="shared" si="77"/>
        <v>0</v>
      </c>
      <c r="N632" s="167">
        <f t="shared" si="78"/>
        <v>258102</v>
      </c>
      <c r="O632" s="168">
        <f t="shared" si="78"/>
        <v>0</v>
      </c>
      <c r="P632" s="207"/>
      <c r="Q632" s="170">
        <v>0</v>
      </c>
      <c r="R632" s="171">
        <v>258102</v>
      </c>
      <c r="S632" s="171">
        <v>0</v>
      </c>
      <c r="T632" s="171">
        <v>258102</v>
      </c>
      <c r="V632" s="205">
        <v>318382</v>
      </c>
      <c r="W632" s="172">
        <f t="shared" si="79"/>
        <v>-60280</v>
      </c>
      <c r="X632" s="173"/>
    </row>
    <row r="633" spans="1:24" ht="19.5" hidden="1" customHeight="1">
      <c r="A633" s="179">
        <v>628</v>
      </c>
      <c r="B633" s="176" t="str">
        <f>VLOOKUP($A633,[14]공종목록표!$A:$F,2,0)</f>
        <v>열차감시원 배치</v>
      </c>
      <c r="C633" s="177" t="str">
        <f>VLOOKUP($A633,[14]공종목록표!$A:$F,3,0)</f>
        <v>야간(사용중지 3시간)</v>
      </c>
      <c r="D633" s="176" t="str">
        <f>VLOOKUP($A633,[14]공종목록표!$A:$F,4,0)</f>
        <v>건널목 및 열차, 장비감시원</v>
      </c>
      <c r="E633" s="178" t="str">
        <f>VLOOKUP($A633,[14]공종목록표!$A:$F,5,0)</f>
        <v>인</v>
      </c>
      <c r="F633" s="167"/>
      <c r="G633" s="167">
        <v>0</v>
      </c>
      <c r="H633" s="167">
        <f t="shared" si="72"/>
        <v>0</v>
      </c>
      <c r="I633" s="167">
        <f t="shared" si="73"/>
        <v>0</v>
      </c>
      <c r="J633" s="167">
        <f t="shared" si="74"/>
        <v>258102</v>
      </c>
      <c r="K633" s="167">
        <f t="shared" si="75"/>
        <v>0</v>
      </c>
      <c r="L633" s="167">
        <f t="shared" si="76"/>
        <v>0</v>
      </c>
      <c r="M633" s="167">
        <f t="shared" si="77"/>
        <v>0</v>
      </c>
      <c r="N633" s="167">
        <f t="shared" si="78"/>
        <v>258102</v>
      </c>
      <c r="O633" s="168">
        <f t="shared" si="78"/>
        <v>0</v>
      </c>
      <c r="P633" s="207"/>
      <c r="Q633" s="170">
        <v>0</v>
      </c>
      <c r="R633" s="171">
        <v>258102</v>
      </c>
      <c r="S633" s="171">
        <v>0</v>
      </c>
      <c r="T633" s="171">
        <v>258102</v>
      </c>
      <c r="V633" s="205">
        <v>286544</v>
      </c>
      <c r="W633" s="172">
        <f t="shared" si="79"/>
        <v>-28442</v>
      </c>
      <c r="X633" s="173"/>
    </row>
    <row r="634" spans="1:24" ht="19.5" customHeight="1">
      <c r="A634" s="179">
        <v>629</v>
      </c>
      <c r="B634" s="176" t="str">
        <f>VLOOKUP($A634,[14]공종목록표!$A:$F,2,0)</f>
        <v>열차감시원 배치</v>
      </c>
      <c r="C634" s="177" t="str">
        <f>VLOOKUP($A634,[14]공종목록표!$A:$F,3,0)</f>
        <v>야간(사용중지 4시간)</v>
      </c>
      <c r="D634" s="176" t="str">
        <f>VLOOKUP($A634,[14]공종목록표!$A:$F,4,0)</f>
        <v>건널목 및 열차, 장비감시원</v>
      </c>
      <c r="E634" s="178" t="str">
        <f>VLOOKUP($A634,[14]공종목록표!$A:$F,5,0)</f>
        <v>인</v>
      </c>
      <c r="F634" s="167">
        <f>SUMIF([14]수량산출서!A6:A403,'5. 도급예산내역서'!A634,[14]수량산출서!AE6:AE403)</f>
        <v>278</v>
      </c>
      <c r="G634" s="167">
        <v>0</v>
      </c>
      <c r="H634" s="167">
        <f t="shared" si="72"/>
        <v>0</v>
      </c>
      <c r="I634" s="167">
        <f t="shared" si="73"/>
        <v>0</v>
      </c>
      <c r="J634" s="167">
        <f t="shared" si="74"/>
        <v>259047</v>
      </c>
      <c r="K634" s="167">
        <f t="shared" si="75"/>
        <v>72015066</v>
      </c>
      <c r="L634" s="167">
        <f t="shared" si="76"/>
        <v>0</v>
      </c>
      <c r="M634" s="167">
        <f t="shared" si="77"/>
        <v>0</v>
      </c>
      <c r="N634" s="167">
        <f t="shared" si="78"/>
        <v>259047</v>
      </c>
      <c r="O634" s="168">
        <f t="shared" si="78"/>
        <v>72015066</v>
      </c>
      <c r="P634" s="206" t="s">
        <v>201</v>
      </c>
      <c r="Q634" s="170">
        <v>0</v>
      </c>
      <c r="R634" s="171">
        <f>'[14]일위대가 (2)'!L15702</f>
        <v>259047</v>
      </c>
      <c r="S634" s="171">
        <v>0</v>
      </c>
      <c r="T634" s="171">
        <v>258102</v>
      </c>
      <c r="V634" s="205">
        <v>294440</v>
      </c>
      <c r="W634" s="172">
        <f t="shared" si="79"/>
        <v>-35393</v>
      </c>
      <c r="X634" s="173"/>
    </row>
    <row r="635" spans="1:24" ht="19.5" hidden="1" customHeight="1">
      <c r="A635" s="179">
        <v>630</v>
      </c>
      <c r="B635" s="176" t="str">
        <f>VLOOKUP($A635,[14]공종목록표!$A:$F,2,0)</f>
        <v>레일운반(평판트레일러, 20톤)</v>
      </c>
      <c r="C635" s="177" t="str">
        <f>VLOOKUP($A635,[14]공종목록표!$A:$F,3,0)</f>
        <v>야간, 50kg레일 15개/대 기준, 운반거리 20km이하</v>
      </c>
      <c r="D635" s="176" t="str">
        <f>VLOOKUP($A635,[14]공종목록표!$A:$F,4,0)</f>
        <v>상하차 포함</v>
      </c>
      <c r="E635" s="178" t="str">
        <f>VLOOKUP($A635,[14]공종목록표!$A:$F,5,0)</f>
        <v>대</v>
      </c>
      <c r="F635" s="167"/>
      <c r="G635" s="167">
        <v>0</v>
      </c>
      <c r="H635" s="167">
        <f t="shared" si="72"/>
        <v>111417</v>
      </c>
      <c r="I635" s="167">
        <f t="shared" si="73"/>
        <v>0</v>
      </c>
      <c r="J635" s="167">
        <f t="shared" si="74"/>
        <v>818997</v>
      </c>
      <c r="K635" s="167">
        <f t="shared" si="75"/>
        <v>0</v>
      </c>
      <c r="L635" s="167">
        <f t="shared" si="76"/>
        <v>125211</v>
      </c>
      <c r="M635" s="167">
        <f t="shared" si="77"/>
        <v>0</v>
      </c>
      <c r="N635" s="167">
        <f t="shared" si="78"/>
        <v>1055625</v>
      </c>
      <c r="O635" s="168">
        <f t="shared" si="78"/>
        <v>0</v>
      </c>
      <c r="P635" s="169"/>
      <c r="Q635" s="170">
        <v>111417</v>
      </c>
      <c r="R635" s="171">
        <v>818997</v>
      </c>
      <c r="S635" s="171">
        <v>125211</v>
      </c>
      <c r="T635" s="171">
        <v>1055625</v>
      </c>
      <c r="V635" s="205">
        <v>1026076</v>
      </c>
      <c r="W635" s="172">
        <f t="shared" si="79"/>
        <v>29549</v>
      </c>
      <c r="X635" s="173"/>
    </row>
    <row r="636" spans="1:24" ht="19.5" hidden="1" customHeight="1">
      <c r="A636" s="179">
        <v>631</v>
      </c>
      <c r="B636" s="176" t="str">
        <f>VLOOKUP($A636,[14]공종목록표!$A:$F,2,0)</f>
        <v>레일운반(평판트레일러, 20톤)</v>
      </c>
      <c r="C636" s="177" t="str">
        <f>VLOOKUP($A636,[14]공종목록표!$A:$F,3,0)</f>
        <v>야간, 50kg레일 15개/대 기준, 운반거리 20km초과 50km이하</v>
      </c>
      <c r="D636" s="176" t="str">
        <f>VLOOKUP($A636,[14]공종목록표!$A:$F,4,0)</f>
        <v>상하차 포함</v>
      </c>
      <c r="E636" s="178" t="str">
        <f>VLOOKUP($A636,[14]공종목록표!$A:$F,5,0)</f>
        <v>대</v>
      </c>
      <c r="F636" s="167"/>
      <c r="G636" s="167">
        <v>0</v>
      </c>
      <c r="H636" s="167">
        <f t="shared" si="72"/>
        <v>130218</v>
      </c>
      <c r="I636" s="167">
        <f t="shared" si="73"/>
        <v>0</v>
      </c>
      <c r="J636" s="167">
        <f t="shared" si="74"/>
        <v>868131</v>
      </c>
      <c r="K636" s="167">
        <f t="shared" si="75"/>
        <v>0</v>
      </c>
      <c r="L636" s="167">
        <f t="shared" si="76"/>
        <v>134820</v>
      </c>
      <c r="M636" s="167">
        <f t="shared" si="77"/>
        <v>0</v>
      </c>
      <c r="N636" s="167">
        <f t="shared" si="78"/>
        <v>1133169</v>
      </c>
      <c r="O636" s="168">
        <f t="shared" si="78"/>
        <v>0</v>
      </c>
      <c r="P636" s="169"/>
      <c r="Q636" s="170">
        <v>130218</v>
      </c>
      <c r="R636" s="171">
        <v>868131</v>
      </c>
      <c r="S636" s="171">
        <v>134820</v>
      </c>
      <c r="T636" s="171">
        <v>1133169</v>
      </c>
      <c r="V636" s="205">
        <v>1100498</v>
      </c>
      <c r="W636" s="172">
        <f t="shared" si="79"/>
        <v>32671</v>
      </c>
      <c r="X636" s="173"/>
    </row>
    <row r="637" spans="1:24" ht="19.5" hidden="1" customHeight="1">
      <c r="A637" s="179">
        <v>632</v>
      </c>
      <c r="B637" s="176" t="str">
        <f>VLOOKUP($A637,[14]공종목록표!$A:$F,2,0)</f>
        <v>레일운반(평판트레일러, 20톤)</v>
      </c>
      <c r="C637" s="177" t="str">
        <f>VLOOKUP($A637,[14]공종목록표!$A:$F,3,0)</f>
        <v>야간, 50kg레일 15개/대 기준, 운반거리 50km초과 100km이하</v>
      </c>
      <c r="D637" s="176" t="str">
        <f>VLOOKUP($A637,[14]공종목록표!$A:$F,4,0)</f>
        <v>상하차 포함</v>
      </c>
      <c r="E637" s="178" t="str">
        <f>VLOOKUP($A637,[14]공종목록표!$A:$F,5,0)</f>
        <v>대</v>
      </c>
      <c r="F637" s="167"/>
      <c r="G637" s="167">
        <v>0</v>
      </c>
      <c r="H637" s="167">
        <f t="shared" si="72"/>
        <v>167852</v>
      </c>
      <c r="I637" s="167">
        <f t="shared" si="73"/>
        <v>0</v>
      </c>
      <c r="J637" s="167">
        <f t="shared" si="74"/>
        <v>966488</v>
      </c>
      <c r="K637" s="167">
        <f t="shared" si="75"/>
        <v>0</v>
      </c>
      <c r="L637" s="167">
        <f t="shared" si="76"/>
        <v>154056</v>
      </c>
      <c r="M637" s="167">
        <f t="shared" si="77"/>
        <v>0</v>
      </c>
      <c r="N637" s="167">
        <f t="shared" si="78"/>
        <v>1288396</v>
      </c>
      <c r="O637" s="168">
        <f t="shared" si="78"/>
        <v>0</v>
      </c>
      <c r="P637" s="169"/>
      <c r="Q637" s="170">
        <v>167852</v>
      </c>
      <c r="R637" s="171">
        <v>966488</v>
      </c>
      <c r="S637" s="171">
        <v>154056</v>
      </c>
      <c r="T637" s="171">
        <v>1288396</v>
      </c>
      <c r="V637" s="205">
        <v>1249476</v>
      </c>
      <c r="W637" s="172">
        <f t="shared" si="79"/>
        <v>38920</v>
      </c>
      <c r="X637" s="173"/>
    </row>
    <row r="638" spans="1:24" ht="19.5" hidden="1" customHeight="1">
      <c r="A638" s="179">
        <v>633</v>
      </c>
      <c r="B638" s="176" t="str">
        <f>VLOOKUP($A638,[14]공종목록표!$A:$F,2,0)</f>
        <v>레일운반(평판트레일러, 20톤)</v>
      </c>
      <c r="C638" s="177" t="str">
        <f>VLOOKUP($A638,[14]공종목록표!$A:$F,3,0)</f>
        <v>야간, 50kg레일 15개/대 기준, 운반거리 100km초과 200km이하</v>
      </c>
      <c r="D638" s="176" t="str">
        <f>VLOOKUP($A638,[14]공종목록표!$A:$F,4,0)</f>
        <v>상하차 포함</v>
      </c>
      <c r="E638" s="178" t="str">
        <f>VLOOKUP($A638,[14]공종목록표!$A:$F,5,0)</f>
        <v>대</v>
      </c>
      <c r="F638" s="167"/>
      <c r="G638" s="167">
        <v>0</v>
      </c>
      <c r="H638" s="167">
        <f t="shared" si="72"/>
        <v>243153</v>
      </c>
      <c r="I638" s="167">
        <f t="shared" si="73"/>
        <v>0</v>
      </c>
      <c r="J638" s="167">
        <f t="shared" si="74"/>
        <v>1163291</v>
      </c>
      <c r="K638" s="167">
        <f t="shared" si="75"/>
        <v>0</v>
      </c>
      <c r="L638" s="167">
        <f t="shared" si="76"/>
        <v>192545</v>
      </c>
      <c r="M638" s="167">
        <f t="shared" si="77"/>
        <v>0</v>
      </c>
      <c r="N638" s="167">
        <f t="shared" si="78"/>
        <v>1598989</v>
      </c>
      <c r="O638" s="168">
        <f t="shared" si="78"/>
        <v>0</v>
      </c>
      <c r="P638" s="169"/>
      <c r="Q638" s="170">
        <v>243153</v>
      </c>
      <c r="R638" s="171">
        <v>1163291</v>
      </c>
      <c r="S638" s="171">
        <v>192545</v>
      </c>
      <c r="T638" s="171">
        <v>1598989</v>
      </c>
      <c r="V638" s="205">
        <v>1547563</v>
      </c>
      <c r="W638" s="172">
        <f t="shared" si="79"/>
        <v>51426</v>
      </c>
      <c r="X638" s="173"/>
    </row>
    <row r="639" spans="1:24" ht="19.5" hidden="1" customHeight="1">
      <c r="A639" s="179">
        <v>634</v>
      </c>
      <c r="B639" s="176" t="str">
        <f>VLOOKUP($A639,[14]공종목록표!$A:$F,2,0)</f>
        <v>레일운반(평판트레일러, 20톤)</v>
      </c>
      <c r="C639" s="177" t="str">
        <f>VLOOKUP($A639,[14]공종목록표!$A:$F,3,0)</f>
        <v>야간, 50kg레일 15개/대 기준, 운반거리 200km초과 300km이하</v>
      </c>
      <c r="D639" s="176" t="str">
        <f>VLOOKUP($A639,[14]공종목록표!$A:$F,4,0)</f>
        <v>상하차 포함</v>
      </c>
      <c r="E639" s="178" t="str">
        <f>VLOOKUP($A639,[14]공종목록표!$A:$F,5,0)</f>
        <v>대</v>
      </c>
      <c r="F639" s="167"/>
      <c r="G639" s="167">
        <v>0</v>
      </c>
      <c r="H639" s="167">
        <f t="shared" si="72"/>
        <v>318421</v>
      </c>
      <c r="I639" s="167">
        <f t="shared" si="73"/>
        <v>0</v>
      </c>
      <c r="J639" s="167">
        <f t="shared" si="74"/>
        <v>1360004</v>
      </c>
      <c r="K639" s="167">
        <f t="shared" si="75"/>
        <v>0</v>
      </c>
      <c r="L639" s="167">
        <f t="shared" si="76"/>
        <v>231017</v>
      </c>
      <c r="M639" s="167">
        <f t="shared" si="77"/>
        <v>0</v>
      </c>
      <c r="N639" s="167">
        <f t="shared" si="78"/>
        <v>1909442</v>
      </c>
      <c r="O639" s="168">
        <f t="shared" si="78"/>
        <v>0</v>
      </c>
      <c r="P639" s="169"/>
      <c r="Q639" s="170">
        <v>318421</v>
      </c>
      <c r="R639" s="171">
        <v>1360004</v>
      </c>
      <c r="S639" s="171">
        <v>231017</v>
      </c>
      <c r="T639" s="171">
        <v>1909442</v>
      </c>
      <c r="V639" s="205">
        <v>1845516</v>
      </c>
      <c r="W639" s="172">
        <f t="shared" si="79"/>
        <v>63926</v>
      </c>
      <c r="X639" s="173"/>
    </row>
    <row r="640" spans="1:24" ht="19.5" hidden="1" customHeight="1">
      <c r="A640" s="179">
        <v>635</v>
      </c>
      <c r="B640" s="176" t="str">
        <f>VLOOKUP($A640,[14]공종목록표!$A:$F,2,0)</f>
        <v>레일운반(평판트레일러, 20톤)</v>
      </c>
      <c r="C640" s="177" t="str">
        <f>VLOOKUP($A640,[14]공종목록표!$A:$F,3,0)</f>
        <v>야간, 50kg레일 15개/대 기준, 운반거리 300km초과 360km이하</v>
      </c>
      <c r="D640" s="176" t="str">
        <f>VLOOKUP($A640,[14]공종목록표!$A:$F,4,0)</f>
        <v>상하차 포함</v>
      </c>
      <c r="E640" s="178" t="str">
        <f>VLOOKUP($A640,[14]공종목록표!$A:$F,5,0)</f>
        <v>대</v>
      </c>
      <c r="F640" s="167"/>
      <c r="G640" s="167">
        <v>0</v>
      </c>
      <c r="H640" s="167">
        <f t="shared" si="72"/>
        <v>362966</v>
      </c>
      <c r="I640" s="167">
        <f t="shared" si="73"/>
        <v>0</v>
      </c>
      <c r="J640" s="167">
        <f t="shared" si="74"/>
        <v>1476422</v>
      </c>
      <c r="K640" s="167">
        <f t="shared" si="75"/>
        <v>0</v>
      </c>
      <c r="L640" s="167">
        <f t="shared" si="76"/>
        <v>253785</v>
      </c>
      <c r="M640" s="167">
        <f t="shared" si="77"/>
        <v>0</v>
      </c>
      <c r="N640" s="167">
        <f t="shared" si="78"/>
        <v>2093173</v>
      </c>
      <c r="O640" s="168">
        <f t="shared" si="78"/>
        <v>0</v>
      </c>
      <c r="P640" s="169"/>
      <c r="Q640" s="170">
        <v>362966</v>
      </c>
      <c r="R640" s="171">
        <v>1476422</v>
      </c>
      <c r="S640" s="171">
        <v>253785</v>
      </c>
      <c r="T640" s="171">
        <v>2093173</v>
      </c>
      <c r="V640" s="205">
        <v>2021848</v>
      </c>
      <c r="W640" s="172">
        <f t="shared" si="79"/>
        <v>71325</v>
      </c>
      <c r="X640" s="173"/>
    </row>
    <row r="641" spans="1:24" ht="19.5" hidden="1" customHeight="1">
      <c r="A641" s="179">
        <v>636</v>
      </c>
      <c r="B641" s="176" t="str">
        <f>VLOOKUP($A641,[14]공종목록표!$A:$F,2,0)</f>
        <v>레일운반(평판트레일러, 20톤)</v>
      </c>
      <c r="C641" s="177" t="str">
        <f>VLOOKUP($A641,[14]공종목록표!$A:$F,3,0)</f>
        <v>야간, 60kg레일 13개/대 기준, 운반거리 20km이하</v>
      </c>
      <c r="D641" s="176" t="str">
        <f>VLOOKUP($A641,[14]공종목록표!$A:$F,4,0)</f>
        <v>상하차 포함</v>
      </c>
      <c r="E641" s="178" t="str">
        <f>VLOOKUP($A641,[14]공종목록표!$A:$F,5,0)</f>
        <v>대</v>
      </c>
      <c r="F641" s="167"/>
      <c r="G641" s="167">
        <v>0</v>
      </c>
      <c r="H641" s="167">
        <f t="shared" si="72"/>
        <v>99048</v>
      </c>
      <c r="I641" s="167">
        <f t="shared" si="73"/>
        <v>0</v>
      </c>
      <c r="J641" s="167">
        <f t="shared" si="74"/>
        <v>716317</v>
      </c>
      <c r="K641" s="167">
        <f t="shared" si="75"/>
        <v>0</v>
      </c>
      <c r="L641" s="167">
        <f t="shared" si="76"/>
        <v>109787</v>
      </c>
      <c r="M641" s="167">
        <f t="shared" si="77"/>
        <v>0</v>
      </c>
      <c r="N641" s="167">
        <f t="shared" si="78"/>
        <v>925152</v>
      </c>
      <c r="O641" s="168">
        <f t="shared" si="78"/>
        <v>0</v>
      </c>
      <c r="P641" s="169"/>
      <c r="Q641" s="170">
        <v>99048</v>
      </c>
      <c r="R641" s="171">
        <v>716317</v>
      </c>
      <c r="S641" s="171">
        <v>109787</v>
      </c>
      <c r="T641" s="171">
        <v>925152</v>
      </c>
      <c r="V641" s="205">
        <v>899131</v>
      </c>
      <c r="W641" s="172">
        <f t="shared" si="79"/>
        <v>26021</v>
      </c>
      <c r="X641" s="173"/>
    </row>
    <row r="642" spans="1:24" ht="19.5" hidden="1" customHeight="1">
      <c r="A642" s="179">
        <v>637</v>
      </c>
      <c r="B642" s="176" t="str">
        <f>VLOOKUP($A642,[14]공종목록표!$A:$F,2,0)</f>
        <v>레일운반(평판트레일러, 20톤)</v>
      </c>
      <c r="C642" s="177" t="str">
        <f>VLOOKUP($A642,[14]공종목록표!$A:$F,3,0)</f>
        <v>야간, 60kg레일 13개/대 기준, 운반거리 20km초과 50km이하</v>
      </c>
      <c r="D642" s="176" t="str">
        <f>VLOOKUP($A642,[14]공종목록표!$A:$F,4,0)</f>
        <v>상하차 포함</v>
      </c>
      <c r="E642" s="178" t="str">
        <f>VLOOKUP($A642,[14]공종목록표!$A:$F,5,0)</f>
        <v>대</v>
      </c>
      <c r="F642" s="167"/>
      <c r="G642" s="167">
        <v>0</v>
      </c>
      <c r="H642" s="167">
        <f t="shared" si="72"/>
        <v>117983</v>
      </c>
      <c r="I642" s="167">
        <f t="shared" si="73"/>
        <v>0</v>
      </c>
      <c r="J642" s="167">
        <f t="shared" si="74"/>
        <v>765805</v>
      </c>
      <c r="K642" s="167">
        <f t="shared" si="75"/>
        <v>0</v>
      </c>
      <c r="L642" s="167">
        <f t="shared" si="76"/>
        <v>119465</v>
      </c>
      <c r="M642" s="167">
        <f t="shared" si="77"/>
        <v>0</v>
      </c>
      <c r="N642" s="167">
        <f t="shared" si="78"/>
        <v>1003253</v>
      </c>
      <c r="O642" s="168">
        <f t="shared" si="78"/>
        <v>0</v>
      </c>
      <c r="P642" s="169"/>
      <c r="Q642" s="170">
        <v>117983</v>
      </c>
      <c r="R642" s="171">
        <v>765805</v>
      </c>
      <c r="S642" s="171">
        <v>119465</v>
      </c>
      <c r="T642" s="171">
        <v>1003253</v>
      </c>
      <c r="V642" s="205">
        <v>974089</v>
      </c>
      <c r="W642" s="172">
        <f t="shared" si="79"/>
        <v>29164</v>
      </c>
      <c r="X642" s="173"/>
    </row>
    <row r="643" spans="1:24" ht="19.5" hidden="1" customHeight="1">
      <c r="A643" s="179">
        <v>638</v>
      </c>
      <c r="B643" s="176" t="str">
        <f>VLOOKUP($A643,[14]공종목록표!$A:$F,2,0)</f>
        <v>레일운반(평판트레일러, 20톤)</v>
      </c>
      <c r="C643" s="177" t="str">
        <f>VLOOKUP($A643,[14]공종목록표!$A:$F,3,0)</f>
        <v>야간, 60kg레일 13개/대 기준, 운반거리 50km초과 100km이하</v>
      </c>
      <c r="D643" s="176" t="str">
        <f>VLOOKUP($A643,[14]공종목록표!$A:$F,4,0)</f>
        <v>상하차 포함</v>
      </c>
      <c r="E643" s="178" t="str">
        <f>VLOOKUP($A643,[14]공종목록표!$A:$F,5,0)</f>
        <v>대</v>
      </c>
      <c r="F643" s="167"/>
      <c r="G643" s="167">
        <v>0</v>
      </c>
      <c r="H643" s="167">
        <f t="shared" si="72"/>
        <v>155550</v>
      </c>
      <c r="I643" s="167">
        <f t="shared" si="73"/>
        <v>0</v>
      </c>
      <c r="J643" s="167">
        <f t="shared" si="74"/>
        <v>863984</v>
      </c>
      <c r="K643" s="167">
        <f t="shared" si="75"/>
        <v>0</v>
      </c>
      <c r="L643" s="167">
        <f t="shared" si="76"/>
        <v>138666</v>
      </c>
      <c r="M643" s="167">
        <f t="shared" si="77"/>
        <v>0</v>
      </c>
      <c r="N643" s="167">
        <f t="shared" si="78"/>
        <v>1158200</v>
      </c>
      <c r="O643" s="168">
        <f t="shared" si="78"/>
        <v>0</v>
      </c>
      <c r="P643" s="169"/>
      <c r="Q643" s="170">
        <v>155550</v>
      </c>
      <c r="R643" s="171">
        <v>863984</v>
      </c>
      <c r="S643" s="171">
        <v>138666</v>
      </c>
      <c r="T643" s="171">
        <v>1158200</v>
      </c>
      <c r="V643" s="205">
        <v>1122797</v>
      </c>
      <c r="W643" s="172">
        <f t="shared" si="79"/>
        <v>35403</v>
      </c>
      <c r="X643" s="173"/>
    </row>
    <row r="644" spans="1:24" ht="19.5" hidden="1" customHeight="1">
      <c r="A644" s="179">
        <v>639</v>
      </c>
      <c r="B644" s="176" t="str">
        <f>VLOOKUP($A644,[14]공종목록표!$A:$F,2,0)</f>
        <v>레일운반(평판트레일러, 20톤)</v>
      </c>
      <c r="C644" s="177" t="str">
        <f>VLOOKUP($A644,[14]공종목록표!$A:$F,3,0)</f>
        <v>야간, 60kg레일 13개/대 기준, 운반거리 100km초과 200km이하</v>
      </c>
      <c r="D644" s="176" t="str">
        <f>VLOOKUP($A644,[14]공종목록표!$A:$F,4,0)</f>
        <v>상하차 포함</v>
      </c>
      <c r="E644" s="178" t="str">
        <f>VLOOKUP($A644,[14]공종목록표!$A:$F,5,0)</f>
        <v>대</v>
      </c>
      <c r="F644" s="167"/>
      <c r="G644" s="167">
        <v>0</v>
      </c>
      <c r="H644" s="167">
        <f t="shared" si="72"/>
        <v>230750</v>
      </c>
      <c r="I644" s="167">
        <f t="shared" si="73"/>
        <v>0</v>
      </c>
      <c r="J644" s="167">
        <f t="shared" si="74"/>
        <v>1060522</v>
      </c>
      <c r="K644" s="167">
        <f t="shared" si="75"/>
        <v>0</v>
      </c>
      <c r="L644" s="167">
        <f t="shared" si="76"/>
        <v>177103</v>
      </c>
      <c r="M644" s="167">
        <f t="shared" si="77"/>
        <v>0</v>
      </c>
      <c r="N644" s="167">
        <f t="shared" si="78"/>
        <v>1468375</v>
      </c>
      <c r="O644" s="168">
        <f t="shared" si="78"/>
        <v>0</v>
      </c>
      <c r="P644" s="169"/>
      <c r="Q644" s="170">
        <v>230750</v>
      </c>
      <c r="R644" s="171">
        <v>1060522</v>
      </c>
      <c r="S644" s="171">
        <v>177103</v>
      </c>
      <c r="T644" s="171">
        <v>1468375</v>
      </c>
      <c r="V644" s="205">
        <v>1420482</v>
      </c>
      <c r="W644" s="172">
        <f t="shared" si="79"/>
        <v>47893</v>
      </c>
      <c r="X644" s="173"/>
    </row>
    <row r="645" spans="1:24" ht="19.5" hidden="1" customHeight="1">
      <c r="A645" s="179">
        <v>640</v>
      </c>
      <c r="B645" s="176" t="str">
        <f>VLOOKUP($A645,[14]공종목록표!$A:$F,2,0)</f>
        <v>레일운반(평판트레일러, 20톤)</v>
      </c>
      <c r="C645" s="177" t="str">
        <f>VLOOKUP($A645,[14]공종목록표!$A:$F,3,0)</f>
        <v>야간, 60kg레일 13개/대 기준, 운반거리 200km초과 300km이하</v>
      </c>
      <c r="D645" s="176" t="str">
        <f>VLOOKUP($A645,[14]공종목록표!$A:$F,4,0)</f>
        <v>상하차 포함</v>
      </c>
      <c r="E645" s="178" t="str">
        <f>VLOOKUP($A645,[14]공종목록표!$A:$F,5,0)</f>
        <v>대</v>
      </c>
      <c r="F645" s="167"/>
      <c r="G645" s="167">
        <v>0</v>
      </c>
      <c r="H645" s="167">
        <f t="shared" si="72"/>
        <v>306086</v>
      </c>
      <c r="I645" s="167">
        <f t="shared" si="73"/>
        <v>0</v>
      </c>
      <c r="J645" s="167">
        <f t="shared" si="74"/>
        <v>1257412</v>
      </c>
      <c r="K645" s="167">
        <f t="shared" si="75"/>
        <v>0</v>
      </c>
      <c r="L645" s="167">
        <f t="shared" si="76"/>
        <v>215610</v>
      </c>
      <c r="M645" s="167">
        <f t="shared" si="77"/>
        <v>0</v>
      </c>
      <c r="N645" s="167">
        <f t="shared" si="78"/>
        <v>1779108</v>
      </c>
      <c r="O645" s="168">
        <f t="shared" si="78"/>
        <v>0</v>
      </c>
      <c r="P645" s="169"/>
      <c r="Q645" s="170">
        <v>306086</v>
      </c>
      <c r="R645" s="171">
        <v>1257412</v>
      </c>
      <c r="S645" s="171">
        <v>215610</v>
      </c>
      <c r="T645" s="171">
        <v>1779108</v>
      </c>
      <c r="V645" s="205">
        <v>1718704</v>
      </c>
      <c r="W645" s="172">
        <f t="shared" si="79"/>
        <v>60404</v>
      </c>
      <c r="X645" s="173"/>
    </row>
    <row r="646" spans="1:24" ht="19.5" hidden="1" customHeight="1">
      <c r="A646" s="179">
        <v>641</v>
      </c>
      <c r="B646" s="176" t="str">
        <f>VLOOKUP($A646,[14]공종목록표!$A:$F,2,0)</f>
        <v>레일운반(평판트레일러, 20톤)</v>
      </c>
      <c r="C646" s="177" t="str">
        <f>VLOOKUP($A646,[14]공종목록표!$A:$F,3,0)</f>
        <v>야간, 60kg레일 13개/대 기준, 운반거리 300km초과 360km이하</v>
      </c>
      <c r="D646" s="176" t="str">
        <f>VLOOKUP($A646,[14]공종목록표!$A:$F,4,0)</f>
        <v>상하차 포함</v>
      </c>
      <c r="E646" s="178" t="str">
        <f>VLOOKUP($A646,[14]공종목록표!$A:$F,5,0)</f>
        <v>대</v>
      </c>
      <c r="F646" s="167"/>
      <c r="G646" s="167">
        <v>0</v>
      </c>
      <c r="H646" s="167">
        <f t="shared" ref="H646:H655" si="80">INT($Q646*$T$3)</f>
        <v>350393</v>
      </c>
      <c r="I646" s="167">
        <f t="shared" ref="I646:I655" si="81">INT(H646*($F646+$G646/1000))</f>
        <v>0</v>
      </c>
      <c r="J646" s="167">
        <f t="shared" ref="J646:J655" si="82">INT($R646*$T$3)</f>
        <v>1373210</v>
      </c>
      <c r="K646" s="167">
        <f t="shared" ref="K646:K655" si="83">INT(J646*($F646+$G646/1000))</f>
        <v>0</v>
      </c>
      <c r="L646" s="167">
        <f t="shared" ref="L646:L655" si="84">INT($S646*$T$3)</f>
        <v>238256</v>
      </c>
      <c r="M646" s="167">
        <f t="shared" ref="M646:M655" si="85">INT(L646*($F646+$G646/1000))</f>
        <v>0</v>
      </c>
      <c r="N646" s="167">
        <f t="shared" ref="N646:O655" si="86">H646+J646+L646</f>
        <v>1961859</v>
      </c>
      <c r="O646" s="168">
        <f t="shared" si="86"/>
        <v>0</v>
      </c>
      <c r="P646" s="169"/>
      <c r="Q646" s="170">
        <v>350393</v>
      </c>
      <c r="R646" s="171">
        <v>1373210</v>
      </c>
      <c r="S646" s="171">
        <v>238256</v>
      </c>
      <c r="T646" s="171">
        <v>1961859</v>
      </c>
      <c r="V646" s="205">
        <v>1894097</v>
      </c>
      <c r="W646" s="172">
        <f t="shared" ref="W646:W655" si="87">N646-V646</f>
        <v>67762</v>
      </c>
      <c r="X646" s="173"/>
    </row>
    <row r="647" spans="1:24" ht="19.5" hidden="1" customHeight="1">
      <c r="A647" s="179">
        <v>642</v>
      </c>
      <c r="B647" s="176" t="str">
        <f>VLOOKUP($A647,[14]공종목록표!$A:$F,2,0)</f>
        <v>침목교환</v>
      </c>
      <c r="C647" s="177" t="str">
        <f>VLOOKUP($A647,[14]공종목록표!$A:$F,3,0)</f>
        <v>터널(WT→WT), 기계화, 주간</v>
      </c>
      <c r="D647" s="176" t="str">
        <f>VLOOKUP($A647,[14]공종목록표!$A:$F,4,0)</f>
        <v>체결구 해체 및 체결 포함 (상하차, 운반, 침목천공, 탄성체결 별도)</v>
      </c>
      <c r="E647" s="178" t="str">
        <f>VLOOKUP($A647,[14]공종목록표!$A:$F,5,0)</f>
        <v>개</v>
      </c>
      <c r="F647" s="167"/>
      <c r="G647" s="167">
        <v>0</v>
      </c>
      <c r="H647" s="167">
        <f t="shared" si="80"/>
        <v>107</v>
      </c>
      <c r="I647" s="167">
        <f t="shared" si="81"/>
        <v>0</v>
      </c>
      <c r="J647" s="167">
        <f t="shared" si="82"/>
        <v>13233</v>
      </c>
      <c r="K647" s="167">
        <f t="shared" si="83"/>
        <v>0</v>
      </c>
      <c r="L647" s="167">
        <f t="shared" si="84"/>
        <v>505</v>
      </c>
      <c r="M647" s="167">
        <f t="shared" si="85"/>
        <v>0</v>
      </c>
      <c r="N647" s="167">
        <f t="shared" si="86"/>
        <v>13845</v>
      </c>
      <c r="O647" s="168">
        <f t="shared" si="86"/>
        <v>0</v>
      </c>
      <c r="P647" s="169"/>
      <c r="Q647" s="170">
        <v>107</v>
      </c>
      <c r="R647" s="171">
        <v>13233</v>
      </c>
      <c r="S647" s="171">
        <v>505</v>
      </c>
      <c r="T647" s="171">
        <v>13845</v>
      </c>
      <c r="V647" s="205">
        <v>13561</v>
      </c>
      <c r="W647" s="172">
        <f t="shared" si="87"/>
        <v>284</v>
      </c>
      <c r="X647" s="173"/>
    </row>
    <row r="648" spans="1:24" ht="19.5" hidden="1" customHeight="1">
      <c r="A648" s="179">
        <v>643</v>
      </c>
      <c r="B648" s="176" t="str">
        <f>VLOOKUP($A648,[14]공종목록표!$A:$F,2,0)</f>
        <v>침목교환</v>
      </c>
      <c r="C648" s="177" t="str">
        <f>VLOOKUP($A648,[14]공종목록표!$A:$F,3,0)</f>
        <v>터널(WT→WT), 기계화, 주간(사용중지 4시간)</v>
      </c>
      <c r="D648" s="176" t="str">
        <f>VLOOKUP($A648,[14]공종목록표!$A:$F,4,0)</f>
        <v>체결구 해체 및 체결 포함 (상하차, 운반, 침목천공, 탄성체결 별도)</v>
      </c>
      <c r="E648" s="178" t="str">
        <f>VLOOKUP($A648,[14]공종목록표!$A:$F,5,0)</f>
        <v>개</v>
      </c>
      <c r="F648" s="167"/>
      <c r="G648" s="167">
        <v>0</v>
      </c>
      <c r="H648" s="167">
        <f t="shared" si="80"/>
        <v>134</v>
      </c>
      <c r="I648" s="167">
        <f t="shared" si="81"/>
        <v>0</v>
      </c>
      <c r="J648" s="167">
        <f t="shared" si="82"/>
        <v>21308</v>
      </c>
      <c r="K648" s="167">
        <f t="shared" si="83"/>
        <v>0</v>
      </c>
      <c r="L648" s="167">
        <f t="shared" si="84"/>
        <v>742</v>
      </c>
      <c r="M648" s="167">
        <f t="shared" si="85"/>
        <v>0</v>
      </c>
      <c r="N648" s="167">
        <f t="shared" si="86"/>
        <v>22184</v>
      </c>
      <c r="O648" s="168">
        <f t="shared" si="86"/>
        <v>0</v>
      </c>
      <c r="P648" s="169"/>
      <c r="Q648" s="170">
        <v>134</v>
      </c>
      <c r="R648" s="171">
        <v>21308</v>
      </c>
      <c r="S648" s="171">
        <v>742</v>
      </c>
      <c r="T648" s="171">
        <v>22184</v>
      </c>
      <c r="V648" s="205">
        <v>21736</v>
      </c>
      <c r="W648" s="172">
        <f t="shared" si="87"/>
        <v>448</v>
      </c>
      <c r="X648" s="173"/>
    </row>
    <row r="649" spans="1:24" ht="19.5" hidden="1" customHeight="1">
      <c r="A649" s="179">
        <v>644</v>
      </c>
      <c r="B649" s="176" t="str">
        <f>VLOOKUP($A649,[14]공종목록표!$A:$F,2,0)</f>
        <v>침목교환</v>
      </c>
      <c r="C649" s="177" t="str">
        <f>VLOOKUP($A649,[14]공종목록표!$A:$F,3,0)</f>
        <v>터널(WT→PCT), 기계화, 주간</v>
      </c>
      <c r="D649" s="176" t="str">
        <f>VLOOKUP($A649,[14]공종목록표!$A:$F,4,0)</f>
        <v>체결구 해체 및 체결 포함 (상하차, 운반, 침목천공, 탄성체결 별도)</v>
      </c>
      <c r="E649" s="178" t="str">
        <f>VLOOKUP($A649,[14]공종목록표!$A:$F,5,0)</f>
        <v>개</v>
      </c>
      <c r="F649" s="167"/>
      <c r="G649" s="167">
        <v>0</v>
      </c>
      <c r="H649" s="167">
        <f t="shared" si="80"/>
        <v>366</v>
      </c>
      <c r="I649" s="167">
        <f t="shared" si="81"/>
        <v>0</v>
      </c>
      <c r="J649" s="167">
        <f t="shared" si="82"/>
        <v>18181</v>
      </c>
      <c r="K649" s="167">
        <f t="shared" si="83"/>
        <v>0</v>
      </c>
      <c r="L649" s="167">
        <f t="shared" si="84"/>
        <v>1103</v>
      </c>
      <c r="M649" s="167">
        <f t="shared" si="85"/>
        <v>0</v>
      </c>
      <c r="N649" s="167">
        <f t="shared" si="86"/>
        <v>19650</v>
      </c>
      <c r="O649" s="168">
        <f t="shared" si="86"/>
        <v>0</v>
      </c>
      <c r="P649" s="169"/>
      <c r="Q649" s="170">
        <v>366</v>
      </c>
      <c r="R649" s="171">
        <v>18181</v>
      </c>
      <c r="S649" s="171">
        <v>1103</v>
      </c>
      <c r="T649" s="171">
        <v>19650</v>
      </c>
      <c r="V649" s="205">
        <v>19212</v>
      </c>
      <c r="W649" s="172">
        <f t="shared" si="87"/>
        <v>438</v>
      </c>
      <c r="X649" s="173"/>
    </row>
    <row r="650" spans="1:24" ht="19.5" hidden="1" customHeight="1">
      <c r="A650" s="179">
        <v>645</v>
      </c>
      <c r="B650" s="176" t="str">
        <f>VLOOKUP($A650,[14]공종목록표!$A:$F,2,0)</f>
        <v>침목교환</v>
      </c>
      <c r="C650" s="177" t="str">
        <f>VLOOKUP($A650,[14]공종목록표!$A:$F,3,0)</f>
        <v>터널(WT→PCT), 기계화, 주간(사용중지 4시간)</v>
      </c>
      <c r="D650" s="176" t="str">
        <f>VLOOKUP($A650,[14]공종목록표!$A:$F,4,0)</f>
        <v>체결구 해체 및 체결 포함 (상하차, 운반, 침목천공, 탄성체결 별도)</v>
      </c>
      <c r="E650" s="178" t="str">
        <f>VLOOKUP($A650,[14]공종목록표!$A:$F,5,0)</f>
        <v>개</v>
      </c>
      <c r="F650" s="167"/>
      <c r="G650" s="167">
        <v>0</v>
      </c>
      <c r="H650" s="167">
        <f t="shared" si="80"/>
        <v>437</v>
      </c>
      <c r="I650" s="167">
        <f t="shared" si="81"/>
        <v>0</v>
      </c>
      <c r="J650" s="167">
        <f t="shared" si="82"/>
        <v>21407</v>
      </c>
      <c r="K650" s="167">
        <f t="shared" si="83"/>
        <v>0</v>
      </c>
      <c r="L650" s="167">
        <f t="shared" si="84"/>
        <v>1312</v>
      </c>
      <c r="M650" s="167">
        <f t="shared" si="85"/>
        <v>0</v>
      </c>
      <c r="N650" s="167">
        <f t="shared" si="86"/>
        <v>23156</v>
      </c>
      <c r="O650" s="168">
        <f t="shared" si="86"/>
        <v>0</v>
      </c>
      <c r="P650" s="169"/>
      <c r="Q650" s="170">
        <v>437</v>
      </c>
      <c r="R650" s="171">
        <v>21407</v>
      </c>
      <c r="S650" s="171">
        <v>1312</v>
      </c>
      <c r="T650" s="171">
        <v>23156</v>
      </c>
      <c r="V650" s="205">
        <v>22635</v>
      </c>
      <c r="W650" s="172">
        <f t="shared" si="87"/>
        <v>521</v>
      </c>
      <c r="X650" s="173"/>
    </row>
    <row r="651" spans="1:24" ht="19.5" hidden="1" customHeight="1">
      <c r="A651" s="179">
        <v>646</v>
      </c>
      <c r="B651" s="176" t="str">
        <f>VLOOKUP($A651,[14]공종목록표!$A:$F,2,0)</f>
        <v>침목교환</v>
      </c>
      <c r="C651" s="177" t="str">
        <f>VLOOKUP($A651,[14]공종목록표!$A:$F,3,0)</f>
        <v>터널(PCT→PCT), 기계화, 주간</v>
      </c>
      <c r="D651" s="176" t="str">
        <f>VLOOKUP($A651,[14]공종목록표!$A:$F,4,0)</f>
        <v>체결구 해체 및 체결 포함 (상하차, 운반 별도)</v>
      </c>
      <c r="E651" s="178" t="str">
        <f>VLOOKUP($A651,[14]공종목록표!$A:$F,5,0)</f>
        <v>개</v>
      </c>
      <c r="F651" s="167"/>
      <c r="G651" s="167">
        <v>0</v>
      </c>
      <c r="H651" s="167">
        <f t="shared" si="80"/>
        <v>598</v>
      </c>
      <c r="I651" s="167">
        <f t="shared" si="81"/>
        <v>0</v>
      </c>
      <c r="J651" s="167">
        <f t="shared" si="82"/>
        <v>23517</v>
      </c>
      <c r="K651" s="167">
        <f t="shared" si="83"/>
        <v>0</v>
      </c>
      <c r="L651" s="167">
        <f t="shared" si="84"/>
        <v>1662</v>
      </c>
      <c r="M651" s="167">
        <f t="shared" si="85"/>
        <v>0</v>
      </c>
      <c r="N651" s="167">
        <f t="shared" si="86"/>
        <v>25777</v>
      </c>
      <c r="O651" s="168">
        <f t="shared" si="86"/>
        <v>0</v>
      </c>
      <c r="P651" s="169"/>
      <c r="Q651" s="170">
        <v>598</v>
      </c>
      <c r="R651" s="171">
        <v>23517</v>
      </c>
      <c r="S651" s="171">
        <v>1662</v>
      </c>
      <c r="T651" s="171">
        <v>25777</v>
      </c>
      <c r="V651" s="205">
        <v>25180</v>
      </c>
      <c r="W651" s="172">
        <f t="shared" si="87"/>
        <v>597</v>
      </c>
      <c r="X651" s="173"/>
    </row>
    <row r="652" spans="1:24" ht="19.5" hidden="1" customHeight="1">
      <c r="A652" s="179">
        <v>647</v>
      </c>
      <c r="B652" s="176" t="str">
        <f>VLOOKUP($A652,[14]공종목록표!$A:$F,2,0)</f>
        <v>침목교환</v>
      </c>
      <c r="C652" s="177" t="str">
        <f>VLOOKUP($A652,[14]공종목록표!$A:$F,3,0)</f>
        <v>터널(PCT→PCT), 기계화, 주간(사용중지 4시간)</v>
      </c>
      <c r="D652" s="176" t="str">
        <f>VLOOKUP($A652,[14]공종목록표!$A:$F,4,0)</f>
        <v>체결구 해체 및 체결 포함 (상하차, 운반 별도)</v>
      </c>
      <c r="E652" s="178" t="str">
        <f>VLOOKUP($A652,[14]공종목록표!$A:$F,5,0)</f>
        <v>개</v>
      </c>
      <c r="F652" s="167"/>
      <c r="G652" s="167">
        <v>0</v>
      </c>
      <c r="H652" s="167">
        <f t="shared" si="80"/>
        <v>705</v>
      </c>
      <c r="I652" s="167">
        <f t="shared" si="81"/>
        <v>0</v>
      </c>
      <c r="J652" s="167">
        <f t="shared" si="82"/>
        <v>27588</v>
      </c>
      <c r="K652" s="167">
        <f t="shared" si="83"/>
        <v>0</v>
      </c>
      <c r="L652" s="167">
        <f t="shared" si="84"/>
        <v>1956</v>
      </c>
      <c r="M652" s="167">
        <f t="shared" si="85"/>
        <v>0</v>
      </c>
      <c r="N652" s="167">
        <f t="shared" si="86"/>
        <v>30249</v>
      </c>
      <c r="O652" s="168">
        <f t="shared" si="86"/>
        <v>0</v>
      </c>
      <c r="P652" s="169"/>
      <c r="Q652" s="170">
        <v>705</v>
      </c>
      <c r="R652" s="171">
        <v>27588</v>
      </c>
      <c r="S652" s="171">
        <v>1956</v>
      </c>
      <c r="T652" s="171">
        <v>30249</v>
      </c>
      <c r="V652" s="205">
        <v>29548</v>
      </c>
      <c r="W652" s="172">
        <f t="shared" si="87"/>
        <v>701</v>
      </c>
      <c r="X652" s="173"/>
    </row>
    <row r="653" spans="1:24" ht="19.5" hidden="1" customHeight="1">
      <c r="A653" s="179">
        <v>648</v>
      </c>
      <c r="B653" s="176" t="str">
        <f>VLOOKUP($A653,[14]공종목록표!$A:$F,2,0)</f>
        <v>레일앵커 철거</v>
      </c>
      <c r="C653" s="177" t="str">
        <f>VLOOKUP($A653,[14]공종목록표!$A:$F,3,0)</f>
        <v>주간</v>
      </c>
      <c r="D653" s="176" t="str">
        <f>VLOOKUP($A653,[14]공종목록표!$A:$F,4,0)</f>
        <v>-</v>
      </c>
      <c r="E653" s="178" t="str">
        <f>VLOOKUP($A653,[14]공종목록표!$A:$F,5,0)</f>
        <v>개</v>
      </c>
      <c r="F653" s="167"/>
      <c r="G653" s="167">
        <v>0</v>
      </c>
      <c r="H653" s="167">
        <f t="shared" si="80"/>
        <v>0</v>
      </c>
      <c r="I653" s="167">
        <f t="shared" si="81"/>
        <v>0</v>
      </c>
      <c r="J653" s="167">
        <f t="shared" si="82"/>
        <v>688</v>
      </c>
      <c r="K653" s="167">
        <f t="shared" si="83"/>
        <v>0</v>
      </c>
      <c r="L653" s="167">
        <f t="shared" si="84"/>
        <v>20</v>
      </c>
      <c r="M653" s="167">
        <f t="shared" si="85"/>
        <v>0</v>
      </c>
      <c r="N653" s="167">
        <f t="shared" si="86"/>
        <v>708</v>
      </c>
      <c r="O653" s="168">
        <f t="shared" si="86"/>
        <v>0</v>
      </c>
      <c r="P653" s="169"/>
      <c r="Q653" s="170">
        <v>0</v>
      </c>
      <c r="R653" s="171">
        <v>688</v>
      </c>
      <c r="S653" s="171">
        <v>20</v>
      </c>
      <c r="T653" s="171">
        <v>708</v>
      </c>
      <c r="V653" s="205">
        <v>699</v>
      </c>
      <c r="W653" s="172">
        <f t="shared" si="87"/>
        <v>9</v>
      </c>
      <c r="X653" s="173"/>
    </row>
    <row r="654" spans="1:24" ht="19.5" hidden="1" customHeight="1">
      <c r="A654" s="179">
        <v>649</v>
      </c>
      <c r="B654" s="176" t="str">
        <f>VLOOKUP($A654,[14]공종목록표!$A:$F,2,0)</f>
        <v>안전펜스 설치 및 철거</v>
      </c>
      <c r="C654" s="177" t="str">
        <f>VLOOKUP($A654,[14]공종목록표!$A:$F,3,0)</f>
        <v>주간</v>
      </c>
      <c r="D654" s="176" t="str">
        <f>VLOOKUP($A654,[14]공종목록표!$A:$F,4,0)</f>
        <v>가림막 가설휀스(H1500*2000mm) 설치 기준</v>
      </c>
      <c r="E654" s="178" t="str">
        <f>VLOOKUP($A654,[14]공종목록표!$A:$F,5,0)</f>
        <v>개</v>
      </c>
      <c r="F654" s="167"/>
      <c r="G654" s="167">
        <v>0</v>
      </c>
      <c r="H654" s="167">
        <f t="shared" si="80"/>
        <v>220000</v>
      </c>
      <c r="I654" s="167">
        <f t="shared" si="81"/>
        <v>0</v>
      </c>
      <c r="J654" s="167">
        <f t="shared" si="82"/>
        <v>9723</v>
      </c>
      <c r="K654" s="167">
        <f t="shared" si="83"/>
        <v>0</v>
      </c>
      <c r="L654" s="167">
        <f t="shared" si="84"/>
        <v>272</v>
      </c>
      <c r="M654" s="167">
        <f t="shared" si="85"/>
        <v>0</v>
      </c>
      <c r="N654" s="167">
        <f t="shared" si="86"/>
        <v>229995</v>
      </c>
      <c r="O654" s="168">
        <f t="shared" si="86"/>
        <v>0</v>
      </c>
      <c r="P654" s="169" t="s">
        <v>202</v>
      </c>
      <c r="Q654" s="170">
        <v>220000</v>
      </c>
      <c r="R654" s="171">
        <v>9723</v>
      </c>
      <c r="S654" s="171">
        <v>272</v>
      </c>
      <c r="T654" s="171">
        <v>229995</v>
      </c>
      <c r="V654" s="205">
        <v>0</v>
      </c>
      <c r="W654" s="172">
        <f t="shared" si="87"/>
        <v>229995</v>
      </c>
      <c r="X654" s="173"/>
    </row>
    <row r="655" spans="1:24" ht="19.5" hidden="1" customHeight="1">
      <c r="A655" s="179">
        <v>650</v>
      </c>
      <c r="B655" s="176" t="str">
        <f>VLOOKUP($A655,[14]공종목록표!$A:$F,2,0)</f>
        <v>안전펜스 설치 및 철거</v>
      </c>
      <c r="C655" s="177" t="str">
        <f>VLOOKUP($A655,[14]공종목록표!$A:$F,3,0)</f>
        <v>야간</v>
      </c>
      <c r="D655" s="176" t="str">
        <f>VLOOKUP($A655,[14]공종목록표!$A:$F,4,0)</f>
        <v>가림막 가설휀스(H1500*2000mm) 설치 기준</v>
      </c>
      <c r="E655" s="178" t="str">
        <f>VLOOKUP($A655,[14]공종목록표!$A:$F,5,0)</f>
        <v>개</v>
      </c>
      <c r="F655" s="167"/>
      <c r="G655" s="167">
        <v>0</v>
      </c>
      <c r="H655" s="167">
        <f t="shared" si="80"/>
        <v>220000</v>
      </c>
      <c r="I655" s="167">
        <f t="shared" si="81"/>
        <v>0</v>
      </c>
      <c r="J655" s="167">
        <f t="shared" si="82"/>
        <v>16959</v>
      </c>
      <c r="K655" s="167">
        <f t="shared" si="83"/>
        <v>0</v>
      </c>
      <c r="L655" s="167">
        <f t="shared" si="84"/>
        <v>271</v>
      </c>
      <c r="M655" s="167">
        <f t="shared" si="85"/>
        <v>0</v>
      </c>
      <c r="N655" s="167">
        <f t="shared" si="86"/>
        <v>237230</v>
      </c>
      <c r="O655" s="168">
        <f t="shared" si="86"/>
        <v>0</v>
      </c>
      <c r="P655" s="169" t="s">
        <v>202</v>
      </c>
      <c r="Q655" s="170">
        <v>220000</v>
      </c>
      <c r="R655" s="171">
        <v>16959</v>
      </c>
      <c r="S655" s="171">
        <v>271</v>
      </c>
      <c r="T655" s="171">
        <v>237230</v>
      </c>
      <c r="V655" s="205">
        <v>0</v>
      </c>
      <c r="W655" s="172">
        <f t="shared" si="87"/>
        <v>237230</v>
      </c>
      <c r="X655" s="173"/>
    </row>
    <row r="656" spans="1:24" ht="19.5" customHeight="1">
      <c r="A656" s="179"/>
      <c r="B656" s="176"/>
      <c r="C656" s="177"/>
      <c r="D656" s="176"/>
      <c r="E656" s="178"/>
      <c r="F656" s="167"/>
      <c r="G656" s="167"/>
      <c r="H656" s="181"/>
      <c r="I656" s="167"/>
      <c r="J656" s="181"/>
      <c r="K656" s="167"/>
      <c r="L656" s="181"/>
      <c r="M656" s="167"/>
      <c r="N656" s="167"/>
      <c r="O656" s="168"/>
      <c r="P656" s="169"/>
      <c r="Q656" s="208"/>
      <c r="R656" s="209"/>
      <c r="S656" s="209"/>
      <c r="T656" s="209"/>
      <c r="V656" s="210"/>
      <c r="W656" s="211"/>
      <c r="X656" s="212"/>
    </row>
    <row r="657" spans="1:29" ht="20.100000000000001" customHeight="1">
      <c r="A657" s="213"/>
      <c r="B657" s="214" t="s">
        <v>203</v>
      </c>
      <c r="C657" s="176"/>
      <c r="D657" s="176"/>
      <c r="E657" s="178"/>
      <c r="F657" s="176"/>
      <c r="G657" s="176"/>
      <c r="H657" s="176"/>
      <c r="I657" s="167">
        <f>SUM(I6:I655)</f>
        <v>113206658</v>
      </c>
      <c r="J657" s="176"/>
      <c r="K657" s="167">
        <f>SUM(K6:K655)</f>
        <v>663962470</v>
      </c>
      <c r="L657" s="176"/>
      <c r="M657" s="167">
        <f>SUM(M6:M655)</f>
        <v>130757192</v>
      </c>
      <c r="N657" s="215"/>
      <c r="O657" s="167">
        <f>SUM(O6:O655)</f>
        <v>907926320</v>
      </c>
      <c r="P657" s="183"/>
      <c r="Q657" s="208"/>
      <c r="R657" s="209"/>
      <c r="S657" s="209"/>
      <c r="T657" s="209"/>
      <c r="U657" s="216" t="s">
        <v>204</v>
      </c>
      <c r="V657" s="217"/>
      <c r="W657" s="217" t="s">
        <v>205</v>
      </c>
    </row>
    <row r="658" spans="1:29" ht="20.100000000000001" customHeight="1">
      <c r="A658" s="213"/>
      <c r="B658" s="218" t="s">
        <v>206</v>
      </c>
      <c r="C658" s="180" t="s">
        <v>207</v>
      </c>
      <c r="D658" s="180"/>
      <c r="E658" s="185" t="s">
        <v>208</v>
      </c>
      <c r="F658" s="219">
        <v>19.100000000000001</v>
      </c>
      <c r="G658" s="180"/>
      <c r="H658" s="180"/>
      <c r="I658" s="167"/>
      <c r="J658" s="180"/>
      <c r="K658" s="167">
        <f>INT(K657*F658/100)</f>
        <v>126816831</v>
      </c>
      <c r="L658" s="180"/>
      <c r="M658" s="167"/>
      <c r="N658" s="180"/>
      <c r="O658" s="168">
        <f t="shared" ref="O658:O671" si="88">I658+K658+M658</f>
        <v>126816831</v>
      </c>
      <c r="P658" s="206"/>
      <c r="Q658" s="208"/>
      <c r="R658" s="209"/>
      <c r="S658" s="209"/>
      <c r="T658" s="209"/>
      <c r="U658" s="220" t="s">
        <v>209</v>
      </c>
      <c r="W658" s="221" t="s">
        <v>210</v>
      </c>
    </row>
    <row r="659" spans="1:29" ht="20.100000000000001" customHeight="1">
      <c r="A659" s="213"/>
      <c r="B659" s="218" t="s">
        <v>211</v>
      </c>
      <c r="C659" s="180" t="s">
        <v>212</v>
      </c>
      <c r="D659" s="180"/>
      <c r="E659" s="185" t="s">
        <v>208</v>
      </c>
      <c r="F659" s="222">
        <v>3.56</v>
      </c>
      <c r="G659" s="180"/>
      <c r="H659" s="180"/>
      <c r="I659" s="167"/>
      <c r="J659" s="180"/>
      <c r="K659" s="167"/>
      <c r="L659" s="180"/>
      <c r="M659" s="167">
        <f>INT((K657+K658)*F659/100)</f>
        <v>28151743</v>
      </c>
      <c r="N659" s="180"/>
      <c r="O659" s="168">
        <f t="shared" si="88"/>
        <v>28151743</v>
      </c>
      <c r="P659" s="206"/>
      <c r="Q659" s="208"/>
      <c r="R659" s="209"/>
      <c r="S659" s="209"/>
      <c r="T659" s="209"/>
      <c r="U659" s="223">
        <v>3.56E-2</v>
      </c>
    </row>
    <row r="660" spans="1:29" ht="20.100000000000001" customHeight="1">
      <c r="A660" s="213"/>
      <c r="B660" s="218" t="s">
        <v>213</v>
      </c>
      <c r="C660" s="180" t="s">
        <v>214</v>
      </c>
      <c r="D660" s="180"/>
      <c r="E660" s="185" t="s">
        <v>208</v>
      </c>
      <c r="F660" s="222">
        <v>1.01</v>
      </c>
      <c r="G660" s="180"/>
      <c r="H660" s="180"/>
      <c r="I660" s="167"/>
      <c r="J660" s="180"/>
      <c r="K660" s="167"/>
      <c r="L660" s="180"/>
      <c r="M660" s="167">
        <f>INT((K657+K658)*F660/100)</f>
        <v>7986870</v>
      </c>
      <c r="N660" s="180"/>
      <c r="O660" s="168">
        <f t="shared" si="88"/>
        <v>7986870</v>
      </c>
      <c r="P660" s="206"/>
      <c r="Q660" s="224" t="s">
        <v>215</v>
      </c>
      <c r="R660" s="224" t="s">
        <v>216</v>
      </c>
      <c r="S660" s="224" t="s">
        <v>217</v>
      </c>
      <c r="T660" s="209"/>
      <c r="U660" s="220" t="s">
        <v>218</v>
      </c>
    </row>
    <row r="661" spans="1:29" s="232" customFormat="1" ht="20.100000000000001" customHeight="1">
      <c r="A661" s="213"/>
      <c r="B661" s="218" t="s">
        <v>219</v>
      </c>
      <c r="C661" s="180" t="s">
        <v>220</v>
      </c>
      <c r="D661" s="180"/>
      <c r="E661" s="185" t="s">
        <v>221</v>
      </c>
      <c r="F661" s="202">
        <v>3.5950000000000002</v>
      </c>
      <c r="G661" s="180"/>
      <c r="H661" s="180"/>
      <c r="I661" s="181"/>
      <c r="J661" s="180"/>
      <c r="K661" s="181"/>
      <c r="L661" s="180"/>
      <c r="M661" s="181">
        <f>INT((K657*F661)/100)</f>
        <v>23869450</v>
      </c>
      <c r="N661" s="180"/>
      <c r="O661" s="181">
        <f t="shared" si="88"/>
        <v>23869450</v>
      </c>
      <c r="P661" s="206"/>
      <c r="Q661" s="225">
        <f>(S661/K657)*100</f>
        <v>11.032220992852201</v>
      </c>
      <c r="R661" s="226">
        <v>3.5950000000000002</v>
      </c>
      <c r="S661" s="227">
        <v>73249807</v>
      </c>
      <c r="T661" s="228"/>
      <c r="U661" s="229">
        <v>3.5950000000000003E-2</v>
      </c>
      <c r="V661" s="230"/>
      <c r="W661" s="230"/>
      <c r="X661" s="231"/>
    </row>
    <row r="662" spans="1:29" s="232" customFormat="1" ht="20.100000000000001" customHeight="1">
      <c r="A662" s="213"/>
      <c r="B662" s="218" t="s">
        <v>222</v>
      </c>
      <c r="C662" s="180" t="s">
        <v>207</v>
      </c>
      <c r="D662" s="180"/>
      <c r="E662" s="185" t="s">
        <v>208</v>
      </c>
      <c r="F662" s="202">
        <v>4.75</v>
      </c>
      <c r="G662" s="180"/>
      <c r="H662" s="180"/>
      <c r="I662" s="181"/>
      <c r="J662" s="180"/>
      <c r="K662" s="181"/>
      <c r="L662" s="180"/>
      <c r="M662" s="181">
        <f>INT((K657*F662)/100)</f>
        <v>31538217</v>
      </c>
      <c r="N662" s="180"/>
      <c r="O662" s="181">
        <f t="shared" si="88"/>
        <v>31538217</v>
      </c>
      <c r="P662" s="206"/>
      <c r="Q662" s="225">
        <f>(S662/K657)*100</f>
        <v>14.576648134946543</v>
      </c>
      <c r="R662" s="233">
        <v>4.75</v>
      </c>
      <c r="S662" s="227">
        <v>96783473</v>
      </c>
      <c r="T662" s="228"/>
      <c r="U662" s="234">
        <v>4.7500000000000001E-2</v>
      </c>
      <c r="V662" s="230"/>
      <c r="W662" s="230"/>
      <c r="X662" s="231"/>
    </row>
    <row r="663" spans="1:29" s="232" customFormat="1" ht="20.100000000000001" customHeight="1">
      <c r="A663" s="213"/>
      <c r="B663" s="218" t="s">
        <v>223</v>
      </c>
      <c r="C663" s="180" t="s">
        <v>224</v>
      </c>
      <c r="D663" s="180"/>
      <c r="E663" s="185" t="s">
        <v>225</v>
      </c>
      <c r="F663" s="222">
        <v>13.14</v>
      </c>
      <c r="G663" s="180"/>
      <c r="H663" s="180"/>
      <c r="I663" s="181"/>
      <c r="J663" s="180"/>
      <c r="K663" s="181"/>
      <c r="L663" s="180"/>
      <c r="M663" s="181">
        <f>INT((M661*F663)/100)</f>
        <v>3136445</v>
      </c>
      <c r="N663" s="180"/>
      <c r="O663" s="181">
        <f t="shared" si="88"/>
        <v>3136445</v>
      </c>
      <c r="P663" s="206"/>
      <c r="Q663" s="225">
        <f>(S663/S661)*100</f>
        <v>13.139999126550601</v>
      </c>
      <c r="R663" s="233">
        <v>13.14</v>
      </c>
      <c r="S663" s="227">
        <v>9625024</v>
      </c>
      <c r="T663" s="228"/>
      <c r="U663" s="234">
        <v>0.13139999999999999</v>
      </c>
      <c r="V663" s="230"/>
      <c r="W663" s="230"/>
      <c r="X663" s="231"/>
      <c r="Y663" s="232">
        <v>1</v>
      </c>
      <c r="Z663" s="232">
        <v>2</v>
      </c>
    </row>
    <row r="664" spans="1:29" s="232" customFormat="1" ht="20.100000000000001" customHeight="1">
      <c r="A664" s="213"/>
      <c r="B664" s="218" t="s">
        <v>226</v>
      </c>
      <c r="C664" s="180" t="s">
        <v>227</v>
      </c>
      <c r="D664" s="180"/>
      <c r="E664" s="185" t="s">
        <v>208</v>
      </c>
      <c r="F664" s="219">
        <v>2.2999999999999998</v>
      </c>
      <c r="G664" s="180"/>
      <c r="H664" s="180"/>
      <c r="I664" s="181"/>
      <c r="J664" s="180"/>
      <c r="K664" s="181"/>
      <c r="L664" s="180"/>
      <c r="M664" s="181">
        <f>INT(K657*F664/100)</f>
        <v>15271136</v>
      </c>
      <c r="N664" s="180"/>
      <c r="O664" s="181">
        <f t="shared" si="88"/>
        <v>15271136</v>
      </c>
      <c r="P664" s="206"/>
      <c r="Q664" s="225">
        <f>(S664/K657)*100</f>
        <v>7.0581664050981683</v>
      </c>
      <c r="R664" s="235">
        <v>2.2999999999999998</v>
      </c>
      <c r="S664" s="227">
        <v>46863576</v>
      </c>
      <c r="T664" s="228"/>
      <c r="U664" s="236">
        <v>2.3E-2</v>
      </c>
      <c r="V664" s="230"/>
      <c r="W664" s="230"/>
      <c r="X664" s="231"/>
      <c r="Y664" s="237">
        <f>((I657+K657+O707)*F666%)+3300000</f>
        <v>101361588.73719999</v>
      </c>
      <c r="Z664" s="237">
        <f>INT((((I657+K657)*F666/100+3300000))*1.2)</f>
        <v>27554854</v>
      </c>
    </row>
    <row r="665" spans="1:29" s="232" customFormat="1" ht="20.100000000000001" customHeight="1">
      <c r="A665" s="213"/>
      <c r="B665" s="218" t="s">
        <v>228</v>
      </c>
      <c r="C665" s="180" t="s">
        <v>229</v>
      </c>
      <c r="D665" s="180"/>
      <c r="E665" s="185" t="s">
        <v>230</v>
      </c>
      <c r="F665" s="222">
        <v>0.16</v>
      </c>
      <c r="G665" s="180"/>
      <c r="H665" s="180"/>
      <c r="I665" s="181"/>
      <c r="J665" s="180"/>
      <c r="K665" s="181"/>
      <c r="L665" s="180"/>
      <c r="M665" s="181">
        <f>INT(O657*F665/100)</f>
        <v>1452682</v>
      </c>
      <c r="N665" s="180"/>
      <c r="O665" s="181">
        <f t="shared" si="88"/>
        <v>1452682</v>
      </c>
      <c r="P665" s="206"/>
      <c r="Q665" s="238"/>
      <c r="R665" s="239"/>
      <c r="S665" s="240"/>
      <c r="T665" s="228"/>
      <c r="U665" s="241" t="s">
        <v>231</v>
      </c>
      <c r="V665" s="230"/>
      <c r="W665" s="242" t="s">
        <v>232</v>
      </c>
      <c r="X665" s="242"/>
      <c r="Y665" s="243" t="s">
        <v>233</v>
      </c>
      <c r="Z665" s="243" t="s">
        <v>234</v>
      </c>
      <c r="AC665" s="244">
        <f>INT((((I657+K657)*F666/100+3300000))*1.2)</f>
        <v>27554854</v>
      </c>
    </row>
    <row r="666" spans="1:29" s="260" customFormat="1" ht="20.100000000000001" customHeight="1">
      <c r="A666" s="245"/>
      <c r="B666" s="246" t="s">
        <v>235</v>
      </c>
      <c r="C666" s="247" t="s">
        <v>236</v>
      </c>
      <c r="D666" s="247"/>
      <c r="E666" s="248" t="s">
        <v>237</v>
      </c>
      <c r="F666" s="222">
        <v>2.5299999999999998</v>
      </c>
      <c r="G666" s="247"/>
      <c r="H666" s="247"/>
      <c r="I666" s="249"/>
      <c r="J666" s="247"/>
      <c r="K666" s="249"/>
      <c r="L666" s="247"/>
      <c r="M666" s="249">
        <f>INT((((I657+K657)*F666/100+3300000))*1.2)</f>
        <v>27554854</v>
      </c>
      <c r="N666" s="247"/>
      <c r="O666" s="249">
        <f t="shared" si="88"/>
        <v>27554854</v>
      </c>
      <c r="P666" s="250"/>
      <c r="Q666" s="251">
        <f>S666/(I657+K657)*100</f>
        <v>9.1637066417285684</v>
      </c>
      <c r="R666" s="252">
        <v>3.036</v>
      </c>
      <c r="S666" s="253">
        <v>71217499</v>
      </c>
      <c r="T666" s="254"/>
      <c r="U666" s="255" t="s">
        <v>232</v>
      </c>
      <c r="V666" s="256"/>
      <c r="W666" s="256"/>
      <c r="X666" s="257"/>
      <c r="Y666" s="244">
        <f>INT((I657+K657)*F666/100+3300000)</f>
        <v>22962378</v>
      </c>
      <c r="Z666" s="258">
        <f>(I657+K657+O707)*F666%+3300000</f>
        <v>101361588.73719999</v>
      </c>
      <c r="AA666" s="259">
        <f>((I657+K657)*F666%+3300000)*1.2</f>
        <v>27554854.72608</v>
      </c>
      <c r="AB666" s="260" t="s">
        <v>238</v>
      </c>
      <c r="AC666" s="261"/>
    </row>
    <row r="667" spans="1:29" ht="20.100000000000001" customHeight="1">
      <c r="A667" s="213"/>
      <c r="B667" s="218" t="s">
        <v>239</v>
      </c>
      <c r="C667" s="180" t="s">
        <v>240</v>
      </c>
      <c r="D667" s="180"/>
      <c r="E667" s="185" t="s">
        <v>241</v>
      </c>
      <c r="F667" s="219">
        <v>1.5</v>
      </c>
      <c r="G667" s="180"/>
      <c r="H667" s="180"/>
      <c r="I667" s="181"/>
      <c r="J667" s="180"/>
      <c r="K667" s="181"/>
      <c r="L667" s="180"/>
      <c r="M667" s="181">
        <f>INT(O657*F667/100)</f>
        <v>13618894</v>
      </c>
      <c r="N667" s="180"/>
      <c r="O667" s="181">
        <f t="shared" si="88"/>
        <v>13618894</v>
      </c>
      <c r="P667" s="206"/>
      <c r="Q667" s="208"/>
      <c r="R667" s="262"/>
      <c r="S667" s="209"/>
      <c r="T667" s="209"/>
      <c r="U667" s="220" t="s">
        <v>242</v>
      </c>
      <c r="Z667" s="243" t="s">
        <v>233</v>
      </c>
      <c r="AA667" s="243" t="s">
        <v>234</v>
      </c>
    </row>
    <row r="668" spans="1:29" ht="20.100000000000001" customHeight="1">
      <c r="A668" s="213"/>
      <c r="B668" s="218" t="s">
        <v>243</v>
      </c>
      <c r="C668" s="180" t="s">
        <v>244</v>
      </c>
      <c r="D668" s="180"/>
      <c r="E668" s="185" t="s">
        <v>237</v>
      </c>
      <c r="F668" s="222">
        <v>0.25</v>
      </c>
      <c r="G668" s="180"/>
      <c r="H668" s="180"/>
      <c r="I668" s="181"/>
      <c r="J668" s="180"/>
      <c r="K668" s="181"/>
      <c r="L668" s="180"/>
      <c r="M668" s="181">
        <f>INT((I657+K657)*F668/100)</f>
        <v>1942922</v>
      </c>
      <c r="N668" s="180"/>
      <c r="O668" s="181">
        <f t="shared" si="88"/>
        <v>1942922</v>
      </c>
      <c r="P668" s="263" t="s">
        <v>245</v>
      </c>
      <c r="Q668" s="264"/>
      <c r="R668" s="265"/>
      <c r="S668" s="266"/>
      <c r="T668" s="266"/>
      <c r="U668" s="220" t="s">
        <v>246</v>
      </c>
    </row>
    <row r="669" spans="1:29" ht="20.100000000000001" customHeight="1">
      <c r="A669" s="213"/>
      <c r="B669" s="218" t="s">
        <v>247</v>
      </c>
      <c r="C669" s="180" t="s">
        <v>248</v>
      </c>
      <c r="D669" s="180"/>
      <c r="E669" s="185" t="s">
        <v>249</v>
      </c>
      <c r="F669" s="219">
        <v>5.5</v>
      </c>
      <c r="G669" s="180"/>
      <c r="H669" s="180"/>
      <c r="I669" s="181"/>
      <c r="J669" s="180"/>
      <c r="K669" s="181"/>
      <c r="L669" s="180"/>
      <c r="M669" s="181">
        <f>INT((I657+K657+K658)*F669/100)</f>
        <v>49719227</v>
      </c>
      <c r="N669" s="180"/>
      <c r="O669" s="181">
        <f t="shared" si="88"/>
        <v>49719227</v>
      </c>
      <c r="P669" s="206"/>
      <c r="Q669" s="208"/>
      <c r="R669" s="209"/>
      <c r="S669" s="209"/>
      <c r="T669" s="209"/>
      <c r="U669" s="220" t="s">
        <v>250</v>
      </c>
      <c r="W669" s="221" t="s">
        <v>251</v>
      </c>
    </row>
    <row r="670" spans="1:29" ht="20.100000000000001" customHeight="1">
      <c r="A670" s="213"/>
      <c r="B670" s="218" t="s">
        <v>252</v>
      </c>
      <c r="C670" s="180" t="s">
        <v>253</v>
      </c>
      <c r="D670" s="180"/>
      <c r="E670" s="185" t="s">
        <v>254</v>
      </c>
      <c r="F670" s="202">
        <v>6.0000000000000001E-3</v>
      </c>
      <c r="G670" s="180"/>
      <c r="H670" s="180"/>
      <c r="I670" s="181"/>
      <c r="J670" s="180"/>
      <c r="K670" s="181"/>
      <c r="L670" s="180"/>
      <c r="M670" s="181">
        <f>INT((K657+K658)*F670/100)</f>
        <v>47446</v>
      </c>
      <c r="N670" s="180"/>
      <c r="O670" s="181">
        <f t="shared" si="88"/>
        <v>47446</v>
      </c>
      <c r="P670" s="206"/>
      <c r="Q670" s="208"/>
      <c r="R670" s="209"/>
      <c r="S670" s="209"/>
      <c r="T670" s="209"/>
      <c r="U670" s="267">
        <v>6.0000000000000002E-5</v>
      </c>
    </row>
    <row r="671" spans="1:29" ht="20.100000000000001" customHeight="1">
      <c r="A671" s="213"/>
      <c r="B671" s="218" t="s">
        <v>255</v>
      </c>
      <c r="C671" s="180" t="s">
        <v>256</v>
      </c>
      <c r="D671" s="180"/>
      <c r="E671" s="185" t="s">
        <v>254</v>
      </c>
      <c r="F671" s="222">
        <v>0.09</v>
      </c>
      <c r="G671" s="180"/>
      <c r="H671" s="180"/>
      <c r="I671" s="181"/>
      <c r="J671" s="180"/>
      <c r="K671" s="181"/>
      <c r="L671" s="180"/>
      <c r="M671" s="181">
        <f>INT((K657+K658)*F671/100)</f>
        <v>711701</v>
      </c>
      <c r="N671" s="180"/>
      <c r="O671" s="181">
        <f t="shared" si="88"/>
        <v>711701</v>
      </c>
      <c r="P671" s="206"/>
      <c r="Q671" s="208"/>
      <c r="R671" s="209"/>
      <c r="S671" s="209"/>
      <c r="T671" s="209"/>
      <c r="U671" s="223">
        <v>8.9999999999999998E-4</v>
      </c>
    </row>
    <row r="672" spans="1:29" ht="20.100000000000001" customHeight="1">
      <c r="A672" s="213"/>
      <c r="B672" s="218"/>
      <c r="C672" s="180"/>
      <c r="D672" s="180"/>
      <c r="E672" s="185"/>
      <c r="F672" s="219"/>
      <c r="G672" s="180"/>
      <c r="H672" s="180"/>
      <c r="I672" s="181"/>
      <c r="J672" s="180"/>
      <c r="K672" s="181"/>
      <c r="L672" s="180"/>
      <c r="M672" s="181"/>
      <c r="N672" s="180"/>
      <c r="O672" s="181"/>
      <c r="P672" s="183"/>
      <c r="Q672" s="208"/>
      <c r="R672" s="209"/>
      <c r="S672" s="209"/>
      <c r="T672" s="209"/>
      <c r="U672" s="220"/>
    </row>
    <row r="673" spans="1:24" ht="20.100000000000001" customHeight="1">
      <c r="A673" s="213"/>
      <c r="B673" s="180"/>
      <c r="C673" s="180"/>
      <c r="D673" s="180"/>
      <c r="E673" s="185"/>
      <c r="F673" s="268"/>
      <c r="G673" s="180"/>
      <c r="H673" s="180"/>
      <c r="I673" s="181"/>
      <c r="J673" s="180"/>
      <c r="K673" s="181"/>
      <c r="L673" s="180"/>
      <c r="M673" s="181"/>
      <c r="N673" s="180"/>
      <c r="O673" s="176"/>
      <c r="P673" s="183"/>
      <c r="Q673" s="208"/>
      <c r="R673" s="209"/>
      <c r="S673" s="209"/>
      <c r="T673" s="209"/>
    </row>
    <row r="674" spans="1:24" s="277" customFormat="1" ht="20.100000000000001" customHeight="1">
      <c r="A674" s="269"/>
      <c r="B674" s="270" t="s">
        <v>257</v>
      </c>
      <c r="C674" s="270"/>
      <c r="D674" s="270"/>
      <c r="E674" s="271"/>
      <c r="F674" s="272"/>
      <c r="G674" s="270"/>
      <c r="H674" s="270"/>
      <c r="I674" s="273">
        <f>SUM(I657:I671)</f>
        <v>113206658</v>
      </c>
      <c r="J674" s="270"/>
      <c r="K674" s="273">
        <f>SUM(K657:K671)</f>
        <v>790779301</v>
      </c>
      <c r="L674" s="270"/>
      <c r="M674" s="273">
        <f>SUM(M657:M671)</f>
        <v>335758779</v>
      </c>
      <c r="N674" s="270"/>
      <c r="O674" s="273">
        <f>I674+K674+M674</f>
        <v>1239744738</v>
      </c>
      <c r="P674" s="274"/>
      <c r="Q674" s="275"/>
      <c r="R674" s="276"/>
      <c r="S674" s="276"/>
      <c r="T674" s="276"/>
      <c r="V674" s="217"/>
      <c r="W674" s="217"/>
      <c r="X674" s="278"/>
    </row>
    <row r="675" spans="1:24" s="277" customFormat="1" ht="20.100000000000001" customHeight="1">
      <c r="A675" s="269"/>
      <c r="B675" s="270" t="s">
        <v>258</v>
      </c>
      <c r="C675" s="270"/>
      <c r="D675" s="270"/>
      <c r="E675" s="271"/>
      <c r="F675" s="279"/>
      <c r="G675" s="270"/>
      <c r="H675" s="270"/>
      <c r="I675" s="273">
        <f>SUM(I676:I681)</f>
        <v>0</v>
      </c>
      <c r="J675" s="270"/>
      <c r="K675" s="273">
        <f>SUM(K676:K681)</f>
        <v>105601838</v>
      </c>
      <c r="L675" s="270"/>
      <c r="M675" s="273">
        <f>SUM(M676:M681)</f>
        <v>0</v>
      </c>
      <c r="N675" s="270"/>
      <c r="O675" s="273">
        <f>I675+K675+M675</f>
        <v>105601838</v>
      </c>
      <c r="P675" s="274"/>
      <c r="Q675" s="275"/>
      <c r="R675" s="276"/>
      <c r="S675" s="276"/>
      <c r="T675" s="276"/>
      <c r="V675" s="217"/>
      <c r="W675" s="217"/>
      <c r="X675" s="278"/>
    </row>
    <row r="676" spans="1:24" ht="20.100000000000001" customHeight="1">
      <c r="A676" s="179">
        <v>651</v>
      </c>
      <c r="B676" s="218" t="str">
        <f>"2_1. "&amp;VLOOKUP($A676,[14]공종목록표!$A:$F,2,0)</f>
        <v>2_1. 운행선 안전관리자</v>
      </c>
      <c r="C676" s="180" t="str">
        <f>VLOOKUP($A676,[14]공종목록표!$A:$F,3,0)</f>
        <v>주간</v>
      </c>
      <c r="D676" s="180" t="str">
        <f>VLOOKUP($A676,[14]공종목록표!$A:$F,4,0)</f>
        <v>안전관리자</v>
      </c>
      <c r="E676" s="185" t="str">
        <f>VLOOKUP($A676,[14]공종목록표!$A:$F,5,0)</f>
        <v>인</v>
      </c>
      <c r="F676" s="167">
        <f>ROUNDDOWN((VLOOKUP(A676,[14]수량산출서!$A$3:$AE$400,31,FALSE))*1,0)</f>
        <v>65</v>
      </c>
      <c r="G676" s="167">
        <f>((VLOOKUP(A676,[14]수량산출서!$A$3:$AE$400,31,FALSE))-F676)*1000</f>
        <v>0</v>
      </c>
      <c r="H676" s="167">
        <f t="shared" ref="H676:H681" si="89">INT($Q676*$T$3)</f>
        <v>0</v>
      </c>
      <c r="I676" s="167">
        <f t="shared" ref="I676:I681" si="90">INT(H676*($F676+$G676/1000))</f>
        <v>0</v>
      </c>
      <c r="J676" s="167">
        <f t="shared" ref="J676:J681" si="91">INT($R676*$T$3)</f>
        <v>235459</v>
      </c>
      <c r="K676" s="167">
        <f t="shared" ref="K676:K681" si="92">INT(J676*($F676+$G676/1000))</f>
        <v>15304835</v>
      </c>
      <c r="L676" s="167">
        <f t="shared" ref="L676:L681" si="93">INT($S676*$T$3)</f>
        <v>0</v>
      </c>
      <c r="M676" s="167">
        <f t="shared" ref="M676:M681" si="94">INT(L676*($F676+$G676/1000))</f>
        <v>0</v>
      </c>
      <c r="N676" s="167">
        <f t="shared" ref="N676:O682" si="95">H676+J676+L676</f>
        <v>235459</v>
      </c>
      <c r="O676" s="168">
        <f t="shared" si="95"/>
        <v>15304835</v>
      </c>
      <c r="P676" s="206" t="s">
        <v>259</v>
      </c>
      <c r="Q676" s="208"/>
      <c r="R676" s="171">
        <v>235459</v>
      </c>
      <c r="S676" s="209"/>
      <c r="T676" s="209"/>
      <c r="V676" s="161">
        <v>223644</v>
      </c>
      <c r="W676" s="171">
        <f t="shared" ref="W676:W681" si="96">N676-V676</f>
        <v>11815</v>
      </c>
      <c r="X676" s="173" t="s">
        <v>260</v>
      </c>
    </row>
    <row r="677" spans="1:24" ht="20.100000000000001" customHeight="1">
      <c r="A677" s="179">
        <v>652</v>
      </c>
      <c r="B677" s="218" t="str">
        <f>"2_2. "&amp;VLOOKUP($A677,[14]공종목록표!$A:$F,2,0)</f>
        <v>2_2. 운행선 안전관리자</v>
      </c>
      <c r="C677" s="180" t="str">
        <f>VLOOKUP($A677,[14]공종목록표!$A:$F,3,0)</f>
        <v>야간</v>
      </c>
      <c r="D677" s="180" t="str">
        <f>VLOOKUP($A677,[14]공종목록표!$A:$F,4,0)</f>
        <v>안전관리자</v>
      </c>
      <c r="E677" s="185" t="str">
        <f>VLOOKUP($A677,[14]공종목록표!$A:$F,5,0)</f>
        <v>인</v>
      </c>
      <c r="F677" s="167">
        <f>ROUNDDOWN((VLOOKUP(A677,[14]수량산출서!$A$3:$AE$400,31,FALSE))*1,0)</f>
        <v>69</v>
      </c>
      <c r="G677" s="167">
        <f>((VLOOKUP(A677,[14]수량산출서!$A$3:$AE$400,31,FALSE))-F677)*1000</f>
        <v>500</v>
      </c>
      <c r="H677" s="167">
        <f t="shared" si="89"/>
        <v>0</v>
      </c>
      <c r="I677" s="167">
        <f t="shared" si="90"/>
        <v>0</v>
      </c>
      <c r="J677" s="167">
        <f t="shared" si="91"/>
        <v>353188</v>
      </c>
      <c r="K677" s="167">
        <f t="shared" si="92"/>
        <v>24546566</v>
      </c>
      <c r="L677" s="167">
        <f t="shared" si="93"/>
        <v>0</v>
      </c>
      <c r="M677" s="167">
        <f t="shared" si="94"/>
        <v>0</v>
      </c>
      <c r="N677" s="167">
        <f t="shared" si="95"/>
        <v>353188</v>
      </c>
      <c r="O677" s="168">
        <f t="shared" si="95"/>
        <v>24546566</v>
      </c>
      <c r="P677" s="206" t="s">
        <v>261</v>
      </c>
      <c r="Q677" s="208"/>
      <c r="R677" s="171">
        <v>353188</v>
      </c>
      <c r="S677" s="209"/>
      <c r="T677" s="209"/>
      <c r="V677" s="161">
        <v>335466</v>
      </c>
      <c r="W677" s="171">
        <f t="shared" si="96"/>
        <v>17722</v>
      </c>
      <c r="X677" s="173" t="s">
        <v>262</v>
      </c>
    </row>
    <row r="678" spans="1:24" ht="20.100000000000001" hidden="1" customHeight="1">
      <c r="A678" s="179">
        <v>653</v>
      </c>
      <c r="B678" s="218" t="str">
        <f>"2_1. "&amp;VLOOKUP($A678,[14]공종목록표!$A:$F,2,0)</f>
        <v>2_1. 전기철도 안전관리자</v>
      </c>
      <c r="C678" s="180" t="str">
        <f>VLOOKUP($A678,[14]공종목록표!$A:$F,3,0)</f>
        <v>주간</v>
      </c>
      <c r="D678" s="180" t="str">
        <f>VLOOKUP($A678,[14]공종목록표!$A:$F,4,0)</f>
        <v>전기철도 안전관리자</v>
      </c>
      <c r="E678" s="185" t="str">
        <f>VLOOKUP($A678,[14]공종목록표!$A:$F,5,0)</f>
        <v>인</v>
      </c>
      <c r="F678" s="167"/>
      <c r="G678" s="167">
        <v>0</v>
      </c>
      <c r="H678" s="190">
        <f t="shared" si="89"/>
        <v>0</v>
      </c>
      <c r="I678" s="190">
        <f t="shared" si="90"/>
        <v>0</v>
      </c>
      <c r="J678" s="190">
        <f t="shared" si="91"/>
        <v>248432</v>
      </c>
      <c r="K678" s="190">
        <f t="shared" si="92"/>
        <v>0</v>
      </c>
      <c r="L678" s="190">
        <f t="shared" si="93"/>
        <v>0</v>
      </c>
      <c r="M678" s="190">
        <f t="shared" si="94"/>
        <v>0</v>
      </c>
      <c r="N678" s="190">
        <f t="shared" si="95"/>
        <v>248432</v>
      </c>
      <c r="O678" s="191">
        <f t="shared" si="95"/>
        <v>0</v>
      </c>
      <c r="P678" s="206"/>
      <c r="Q678" s="208"/>
      <c r="R678" s="171">
        <v>248432</v>
      </c>
      <c r="S678" s="209"/>
      <c r="T678" s="209"/>
      <c r="U678" s="174"/>
      <c r="V678" s="161">
        <v>238294</v>
      </c>
      <c r="W678" s="172">
        <f t="shared" si="96"/>
        <v>10138</v>
      </c>
      <c r="X678" s="173" t="s">
        <v>263</v>
      </c>
    </row>
    <row r="679" spans="1:24" ht="20.100000000000001" customHeight="1">
      <c r="A679" s="179">
        <v>654</v>
      </c>
      <c r="B679" s="218" t="str">
        <f>"2_2. "&amp;VLOOKUP($A679,[14]공종목록표!$A:$F,2,0)</f>
        <v>2_2. 전기철도 안전관리자</v>
      </c>
      <c r="C679" s="180" t="str">
        <f>VLOOKUP($A679,[14]공종목록표!$A:$F,3,0)</f>
        <v>야간</v>
      </c>
      <c r="D679" s="180" t="str">
        <f>VLOOKUP($A679,[14]공종목록표!$A:$F,4,0)</f>
        <v>전기철도 안전관리자</v>
      </c>
      <c r="E679" s="185" t="str">
        <f>VLOOKUP($A679,[14]공종목록표!$A:$F,5,0)</f>
        <v>인</v>
      </c>
      <c r="F679" s="167">
        <f>ROUNDDOWN((VLOOKUP(A679,[14]수량산출서!$A$3:$AE$400,31,FALSE))*1,0)</f>
        <v>69</v>
      </c>
      <c r="G679" s="167">
        <f>((VLOOKUP(A679,[14]수량산출서!$A$3:$AE$400,31,FALSE))-F679)*1000</f>
        <v>500</v>
      </c>
      <c r="H679" s="190">
        <f t="shared" si="89"/>
        <v>0</v>
      </c>
      <c r="I679" s="190">
        <f t="shared" si="90"/>
        <v>0</v>
      </c>
      <c r="J679" s="167">
        <f t="shared" si="91"/>
        <v>372648</v>
      </c>
      <c r="K679" s="167">
        <f t="shared" si="92"/>
        <v>25899036</v>
      </c>
      <c r="L679" s="167">
        <f t="shared" si="93"/>
        <v>0</v>
      </c>
      <c r="M679" s="167">
        <f t="shared" si="94"/>
        <v>0</v>
      </c>
      <c r="N679" s="167">
        <f t="shared" si="95"/>
        <v>372648</v>
      </c>
      <c r="O679" s="168">
        <f t="shared" si="95"/>
        <v>25899036</v>
      </c>
      <c r="P679" s="206" t="s">
        <v>264</v>
      </c>
      <c r="Q679" s="208"/>
      <c r="R679" s="171">
        <v>372648</v>
      </c>
      <c r="S679" s="209"/>
      <c r="T679" s="209"/>
      <c r="U679" s="174"/>
      <c r="V679" s="161">
        <v>357441</v>
      </c>
      <c r="W679" s="172">
        <f t="shared" si="96"/>
        <v>15207</v>
      </c>
      <c r="X679" s="173" t="s">
        <v>265</v>
      </c>
    </row>
    <row r="680" spans="1:24" ht="20.100000000000001" customHeight="1">
      <c r="A680" s="179">
        <v>655</v>
      </c>
      <c r="B680" s="218" t="str">
        <f>"2_3. "&amp;VLOOKUP($A680,[14]공종목록표!$A:$F,2,0)</f>
        <v>2_3. 모타카 동승자</v>
      </c>
      <c r="C680" s="180" t="str">
        <f>VLOOKUP($A680,[14]공종목록표!$A:$F,3,0)</f>
        <v>주간</v>
      </c>
      <c r="D680" s="180" t="str">
        <f>VLOOKUP($A680,[14]공종목록표!$A:$F,4,0)</f>
        <v>모타카 동승자는 철도운행안전관리자의 자격을 갖춘 자</v>
      </c>
      <c r="E680" s="185" t="str">
        <f>VLOOKUP($A680,[14]공종목록표!$A:$F,5,0)</f>
        <v>인</v>
      </c>
      <c r="F680" s="167">
        <f>ROUNDDOWN((VLOOKUP(A680,[14]수량산출서!$A$3:$AE$400,31,FALSE))*1,0)</f>
        <v>65</v>
      </c>
      <c r="G680" s="167">
        <f>((VLOOKUP(A680,[14]수량산출서!$A$3:$AE$400,31,FALSE))-F680)*1000</f>
        <v>0</v>
      </c>
      <c r="H680" s="167">
        <f t="shared" si="89"/>
        <v>0</v>
      </c>
      <c r="I680" s="167">
        <f t="shared" si="90"/>
        <v>0</v>
      </c>
      <c r="J680" s="167">
        <f t="shared" si="91"/>
        <v>235459</v>
      </c>
      <c r="K680" s="167">
        <f t="shared" si="92"/>
        <v>15304835</v>
      </c>
      <c r="L680" s="167">
        <f t="shared" si="93"/>
        <v>0</v>
      </c>
      <c r="M680" s="167">
        <f t="shared" si="94"/>
        <v>0</v>
      </c>
      <c r="N680" s="167">
        <f t="shared" si="95"/>
        <v>235459</v>
      </c>
      <c r="O680" s="168">
        <f t="shared" si="95"/>
        <v>15304835</v>
      </c>
      <c r="P680" s="206" t="s">
        <v>266</v>
      </c>
      <c r="Q680" s="208"/>
      <c r="R680" s="171">
        <v>235459</v>
      </c>
      <c r="S680" s="209"/>
      <c r="T680" s="209"/>
      <c r="V680" s="161">
        <v>27955</v>
      </c>
      <c r="W680" s="171">
        <f t="shared" si="96"/>
        <v>207504</v>
      </c>
      <c r="X680" s="173" t="s">
        <v>267</v>
      </c>
    </row>
    <row r="681" spans="1:24" ht="20.100000000000001" customHeight="1">
      <c r="A681" s="179">
        <v>656</v>
      </c>
      <c r="B681" s="218" t="str">
        <f>"2_4. "&amp;VLOOKUP($A681,[14]공종목록표!$A:$F,2,0)</f>
        <v>2_4. 모타카 동승자</v>
      </c>
      <c r="C681" s="180" t="str">
        <f>VLOOKUP($A681,[14]공종목록표!$A:$F,3,0)</f>
        <v>야간</v>
      </c>
      <c r="D681" s="180" t="str">
        <f>VLOOKUP($A681,[14]공종목록표!$A:$F,4,0)</f>
        <v>모타카 동승자는 철도운행안전관리자의 자격을 갖춘 자</v>
      </c>
      <c r="E681" s="185" t="str">
        <f>VLOOKUP($A681,[14]공종목록표!$A:$F,5,0)</f>
        <v>인</v>
      </c>
      <c r="F681" s="167">
        <f>ROUNDDOWN((VLOOKUP(A681,[14]수량산출서!$A$3:$AE$400,31,FALSE))*1,0)</f>
        <v>69</v>
      </c>
      <c r="G681" s="167">
        <f>((VLOOKUP(A681,[14]수량산출서!$A$3:$AE$400,31,FALSE))-F681)*1000</f>
        <v>500</v>
      </c>
      <c r="H681" s="167">
        <f t="shared" si="89"/>
        <v>0</v>
      </c>
      <c r="I681" s="167">
        <f t="shared" si="90"/>
        <v>0</v>
      </c>
      <c r="J681" s="167">
        <f t="shared" si="91"/>
        <v>353188</v>
      </c>
      <c r="K681" s="167">
        <f t="shared" si="92"/>
        <v>24546566</v>
      </c>
      <c r="L681" s="167">
        <f t="shared" si="93"/>
        <v>0</v>
      </c>
      <c r="M681" s="167">
        <f t="shared" si="94"/>
        <v>0</v>
      </c>
      <c r="N681" s="167">
        <f t="shared" si="95"/>
        <v>353188</v>
      </c>
      <c r="O681" s="168">
        <f t="shared" si="95"/>
        <v>24546566</v>
      </c>
      <c r="P681" s="206" t="s">
        <v>268</v>
      </c>
      <c r="Q681" s="208"/>
      <c r="R681" s="171">
        <v>353188</v>
      </c>
      <c r="S681" s="209"/>
      <c r="T681" s="209"/>
      <c r="V681" s="161">
        <v>41933</v>
      </c>
      <c r="W681" s="171">
        <f t="shared" si="96"/>
        <v>311255</v>
      </c>
      <c r="X681" s="173" t="s">
        <v>269</v>
      </c>
    </row>
    <row r="682" spans="1:24" s="277" customFormat="1" ht="20.100000000000001" customHeight="1">
      <c r="A682" s="280"/>
      <c r="B682" s="270" t="s">
        <v>270</v>
      </c>
      <c r="C682" s="270" t="s">
        <v>271</v>
      </c>
      <c r="D682" s="270"/>
      <c r="E682" s="271" t="s">
        <v>272</v>
      </c>
      <c r="F682" s="279">
        <v>6.5</v>
      </c>
      <c r="G682" s="270"/>
      <c r="H682" s="270"/>
      <c r="I682" s="273"/>
      <c r="J682" s="270"/>
      <c r="K682" s="273"/>
      <c r="L682" s="270"/>
      <c r="M682" s="273">
        <f>INT((O674+O675)*F682/100)</f>
        <v>87447527</v>
      </c>
      <c r="N682" s="270"/>
      <c r="O682" s="273">
        <f t="shared" si="95"/>
        <v>87447527</v>
      </c>
      <c r="P682" s="281"/>
      <c r="Q682" s="275"/>
      <c r="R682" s="276"/>
      <c r="S682" s="276"/>
      <c r="T682" s="276"/>
      <c r="U682" s="282" t="s">
        <v>273</v>
      </c>
      <c r="V682" s="217"/>
      <c r="W682" s="217"/>
      <c r="X682" s="278"/>
    </row>
    <row r="683" spans="1:24" s="277" customFormat="1" ht="20.100000000000001" customHeight="1">
      <c r="A683" s="280"/>
      <c r="B683" s="283" t="s">
        <v>274</v>
      </c>
      <c r="C683" s="283" t="s">
        <v>275</v>
      </c>
      <c r="D683" s="283"/>
      <c r="E683" s="284" t="s">
        <v>276</v>
      </c>
      <c r="F683" s="285">
        <v>15</v>
      </c>
      <c r="G683" s="286"/>
      <c r="H683" s="273"/>
      <c r="I683" s="286"/>
      <c r="J683" s="273"/>
      <c r="K683" s="286"/>
      <c r="L683" s="273"/>
      <c r="M683" s="273">
        <f>INT((O674+O675+O682-I657)*F683/100)-P683</f>
        <v>197937123</v>
      </c>
      <c r="N683" s="286"/>
      <c r="O683" s="287">
        <f>I683+K683+M683</f>
        <v>197937123</v>
      </c>
      <c r="P683" s="288">
        <v>993</v>
      </c>
      <c r="Q683" s="289"/>
      <c r="R683" s="290"/>
      <c r="S683" s="290"/>
      <c r="T683" s="290"/>
      <c r="U683" s="277" t="s">
        <v>277</v>
      </c>
      <c r="V683" s="217"/>
      <c r="W683" s="217"/>
      <c r="X683" s="278"/>
    </row>
    <row r="684" spans="1:24" s="277" customFormat="1" ht="20.100000000000001" customHeight="1">
      <c r="A684" s="280">
        <v>657</v>
      </c>
      <c r="B684" s="283" t="str">
        <f>"5. "&amp;VLOOKUP($A684,[14]공종목록표!$A:$F,2,0)</f>
        <v>5. 열차접근경보앱 단말기</v>
      </c>
      <c r="C684" s="283" t="str">
        <f>VLOOKUP($A684,[14]공종목록표!$A:$F,3,0)</f>
        <v>LTE스마트폰 임대, 6개월 이상</v>
      </c>
      <c r="D684" s="283" t="str">
        <f>VLOOKUP($A684,[14]공종목록표!$A:$F,4,0)</f>
        <v>열차감시원 휴대품</v>
      </c>
      <c r="E684" s="284" t="str">
        <f>VLOOKUP($A684,[14]공종목록표!$A:$F,5,0)</f>
        <v>개월</v>
      </c>
      <c r="F684" s="167">
        <f>ROUNDDOWN((VLOOKUP(A684,[14]수량산출서!$A$3:$AE$400,31,FALSE))*1,0)</f>
        <v>9</v>
      </c>
      <c r="G684" s="167">
        <f>((VLOOKUP(A684,[14]수량산출서!$A$3:$AE$400,31,FALSE))-F684)*1000</f>
        <v>0</v>
      </c>
      <c r="H684" s="286">
        <f t="shared" ref="H684:H699" si="97">INT($Q684*$T$3)</f>
        <v>0</v>
      </c>
      <c r="I684" s="286">
        <f t="shared" ref="I684:I699" si="98">INT(H684*($F684+$G684/1000))</f>
        <v>0</v>
      </c>
      <c r="J684" s="286">
        <f t="shared" ref="J684:J699" si="99">INT($R684*$T$3)</f>
        <v>0</v>
      </c>
      <c r="K684" s="286">
        <f t="shared" ref="K684:K699" si="100">INT(J684*($F684+$G684/1000))</f>
        <v>0</v>
      </c>
      <c r="L684" s="286">
        <f t="shared" ref="L684:L699" si="101">INT($S684*$T$3)</f>
        <v>36273</v>
      </c>
      <c r="M684" s="286">
        <f t="shared" ref="M684:M699" si="102">INT(L684*($F684+$G684/1000))</f>
        <v>326457</v>
      </c>
      <c r="N684" s="286">
        <f t="shared" ref="N684:O699" si="103">H684+J684+L684</f>
        <v>36273</v>
      </c>
      <c r="O684" s="287">
        <f t="shared" si="103"/>
        <v>326457</v>
      </c>
      <c r="P684" s="274"/>
      <c r="Q684" s="275"/>
      <c r="R684" s="276"/>
      <c r="S684" s="291">
        <v>36273</v>
      </c>
      <c r="T684" s="276"/>
      <c r="U684" s="282"/>
      <c r="V684" s="161">
        <v>36273</v>
      </c>
      <c r="W684" s="171">
        <f>N684-V684</f>
        <v>0</v>
      </c>
      <c r="X684" s="173"/>
    </row>
    <row r="685" spans="1:24" s="277" customFormat="1" ht="20.100000000000001" customHeight="1">
      <c r="A685" s="280">
        <v>658</v>
      </c>
      <c r="B685" s="283" t="str">
        <f>"6. "&amp;VLOOKUP($A685,[14]공종목록표!$A:$F,2,0)</f>
        <v>6. 열차접근경보앱 연동장치</v>
      </c>
      <c r="C685" s="283" t="str">
        <f>VLOOKUP($A685,[14]공종목록표!$A:$F,3,0)</f>
        <v>1SET(5대)</v>
      </c>
      <c r="D685" s="283" t="str">
        <f>VLOOKUP($A685,[14]공종목록표!$A:$F,4,0)</f>
        <v>작업자 전원</v>
      </c>
      <c r="E685" s="284" t="str">
        <f>VLOOKUP($A685,[14]공종목록표!$A:$F,5,0)</f>
        <v>SET</v>
      </c>
      <c r="F685" s="167"/>
      <c r="G685" s="286">
        <v>0</v>
      </c>
      <c r="H685" s="286">
        <f t="shared" si="97"/>
        <v>0</v>
      </c>
      <c r="I685" s="286">
        <f t="shared" si="98"/>
        <v>0</v>
      </c>
      <c r="J685" s="286">
        <f t="shared" si="99"/>
        <v>0</v>
      </c>
      <c r="K685" s="286">
        <f t="shared" si="100"/>
        <v>0</v>
      </c>
      <c r="L685" s="286">
        <f t="shared" si="101"/>
        <v>700000</v>
      </c>
      <c r="M685" s="286">
        <f t="shared" si="102"/>
        <v>0</v>
      </c>
      <c r="N685" s="286">
        <f t="shared" si="103"/>
        <v>700000</v>
      </c>
      <c r="O685" s="287">
        <f t="shared" si="103"/>
        <v>0</v>
      </c>
      <c r="P685" s="183"/>
      <c r="Q685" s="208"/>
      <c r="R685" s="209"/>
      <c r="S685" s="171">
        <v>700000</v>
      </c>
      <c r="T685" s="209"/>
      <c r="U685" s="282"/>
      <c r="V685" s="161">
        <v>700000</v>
      </c>
      <c r="W685" s="171">
        <f t="shared" ref="W685:W698" si="104">N685-V685</f>
        <v>0</v>
      </c>
      <c r="X685" s="173"/>
    </row>
    <row r="686" spans="1:24" s="277" customFormat="1" ht="20.100000000000001" hidden="1" customHeight="1">
      <c r="A686" s="280">
        <v>659</v>
      </c>
      <c r="B686" s="283" t="str">
        <f>"7. "&amp;VLOOKUP($A686,[14]공종목록표!$A:$F,2,0)</f>
        <v>7. 특수차 확인검사</v>
      </c>
      <c r="C686" s="283" t="str">
        <f>VLOOKUP($A686,[14]공종목록표!$A:$F,3,0)</f>
        <v>LI-3, 수도권</v>
      </c>
      <c r="D686" s="283" t="str">
        <f>VLOOKUP($A686,[14]공종목록표!$A:$F,4,0)</f>
        <v>특수차 검사 확인</v>
      </c>
      <c r="E686" s="284" t="str">
        <f>VLOOKUP($A686,[14]공종목록표!$A:$F,5,0)</f>
        <v>회</v>
      </c>
      <c r="F686" s="286"/>
      <c r="G686" s="286">
        <v>0</v>
      </c>
      <c r="H686" s="286">
        <f t="shared" si="97"/>
        <v>0</v>
      </c>
      <c r="I686" s="286">
        <f t="shared" si="98"/>
        <v>0</v>
      </c>
      <c r="J686" s="286">
        <f t="shared" si="99"/>
        <v>0</v>
      </c>
      <c r="K686" s="286">
        <f t="shared" si="100"/>
        <v>0</v>
      </c>
      <c r="L686" s="286">
        <f t="shared" si="101"/>
        <v>2182000</v>
      </c>
      <c r="M686" s="286">
        <f t="shared" si="102"/>
        <v>0</v>
      </c>
      <c r="N686" s="286">
        <f t="shared" si="103"/>
        <v>2182000</v>
      </c>
      <c r="O686" s="287">
        <f t="shared" si="103"/>
        <v>0</v>
      </c>
      <c r="P686" s="183"/>
      <c r="Q686" s="208"/>
      <c r="R686" s="209"/>
      <c r="S686" s="171">
        <v>2182000</v>
      </c>
      <c r="T686" s="209"/>
      <c r="U686" s="282"/>
      <c r="V686" s="161">
        <v>2000000</v>
      </c>
      <c r="W686" s="171">
        <f t="shared" si="104"/>
        <v>182000</v>
      </c>
      <c r="X686" s="173"/>
    </row>
    <row r="687" spans="1:24" s="277" customFormat="1" ht="20.100000000000001" customHeight="1">
      <c r="A687" s="280">
        <v>660</v>
      </c>
      <c r="B687" s="283" t="str">
        <f>"7. "&amp;VLOOKUP($A687,[14]공종목록표!$A:$F,2,0)</f>
        <v>7. 특수차 확인검사</v>
      </c>
      <c r="C687" s="283" t="str">
        <f>VLOOKUP($A687,[14]공종목록표!$A:$F,3,0)</f>
        <v>LI-3, 지방</v>
      </c>
      <c r="D687" s="283" t="str">
        <f>VLOOKUP($A687,[14]공종목록표!$A:$F,4,0)</f>
        <v>특수차 검사 확인</v>
      </c>
      <c r="E687" s="284" t="str">
        <f>VLOOKUP($A687,[14]공종목록표!$A:$F,5,0)</f>
        <v>회</v>
      </c>
      <c r="F687" s="167">
        <f>ROUNDDOWN((VLOOKUP(A687,[14]수량산출서!$A$3:$AE$400,31,FALSE))*1,0)</f>
        <v>1</v>
      </c>
      <c r="G687" s="286">
        <v>0</v>
      </c>
      <c r="H687" s="286">
        <f t="shared" si="97"/>
        <v>0</v>
      </c>
      <c r="I687" s="286">
        <f t="shared" si="98"/>
        <v>0</v>
      </c>
      <c r="J687" s="286">
        <f t="shared" si="99"/>
        <v>0</v>
      </c>
      <c r="K687" s="286">
        <f t="shared" si="100"/>
        <v>0</v>
      </c>
      <c r="L687" s="286">
        <f t="shared" si="101"/>
        <v>2364000</v>
      </c>
      <c r="M687" s="286">
        <f t="shared" si="102"/>
        <v>2364000</v>
      </c>
      <c r="N687" s="286">
        <f t="shared" si="103"/>
        <v>2364000</v>
      </c>
      <c r="O687" s="287">
        <f t="shared" si="103"/>
        <v>2364000</v>
      </c>
      <c r="P687" s="183"/>
      <c r="Q687" s="208"/>
      <c r="R687" s="209"/>
      <c r="S687" s="171">
        <v>2364000</v>
      </c>
      <c r="T687" s="209"/>
      <c r="U687" s="282"/>
      <c r="V687" s="161">
        <v>2000000</v>
      </c>
      <c r="W687" s="171">
        <f t="shared" si="104"/>
        <v>364000</v>
      </c>
      <c r="X687" s="173"/>
    </row>
    <row r="688" spans="1:24" s="277" customFormat="1" ht="20.100000000000001" hidden="1" customHeight="1">
      <c r="A688" s="280">
        <v>661</v>
      </c>
      <c r="B688" s="283" t="str">
        <f>"7. "&amp;VLOOKUP($A688,[14]공종목록표!$A:$F,2,0)</f>
        <v>7. 특수차 확인검사</v>
      </c>
      <c r="C688" s="283" t="str">
        <f>VLOOKUP($A688,[14]공종목록표!$A:$F,3,0)</f>
        <v>LI-6, 수도권</v>
      </c>
      <c r="D688" s="283" t="str">
        <f>VLOOKUP($A688,[14]공종목록표!$A:$F,4,0)</f>
        <v>특수차 검사 확인</v>
      </c>
      <c r="E688" s="284" t="str">
        <f>VLOOKUP($A688,[14]공종목록표!$A:$F,5,0)</f>
        <v>회</v>
      </c>
      <c r="F688" s="286"/>
      <c r="G688" s="286">
        <v>0</v>
      </c>
      <c r="H688" s="286">
        <f t="shared" si="97"/>
        <v>0</v>
      </c>
      <c r="I688" s="286">
        <f t="shared" si="98"/>
        <v>0</v>
      </c>
      <c r="J688" s="286">
        <f t="shared" si="99"/>
        <v>0</v>
      </c>
      <c r="K688" s="286">
        <f t="shared" si="100"/>
        <v>0</v>
      </c>
      <c r="L688" s="286">
        <f t="shared" si="101"/>
        <v>2546000</v>
      </c>
      <c r="M688" s="286">
        <f t="shared" si="102"/>
        <v>0</v>
      </c>
      <c r="N688" s="286">
        <f t="shared" si="103"/>
        <v>2546000</v>
      </c>
      <c r="O688" s="287">
        <f t="shared" si="103"/>
        <v>0</v>
      </c>
      <c r="P688" s="183"/>
      <c r="Q688" s="208"/>
      <c r="R688" s="209"/>
      <c r="S688" s="171">
        <v>2546000</v>
      </c>
      <c r="T688" s="209"/>
      <c r="U688" s="282"/>
      <c r="V688" s="161">
        <v>2000000</v>
      </c>
      <c r="W688" s="171">
        <f t="shared" si="104"/>
        <v>546000</v>
      </c>
      <c r="X688" s="173"/>
    </row>
    <row r="689" spans="1:24" s="277" customFormat="1" ht="20.100000000000001" hidden="1" customHeight="1">
      <c r="A689" s="280">
        <v>662</v>
      </c>
      <c r="B689" s="283" t="str">
        <f>"7. "&amp;VLOOKUP($A689,[14]공종목록표!$A:$F,2,0)</f>
        <v>7. 특수차 확인검사</v>
      </c>
      <c r="C689" s="283" t="str">
        <f>VLOOKUP($A689,[14]공종목록표!$A:$F,3,0)</f>
        <v>LI-6, 지방</v>
      </c>
      <c r="D689" s="283" t="str">
        <f>VLOOKUP($A689,[14]공종목록표!$A:$F,4,0)</f>
        <v>특수차 검사 확인</v>
      </c>
      <c r="E689" s="284" t="str">
        <f>VLOOKUP($A689,[14]공종목록표!$A:$F,5,0)</f>
        <v>회</v>
      </c>
      <c r="F689" s="286"/>
      <c r="G689" s="286">
        <v>0</v>
      </c>
      <c r="H689" s="286">
        <f t="shared" si="97"/>
        <v>0</v>
      </c>
      <c r="I689" s="286">
        <f t="shared" si="98"/>
        <v>0</v>
      </c>
      <c r="J689" s="286">
        <f t="shared" si="99"/>
        <v>0</v>
      </c>
      <c r="K689" s="286">
        <f t="shared" si="100"/>
        <v>0</v>
      </c>
      <c r="L689" s="286">
        <f t="shared" si="101"/>
        <v>2728000</v>
      </c>
      <c r="M689" s="286">
        <f t="shared" si="102"/>
        <v>0</v>
      </c>
      <c r="N689" s="286">
        <f t="shared" si="103"/>
        <v>2728000</v>
      </c>
      <c r="O689" s="287">
        <f t="shared" si="103"/>
        <v>0</v>
      </c>
      <c r="P689" s="183"/>
      <c r="Q689" s="208"/>
      <c r="R689" s="209"/>
      <c r="S689" s="171">
        <v>2728000</v>
      </c>
      <c r="T689" s="209"/>
      <c r="U689" s="282"/>
      <c r="V689" s="161">
        <v>2000000</v>
      </c>
      <c r="W689" s="171">
        <f t="shared" si="104"/>
        <v>728000</v>
      </c>
      <c r="X689" s="173"/>
    </row>
    <row r="690" spans="1:24" s="277" customFormat="1" ht="20.100000000000001" hidden="1" customHeight="1">
      <c r="A690" s="280">
        <v>663</v>
      </c>
      <c r="B690" s="283" t="str">
        <f>"7. "&amp;VLOOKUP($A690,[14]공종목록표!$A:$F,2,0)</f>
        <v>7. 특수차 확인검사</v>
      </c>
      <c r="C690" s="283" t="str">
        <f>VLOOKUP($A690,[14]공종목록표!$A:$F,3,0)</f>
        <v>LI-12, 수도권</v>
      </c>
      <c r="D690" s="283" t="str">
        <f>VLOOKUP($A690,[14]공종목록표!$A:$F,4,0)</f>
        <v>특수차 검사 확인</v>
      </c>
      <c r="E690" s="284" t="str">
        <f>VLOOKUP($A690,[14]공종목록표!$A:$F,5,0)</f>
        <v>회</v>
      </c>
      <c r="F690" s="286"/>
      <c r="G690" s="286">
        <v>0</v>
      </c>
      <c r="H690" s="286">
        <f t="shared" si="97"/>
        <v>0</v>
      </c>
      <c r="I690" s="286">
        <f t="shared" si="98"/>
        <v>0</v>
      </c>
      <c r="J690" s="286">
        <f t="shared" si="99"/>
        <v>0</v>
      </c>
      <c r="K690" s="286">
        <f t="shared" si="100"/>
        <v>0</v>
      </c>
      <c r="L690" s="286">
        <f t="shared" si="101"/>
        <v>2955000</v>
      </c>
      <c r="M690" s="286">
        <f t="shared" si="102"/>
        <v>0</v>
      </c>
      <c r="N690" s="286">
        <f t="shared" si="103"/>
        <v>2955000</v>
      </c>
      <c r="O690" s="287">
        <f t="shared" si="103"/>
        <v>0</v>
      </c>
      <c r="P690" s="183"/>
      <c r="Q690" s="208"/>
      <c r="R690" s="209"/>
      <c r="S690" s="171">
        <v>2955000</v>
      </c>
      <c r="T690" s="209"/>
      <c r="U690" s="282"/>
      <c r="V690" s="161">
        <v>2500000</v>
      </c>
      <c r="W690" s="171">
        <f t="shared" si="104"/>
        <v>455000</v>
      </c>
      <c r="X690" s="173"/>
    </row>
    <row r="691" spans="1:24" s="277" customFormat="1" ht="20.100000000000001" hidden="1" customHeight="1">
      <c r="A691" s="280">
        <v>664</v>
      </c>
      <c r="B691" s="283" t="str">
        <f>"7. "&amp;VLOOKUP($A691,[14]공종목록표!$A:$F,2,0)</f>
        <v>7. 특수차 확인검사</v>
      </c>
      <c r="C691" s="283" t="str">
        <f>VLOOKUP($A691,[14]공종목록표!$A:$F,3,0)</f>
        <v>LI-12, 지방</v>
      </c>
      <c r="D691" s="283" t="str">
        <f>VLOOKUP($A691,[14]공종목록표!$A:$F,4,0)</f>
        <v>특수차 검사 확인</v>
      </c>
      <c r="E691" s="284" t="str">
        <f>VLOOKUP($A691,[14]공종목록표!$A:$F,5,0)</f>
        <v>회</v>
      </c>
      <c r="F691" s="286"/>
      <c r="G691" s="286">
        <v>0</v>
      </c>
      <c r="H691" s="286">
        <f t="shared" si="97"/>
        <v>0</v>
      </c>
      <c r="I691" s="286">
        <f t="shared" si="98"/>
        <v>0</v>
      </c>
      <c r="J691" s="286">
        <f t="shared" si="99"/>
        <v>0</v>
      </c>
      <c r="K691" s="286">
        <f t="shared" si="100"/>
        <v>0</v>
      </c>
      <c r="L691" s="286">
        <f t="shared" si="101"/>
        <v>3137000</v>
      </c>
      <c r="M691" s="286">
        <f t="shared" si="102"/>
        <v>0</v>
      </c>
      <c r="N691" s="286">
        <f t="shared" si="103"/>
        <v>3137000</v>
      </c>
      <c r="O691" s="287">
        <f t="shared" si="103"/>
        <v>0</v>
      </c>
      <c r="P691" s="183"/>
      <c r="Q691" s="208"/>
      <c r="R691" s="209"/>
      <c r="S691" s="171">
        <v>3137000</v>
      </c>
      <c r="T691" s="209"/>
      <c r="U691" s="282"/>
      <c r="V691" s="161">
        <v>2500000</v>
      </c>
      <c r="W691" s="171">
        <f t="shared" si="104"/>
        <v>637000</v>
      </c>
      <c r="X691" s="173"/>
    </row>
    <row r="692" spans="1:24" s="277" customFormat="1" ht="20.100000000000001" hidden="1" customHeight="1">
      <c r="A692" s="280">
        <v>665</v>
      </c>
      <c r="B692" s="283" t="str">
        <f>"7. "&amp;VLOOKUP($A692,[14]공종목록표!$A:$F,2,0)</f>
        <v>7. 특수차 확인검사</v>
      </c>
      <c r="C692" s="283" t="str">
        <f>VLOOKUP($A692,[14]공종목록표!$A:$F,3,0)</f>
        <v>GI-2, 수도권</v>
      </c>
      <c r="D692" s="283" t="str">
        <f>VLOOKUP($A692,[14]공종목록표!$A:$F,4,0)</f>
        <v>특수차 검사 확인</v>
      </c>
      <c r="E692" s="284" t="str">
        <f>VLOOKUP($A692,[14]공종목록표!$A:$F,5,0)</f>
        <v>회</v>
      </c>
      <c r="F692" s="286"/>
      <c r="G692" s="286">
        <v>0</v>
      </c>
      <c r="H692" s="286">
        <f t="shared" si="97"/>
        <v>0</v>
      </c>
      <c r="I692" s="286">
        <f t="shared" si="98"/>
        <v>0</v>
      </c>
      <c r="J692" s="286">
        <f t="shared" si="99"/>
        <v>0</v>
      </c>
      <c r="K692" s="286">
        <f t="shared" si="100"/>
        <v>0</v>
      </c>
      <c r="L692" s="286">
        <f t="shared" si="101"/>
        <v>3364000</v>
      </c>
      <c r="M692" s="286">
        <f t="shared" si="102"/>
        <v>0</v>
      </c>
      <c r="N692" s="286">
        <f t="shared" si="103"/>
        <v>3364000</v>
      </c>
      <c r="O692" s="287">
        <f t="shared" si="103"/>
        <v>0</v>
      </c>
      <c r="P692" s="183"/>
      <c r="Q692" s="208"/>
      <c r="R692" s="209"/>
      <c r="S692" s="171">
        <v>3364000</v>
      </c>
      <c r="T692" s="209"/>
      <c r="U692" s="282"/>
      <c r="V692" s="161">
        <v>3000000</v>
      </c>
      <c r="W692" s="171">
        <f t="shared" si="104"/>
        <v>364000</v>
      </c>
      <c r="X692" s="173"/>
    </row>
    <row r="693" spans="1:24" s="277" customFormat="1" ht="20.100000000000001" hidden="1" customHeight="1">
      <c r="A693" s="280">
        <v>666</v>
      </c>
      <c r="B693" s="283" t="str">
        <f>"7. "&amp;VLOOKUP($A693,[14]공종목록표!$A:$F,2,0)</f>
        <v>7. 특수차 확인검사</v>
      </c>
      <c r="C693" s="283" t="str">
        <f>VLOOKUP($A693,[14]공종목록표!$A:$F,3,0)</f>
        <v>GI-2, 지방</v>
      </c>
      <c r="D693" s="283" t="str">
        <f>VLOOKUP($A693,[14]공종목록표!$A:$F,4,0)</f>
        <v>특수차 검사 확인</v>
      </c>
      <c r="E693" s="284" t="str">
        <f>VLOOKUP($A693,[14]공종목록표!$A:$F,5,0)</f>
        <v>회</v>
      </c>
      <c r="F693" s="286"/>
      <c r="G693" s="286">
        <v>0</v>
      </c>
      <c r="H693" s="286">
        <f t="shared" si="97"/>
        <v>0</v>
      </c>
      <c r="I693" s="286">
        <f t="shared" si="98"/>
        <v>0</v>
      </c>
      <c r="J693" s="286">
        <f t="shared" si="99"/>
        <v>0</v>
      </c>
      <c r="K693" s="286">
        <f t="shared" si="100"/>
        <v>0</v>
      </c>
      <c r="L693" s="286">
        <f t="shared" si="101"/>
        <v>3546000</v>
      </c>
      <c r="M693" s="286">
        <f t="shared" si="102"/>
        <v>0</v>
      </c>
      <c r="N693" s="286">
        <f t="shared" si="103"/>
        <v>3546000</v>
      </c>
      <c r="O693" s="287">
        <f t="shared" si="103"/>
        <v>0</v>
      </c>
      <c r="P693" s="183"/>
      <c r="Q693" s="208"/>
      <c r="R693" s="209"/>
      <c r="S693" s="171">
        <v>3546000</v>
      </c>
      <c r="T693" s="209"/>
      <c r="U693" s="282"/>
      <c r="V693" s="161">
        <v>3000000</v>
      </c>
      <c r="W693" s="171">
        <f t="shared" si="104"/>
        <v>546000</v>
      </c>
      <c r="X693" s="173"/>
    </row>
    <row r="694" spans="1:24" s="277" customFormat="1" ht="20.100000000000001" hidden="1" customHeight="1">
      <c r="A694" s="280">
        <v>667</v>
      </c>
      <c r="B694" s="283" t="str">
        <f>"7. "&amp;VLOOKUP($A694,[14]공종목록표!$A:$F,2,0)</f>
        <v>7. 특수차 확인검사</v>
      </c>
      <c r="C694" s="283" t="str">
        <f>VLOOKUP($A694,[14]공종목록표!$A:$F,3,0)</f>
        <v>GI-4, 수도권</v>
      </c>
      <c r="D694" s="283" t="str">
        <f>VLOOKUP($A694,[14]공종목록표!$A:$F,4,0)</f>
        <v>특수차 검사 확인</v>
      </c>
      <c r="E694" s="284" t="str">
        <f>VLOOKUP($A694,[14]공종목록표!$A:$F,5,0)</f>
        <v>회</v>
      </c>
      <c r="F694" s="286"/>
      <c r="G694" s="286">
        <v>0</v>
      </c>
      <c r="H694" s="286">
        <f t="shared" si="97"/>
        <v>0</v>
      </c>
      <c r="I694" s="286">
        <f t="shared" si="98"/>
        <v>0</v>
      </c>
      <c r="J694" s="286">
        <f t="shared" si="99"/>
        <v>0</v>
      </c>
      <c r="K694" s="286">
        <f t="shared" si="100"/>
        <v>0</v>
      </c>
      <c r="L694" s="286">
        <f t="shared" si="101"/>
        <v>3728000</v>
      </c>
      <c r="M694" s="286">
        <f t="shared" si="102"/>
        <v>0</v>
      </c>
      <c r="N694" s="286">
        <f t="shared" si="103"/>
        <v>3728000</v>
      </c>
      <c r="O694" s="287">
        <f t="shared" si="103"/>
        <v>0</v>
      </c>
      <c r="P694" s="183"/>
      <c r="Q694" s="208"/>
      <c r="R694" s="209"/>
      <c r="S694" s="171">
        <v>3728000</v>
      </c>
      <c r="T694" s="209"/>
      <c r="U694" s="282"/>
      <c r="V694" s="161">
        <v>3000000</v>
      </c>
      <c r="W694" s="171">
        <f t="shared" si="104"/>
        <v>728000</v>
      </c>
      <c r="X694" s="173"/>
    </row>
    <row r="695" spans="1:24" s="277" customFormat="1" ht="20.100000000000001" hidden="1" customHeight="1">
      <c r="A695" s="280">
        <v>668</v>
      </c>
      <c r="B695" s="283" t="str">
        <f>"7. "&amp;VLOOKUP($A695,[14]공종목록표!$A:$F,2,0)</f>
        <v>7. 특수차 확인검사</v>
      </c>
      <c r="C695" s="283" t="str">
        <f>VLOOKUP($A695,[14]공종목록표!$A:$F,3,0)</f>
        <v>GI-4, 지방</v>
      </c>
      <c r="D695" s="283" t="str">
        <f>VLOOKUP($A695,[14]공종목록표!$A:$F,4,0)</f>
        <v>특수차 검사 확인</v>
      </c>
      <c r="E695" s="284" t="str">
        <f>VLOOKUP($A695,[14]공종목록표!$A:$F,5,0)</f>
        <v>회</v>
      </c>
      <c r="F695" s="286"/>
      <c r="G695" s="286">
        <v>0</v>
      </c>
      <c r="H695" s="286">
        <f t="shared" si="97"/>
        <v>0</v>
      </c>
      <c r="I695" s="286">
        <f t="shared" si="98"/>
        <v>0</v>
      </c>
      <c r="J695" s="286">
        <f t="shared" si="99"/>
        <v>0</v>
      </c>
      <c r="K695" s="286">
        <f t="shared" si="100"/>
        <v>0</v>
      </c>
      <c r="L695" s="286">
        <f t="shared" si="101"/>
        <v>3910000</v>
      </c>
      <c r="M695" s="286">
        <f t="shared" si="102"/>
        <v>0</v>
      </c>
      <c r="N695" s="286">
        <f t="shared" si="103"/>
        <v>3910000</v>
      </c>
      <c r="O695" s="287">
        <f t="shared" si="103"/>
        <v>0</v>
      </c>
      <c r="P695" s="183"/>
      <c r="Q695" s="208"/>
      <c r="R695" s="209"/>
      <c r="S695" s="171">
        <v>3910000</v>
      </c>
      <c r="T695" s="209"/>
      <c r="U695" s="282"/>
      <c r="V695" s="161">
        <v>3000000</v>
      </c>
      <c r="W695" s="171">
        <f t="shared" si="104"/>
        <v>910000</v>
      </c>
      <c r="X695" s="173"/>
    </row>
    <row r="696" spans="1:24" s="277" customFormat="1" ht="20.100000000000001" hidden="1" customHeight="1">
      <c r="A696" s="280">
        <v>669</v>
      </c>
      <c r="B696" s="283" t="str">
        <f>"7. "&amp;VLOOKUP($A696,[14]공종목록표!$A:$F,2,0)</f>
        <v>7. 특수차 확인검사</v>
      </c>
      <c r="C696" s="283" t="str">
        <f>VLOOKUP($A696,[14]공종목록표!$A:$F,3,0)</f>
        <v>GI-8, 수도권</v>
      </c>
      <c r="D696" s="283" t="str">
        <f>VLOOKUP($A696,[14]공종목록표!$A:$F,4,0)</f>
        <v>특수차 검사 확인</v>
      </c>
      <c r="E696" s="284" t="str">
        <f>VLOOKUP($A696,[14]공종목록표!$A:$F,5,0)</f>
        <v>회</v>
      </c>
      <c r="F696" s="286"/>
      <c r="G696" s="286">
        <v>0</v>
      </c>
      <c r="H696" s="286">
        <f t="shared" si="97"/>
        <v>0</v>
      </c>
      <c r="I696" s="286">
        <f t="shared" si="98"/>
        <v>0</v>
      </c>
      <c r="J696" s="286">
        <f t="shared" si="99"/>
        <v>0</v>
      </c>
      <c r="K696" s="286">
        <f t="shared" si="100"/>
        <v>0</v>
      </c>
      <c r="L696" s="286">
        <f t="shared" si="101"/>
        <v>4137000</v>
      </c>
      <c r="M696" s="286">
        <f t="shared" si="102"/>
        <v>0</v>
      </c>
      <c r="N696" s="286">
        <f t="shared" si="103"/>
        <v>4137000</v>
      </c>
      <c r="O696" s="287">
        <f t="shared" si="103"/>
        <v>0</v>
      </c>
      <c r="P696" s="183"/>
      <c r="Q696" s="208"/>
      <c r="R696" s="209"/>
      <c r="S696" s="171">
        <v>4137000</v>
      </c>
      <c r="T696" s="209"/>
      <c r="U696" s="282"/>
      <c r="V696" s="161">
        <v>3300000</v>
      </c>
      <c r="W696" s="171">
        <f>N696-V696</f>
        <v>837000</v>
      </c>
      <c r="X696" s="173"/>
    </row>
    <row r="697" spans="1:24" s="277" customFormat="1" ht="20.100000000000001" hidden="1" customHeight="1">
      <c r="A697" s="280">
        <v>670</v>
      </c>
      <c r="B697" s="283" t="str">
        <f>"7. "&amp;VLOOKUP($A697,[14]공종목록표!$A:$F,2,0)</f>
        <v>7. 특수차 확인검사</v>
      </c>
      <c r="C697" s="283" t="str">
        <f>VLOOKUP($A697,[14]공종목록표!$A:$F,3,0)</f>
        <v>GI-8, 지방</v>
      </c>
      <c r="D697" s="283" t="str">
        <f>VLOOKUP($A697,[14]공종목록표!$A:$F,4,0)</f>
        <v>특수차 검사 확인</v>
      </c>
      <c r="E697" s="284" t="str">
        <f>VLOOKUP($A697,[14]공종목록표!$A:$F,5,0)</f>
        <v>회</v>
      </c>
      <c r="F697" s="286"/>
      <c r="G697" s="286">
        <v>0</v>
      </c>
      <c r="H697" s="286">
        <f t="shared" si="97"/>
        <v>0</v>
      </c>
      <c r="I697" s="286">
        <f t="shared" si="98"/>
        <v>0</v>
      </c>
      <c r="J697" s="286">
        <f t="shared" si="99"/>
        <v>0</v>
      </c>
      <c r="K697" s="286">
        <f t="shared" si="100"/>
        <v>0</v>
      </c>
      <c r="L697" s="286">
        <f t="shared" si="101"/>
        <v>4319000</v>
      </c>
      <c r="M697" s="286">
        <f t="shared" si="102"/>
        <v>0</v>
      </c>
      <c r="N697" s="286">
        <f t="shared" si="103"/>
        <v>4319000</v>
      </c>
      <c r="O697" s="287">
        <f t="shared" si="103"/>
        <v>0</v>
      </c>
      <c r="P697" s="183"/>
      <c r="Q697" s="208"/>
      <c r="R697" s="209"/>
      <c r="S697" s="171">
        <v>4319000</v>
      </c>
      <c r="T697" s="209"/>
      <c r="U697" s="282"/>
      <c r="V697" s="161">
        <v>3300000</v>
      </c>
      <c r="W697" s="171">
        <f t="shared" si="104"/>
        <v>1019000</v>
      </c>
      <c r="X697" s="173"/>
    </row>
    <row r="698" spans="1:24" s="277" customFormat="1" ht="20.100000000000001" hidden="1" customHeight="1">
      <c r="A698" s="292">
        <v>671</v>
      </c>
      <c r="B698" s="293" t="str">
        <f>"7. "&amp;VLOOKUP($A698,[14]공종목록표!$A:$F,2,0)</f>
        <v>7. 휴대용 무전기</v>
      </c>
      <c r="C698" s="293" t="str">
        <f>VLOOKUP($A698,[14]공종목록표!$A:$F,3,0)</f>
        <v>1SET(1대)</v>
      </c>
      <c r="D698" s="293" t="str">
        <f>VLOOKUP($A698,[14]공종목록표!$A:$F,4,0)</f>
        <v>철도공사 사용승인 무전기</v>
      </c>
      <c r="E698" s="294" t="str">
        <f>VLOOKUP($A698,[14]공종목록표!$A:$F,5,0)</f>
        <v>SET</v>
      </c>
      <c r="F698" s="295"/>
      <c r="G698" s="286">
        <v>0</v>
      </c>
      <c r="H698" s="295">
        <f t="shared" si="97"/>
        <v>0</v>
      </c>
      <c r="I698" s="295">
        <f t="shared" si="98"/>
        <v>0</v>
      </c>
      <c r="J698" s="295">
        <f t="shared" si="99"/>
        <v>0</v>
      </c>
      <c r="K698" s="295">
        <f t="shared" si="100"/>
        <v>0</v>
      </c>
      <c r="L698" s="295">
        <f t="shared" si="101"/>
        <v>445000</v>
      </c>
      <c r="M698" s="295">
        <f t="shared" si="102"/>
        <v>0</v>
      </c>
      <c r="N698" s="295">
        <f t="shared" si="103"/>
        <v>445000</v>
      </c>
      <c r="O698" s="296">
        <f t="shared" si="103"/>
        <v>0</v>
      </c>
      <c r="P698" s="192" t="s">
        <v>278</v>
      </c>
      <c r="Q698" s="297"/>
      <c r="R698" s="224"/>
      <c r="S698" s="194">
        <v>445000</v>
      </c>
      <c r="T698" s="224"/>
      <c r="U698" s="282"/>
      <c r="V698" s="161"/>
      <c r="W698" s="171">
        <f t="shared" si="104"/>
        <v>445000</v>
      </c>
      <c r="X698" s="173"/>
    </row>
    <row r="699" spans="1:24" s="277" customFormat="1" ht="20.100000000000001" customHeight="1">
      <c r="A699" s="280">
        <v>672</v>
      </c>
      <c r="B699" s="283" t="s">
        <v>279</v>
      </c>
      <c r="C699" s="283" t="s">
        <v>280</v>
      </c>
      <c r="D699" s="283"/>
      <c r="E699" s="284" t="s">
        <v>281</v>
      </c>
      <c r="F699" s="167">
        <f>ROUNDDOWN((VLOOKUP(A699,[14]수량산출서!$A$3:$AE$400,31,FALSE))*1,0)</f>
        <v>3</v>
      </c>
      <c r="G699" s="167">
        <f>((VLOOKUP(A699,[14]수량산출서!$A$3:$AE$400,31,FALSE))-F699)*1000</f>
        <v>0</v>
      </c>
      <c r="H699" s="286">
        <f t="shared" si="97"/>
        <v>0</v>
      </c>
      <c r="I699" s="286">
        <f t="shared" si="98"/>
        <v>0</v>
      </c>
      <c r="J699" s="286">
        <f t="shared" si="99"/>
        <v>0</v>
      </c>
      <c r="K699" s="286">
        <f t="shared" si="100"/>
        <v>0</v>
      </c>
      <c r="L699" s="286">
        <f t="shared" si="101"/>
        <v>38500</v>
      </c>
      <c r="M699" s="286">
        <f t="shared" si="102"/>
        <v>115500</v>
      </c>
      <c r="N699" s="286">
        <f t="shared" si="103"/>
        <v>38500</v>
      </c>
      <c r="O699" s="287">
        <f t="shared" si="103"/>
        <v>115500</v>
      </c>
      <c r="P699" s="183"/>
      <c r="Q699" s="208"/>
      <c r="R699" s="209"/>
      <c r="S699" s="171">
        <v>38500</v>
      </c>
      <c r="T699" s="209"/>
      <c r="V699" s="161">
        <v>28500</v>
      </c>
      <c r="W699" s="171">
        <f>N699-V699</f>
        <v>10000</v>
      </c>
      <c r="X699" s="173"/>
    </row>
    <row r="700" spans="1:24" s="277" customFormat="1" ht="20.100000000000001" customHeight="1">
      <c r="A700" s="298"/>
      <c r="B700" s="283"/>
      <c r="C700" s="283"/>
      <c r="D700" s="283"/>
      <c r="E700" s="284"/>
      <c r="F700" s="286"/>
      <c r="G700" s="286"/>
      <c r="H700" s="273"/>
      <c r="I700" s="286"/>
      <c r="J700" s="273"/>
      <c r="K700" s="286"/>
      <c r="L700" s="273"/>
      <c r="M700" s="286"/>
      <c r="N700" s="286"/>
      <c r="O700" s="287"/>
      <c r="P700" s="183"/>
      <c r="Q700" s="208"/>
      <c r="R700" s="209"/>
      <c r="S700" s="209"/>
      <c r="T700" s="209"/>
      <c r="V700" s="299"/>
      <c r="W700" s="159"/>
      <c r="X700" s="212"/>
    </row>
    <row r="701" spans="1:24" s="277" customFormat="1" ht="20.100000000000001" customHeight="1">
      <c r="A701" s="300"/>
      <c r="B701" s="283" t="s">
        <v>282</v>
      </c>
      <c r="C701" s="283" t="s">
        <v>283</v>
      </c>
      <c r="D701" s="283"/>
      <c r="E701" s="284"/>
      <c r="F701" s="301"/>
      <c r="G701" s="283"/>
      <c r="H701" s="283"/>
      <c r="I701" s="273">
        <f>I674+I675+I682+I683+I684+I685</f>
        <v>113206658</v>
      </c>
      <c r="J701" s="283"/>
      <c r="K701" s="273">
        <f>K674+K675+K682+K683+K684+K685</f>
        <v>896381139</v>
      </c>
      <c r="L701" s="283"/>
      <c r="M701" s="273">
        <f>M674+M675+M682+M683+M684+M685+M686+M687+M688+M689+M690+M691+M692+M693+M694+M695+M697+M696+M699</f>
        <v>623949386</v>
      </c>
      <c r="N701" s="283"/>
      <c r="O701" s="273">
        <f>I701+K701+M701</f>
        <v>1633537183</v>
      </c>
      <c r="P701" s="274"/>
      <c r="Q701" s="275"/>
      <c r="R701" s="276"/>
      <c r="S701" s="276"/>
      <c r="T701" s="276"/>
      <c r="V701" s="217"/>
      <c r="W701" s="217"/>
      <c r="X701" s="278"/>
    </row>
    <row r="702" spans="1:24" s="277" customFormat="1" ht="20.100000000000001" customHeight="1">
      <c r="A702" s="300"/>
      <c r="B702" s="283" t="s">
        <v>284</v>
      </c>
      <c r="C702" s="283" t="s">
        <v>285</v>
      </c>
      <c r="D702" s="283"/>
      <c r="E702" s="284" t="s">
        <v>286</v>
      </c>
      <c r="F702" s="279">
        <v>10</v>
      </c>
      <c r="G702" s="283"/>
      <c r="H702" s="283"/>
      <c r="I702" s="273"/>
      <c r="J702" s="283"/>
      <c r="K702" s="273"/>
      <c r="L702" s="283"/>
      <c r="M702" s="273">
        <f>INT(O701*F702/100)</f>
        <v>163353718</v>
      </c>
      <c r="N702" s="283"/>
      <c r="O702" s="273">
        <f>I702+K702+M702</f>
        <v>163353718</v>
      </c>
      <c r="P702" s="274"/>
      <c r="Q702" s="275"/>
      <c r="R702" s="276"/>
      <c r="S702" s="276"/>
      <c r="T702" s="276"/>
      <c r="V702" s="217"/>
      <c r="W702" s="217"/>
      <c r="X702" s="278"/>
    </row>
    <row r="703" spans="1:24" s="277" customFormat="1" ht="20.100000000000001" customHeight="1">
      <c r="A703" s="300"/>
      <c r="B703" s="283" t="s">
        <v>287</v>
      </c>
      <c r="C703" s="283" t="s">
        <v>288</v>
      </c>
      <c r="D703" s="283"/>
      <c r="E703" s="284"/>
      <c r="F703" s="283"/>
      <c r="G703" s="283"/>
      <c r="H703" s="283"/>
      <c r="I703" s="273">
        <f>SUM(I701:I702)</f>
        <v>113206658</v>
      </c>
      <c r="J703" s="283"/>
      <c r="K703" s="273">
        <f>SUM(K701:K702)</f>
        <v>896381139</v>
      </c>
      <c r="L703" s="283"/>
      <c r="M703" s="273">
        <f>SUM(M701:M702)</f>
        <v>787303104</v>
      </c>
      <c r="N703" s="283"/>
      <c r="O703" s="273">
        <f>I703+K703+M703</f>
        <v>1796890901</v>
      </c>
      <c r="P703" s="288"/>
      <c r="Q703" s="289"/>
      <c r="R703" s="290"/>
      <c r="S703" s="290"/>
      <c r="T703" s="290"/>
      <c r="V703" s="217"/>
      <c r="W703" s="217"/>
      <c r="X703" s="278"/>
    </row>
    <row r="704" spans="1:24" ht="20.100000000000001" customHeight="1">
      <c r="A704" s="302"/>
      <c r="B704" s="176"/>
      <c r="C704" s="176"/>
      <c r="D704" s="176"/>
      <c r="E704" s="178"/>
      <c r="F704" s="176"/>
      <c r="G704" s="176"/>
      <c r="H704" s="176"/>
      <c r="I704" s="181"/>
      <c r="J704" s="176"/>
      <c r="K704" s="181"/>
      <c r="L704" s="176"/>
      <c r="M704" s="181"/>
      <c r="N704" s="303" t="s">
        <v>289</v>
      </c>
      <c r="O704" s="304">
        <f>ROUNDDOWN(O703,-3)</f>
        <v>1796890000</v>
      </c>
      <c r="P704" s="305" t="s">
        <v>290</v>
      </c>
      <c r="Q704" s="306"/>
      <c r="R704" s="307"/>
      <c r="S704" s="307"/>
      <c r="T704" s="307"/>
    </row>
    <row r="705" spans="1:16" hidden="1">
      <c r="O705" s="308">
        <f>O704-R3</f>
        <v>-2393899000</v>
      </c>
    </row>
    <row r="706" spans="1:16" hidden="1">
      <c r="O706" s="309">
        <f>O705/1.1</f>
        <v>-2176271818.181818</v>
      </c>
    </row>
    <row r="707" spans="1:16" ht="20.25" customHeight="1">
      <c r="A707" s="176"/>
      <c r="B707" s="283" t="s">
        <v>291</v>
      </c>
      <c r="C707" s="176"/>
      <c r="D707" s="176"/>
      <c r="E707" s="178" t="s">
        <v>292</v>
      </c>
      <c r="F707" s="176">
        <v>1</v>
      </c>
      <c r="G707" s="176"/>
      <c r="H707" s="176"/>
      <c r="I707" s="310">
        <f>'6. 지급자재'!H19</f>
        <v>3098782996</v>
      </c>
      <c r="J707" s="176"/>
      <c r="K707" s="176"/>
      <c r="L707" s="176"/>
      <c r="M707" s="176"/>
      <c r="N707" s="176"/>
      <c r="O707" s="273">
        <f>I707+K707+M707</f>
        <v>3098782996</v>
      </c>
      <c r="P707" s="178"/>
    </row>
    <row r="708" spans="1:16" ht="20.25" customHeight="1" thickBot="1">
      <c r="A708" s="200"/>
      <c r="B708" s="311" t="s">
        <v>293</v>
      </c>
      <c r="C708" s="200"/>
      <c r="D708" s="200"/>
      <c r="E708" s="312" t="s">
        <v>294</v>
      </c>
      <c r="F708" s="200">
        <v>1</v>
      </c>
      <c r="G708" s="200"/>
      <c r="H708" s="200"/>
      <c r="I708" s="313">
        <f>I704+I707</f>
        <v>3098782996</v>
      </c>
      <c r="J708" s="311"/>
      <c r="K708" s="313">
        <f>K704+K707</f>
        <v>0</v>
      </c>
      <c r="L708" s="311"/>
      <c r="M708" s="313">
        <f>M704+M707</f>
        <v>0</v>
      </c>
      <c r="N708" s="311"/>
      <c r="O708" s="313">
        <f>O704+O707</f>
        <v>4895672996</v>
      </c>
      <c r="P708" s="312"/>
    </row>
    <row r="723" spans="5:20">
      <c r="E723" s="141"/>
      <c r="P723" s="141"/>
      <c r="Q723" s="141"/>
      <c r="R723" s="141"/>
      <c r="S723" s="141"/>
      <c r="T723" s="141"/>
    </row>
    <row r="724" spans="5:20">
      <c r="E724" s="141"/>
      <c r="P724" s="141"/>
      <c r="Q724" s="141"/>
      <c r="R724" s="141"/>
      <c r="S724" s="141"/>
      <c r="T724" s="141"/>
    </row>
    <row r="730" spans="5:20">
      <c r="E730" s="141"/>
      <c r="P730" s="141"/>
      <c r="Q730" s="141"/>
      <c r="R730" s="141"/>
      <c r="S730" s="141"/>
      <c r="T730" s="141"/>
    </row>
    <row r="731" spans="5:20">
      <c r="E731" s="141"/>
      <c r="P731" s="141"/>
      <c r="Q731" s="141"/>
      <c r="R731" s="141"/>
      <c r="S731" s="141"/>
      <c r="T731" s="141"/>
    </row>
    <row r="732" spans="5:20">
      <c r="E732" s="141"/>
      <c r="P732" s="141"/>
      <c r="Q732" s="141"/>
      <c r="R732" s="141"/>
      <c r="S732" s="141"/>
      <c r="T732" s="141"/>
    </row>
    <row r="748" spans="5:20">
      <c r="E748" s="141"/>
      <c r="P748" s="141"/>
      <c r="Q748" s="141"/>
      <c r="R748" s="141"/>
      <c r="S748" s="141"/>
      <c r="T748" s="141"/>
    </row>
    <row r="749" spans="5:20">
      <c r="E749" s="141"/>
      <c r="P749" s="141"/>
      <c r="Q749" s="141"/>
      <c r="R749" s="141"/>
      <c r="S749" s="141"/>
      <c r="T749" s="141"/>
    </row>
    <row r="755" spans="5:20">
      <c r="E755" s="141"/>
      <c r="P755" s="141"/>
      <c r="Q755" s="141"/>
      <c r="R755" s="141"/>
      <c r="S755" s="141"/>
      <c r="T755" s="141"/>
    </row>
    <row r="756" spans="5:20">
      <c r="E756" s="141"/>
      <c r="P756" s="141"/>
      <c r="Q756" s="141"/>
      <c r="R756" s="141"/>
      <c r="S756" s="141"/>
      <c r="T756" s="141"/>
    </row>
    <row r="757" spans="5:20">
      <c r="E757" s="141"/>
      <c r="P757" s="141"/>
      <c r="Q757" s="141"/>
      <c r="R757" s="141"/>
      <c r="S757" s="141"/>
      <c r="T757" s="141"/>
    </row>
    <row r="773" spans="5:20">
      <c r="E773" s="141"/>
      <c r="P773" s="141"/>
      <c r="Q773" s="141"/>
      <c r="R773" s="141"/>
      <c r="S773" s="141"/>
      <c r="T773" s="141"/>
    </row>
    <row r="774" spans="5:20">
      <c r="E774" s="141"/>
      <c r="P774" s="141"/>
      <c r="Q774" s="141"/>
      <c r="R774" s="141"/>
      <c r="S774" s="141"/>
      <c r="T774" s="141"/>
    </row>
    <row r="780" spans="5:20">
      <c r="E780" s="141"/>
      <c r="P780" s="141"/>
      <c r="Q780" s="141"/>
      <c r="R780" s="141"/>
      <c r="S780" s="141"/>
      <c r="T780" s="141"/>
    </row>
    <row r="781" spans="5:20">
      <c r="E781" s="141"/>
      <c r="P781" s="141"/>
      <c r="Q781" s="141"/>
      <c r="R781" s="141"/>
      <c r="S781" s="141"/>
      <c r="T781" s="141"/>
    </row>
    <row r="782" spans="5:20">
      <c r="E782" s="141"/>
      <c r="P782" s="141"/>
      <c r="Q782" s="141"/>
      <c r="R782" s="141"/>
      <c r="S782" s="141"/>
      <c r="T782" s="141"/>
    </row>
  </sheetData>
  <autoFilter ref="A5:X655"/>
  <mergeCells count="16">
    <mergeCell ref="P4:P5"/>
    <mergeCell ref="A1:P1"/>
    <mergeCell ref="A2:B2"/>
    <mergeCell ref="C2:P2"/>
    <mergeCell ref="A3:B3"/>
    <mergeCell ref="E3:P3"/>
    <mergeCell ref="A4:A5"/>
    <mergeCell ref="B4:B5"/>
    <mergeCell ref="C4:C5"/>
    <mergeCell ref="D4:D5"/>
    <mergeCell ref="E4:E5"/>
    <mergeCell ref="F4:G4"/>
    <mergeCell ref="H4:I4"/>
    <mergeCell ref="J4:K4"/>
    <mergeCell ref="L4:M4"/>
    <mergeCell ref="N4:O4"/>
  </mergeCells>
  <phoneticPr fontId="4" type="noConversion"/>
  <printOptions horizontalCentered="1"/>
  <pageMargins left="0.78740157480314965" right="0.78740157480314965" top="0.59055118110236227" bottom="0.39370078740157483" header="0.39370078740157483" footer="0.19685039370078741"/>
  <pageSetup paperSize="9" scale="35" fitToWidth="0" orientation="landscape" r:id="rId1"/>
  <headerFooter>
    <oddFooter>&amp;C&amp;A&amp;R&amp;P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view="pageBreakPreview" zoomScaleNormal="130" zoomScaleSheetLayoutView="100" workbookViewId="0">
      <selection activeCell="I14" sqref="I14"/>
    </sheetView>
  </sheetViews>
  <sheetFormatPr defaultColWidth="8.75" defaultRowHeight="13.5"/>
  <cols>
    <col min="1" max="1" width="12.625" style="359" customWidth="1"/>
    <col min="2" max="2" width="20.5" style="360" bestFit="1" customWidth="1"/>
    <col min="3" max="3" width="40.625" style="359" customWidth="1"/>
    <col min="4" max="5" width="5.25" style="359" customWidth="1"/>
    <col min="6" max="6" width="6.5" style="359" bestFit="1" customWidth="1"/>
    <col min="7" max="7" width="9.75" style="359" bestFit="1" customWidth="1"/>
    <col min="8" max="8" width="13.125" style="359" bestFit="1" customWidth="1"/>
    <col min="9" max="9" width="7" style="359" bestFit="1" customWidth="1"/>
    <col min="10" max="10" width="9.5" style="359" bestFit="1" customWidth="1"/>
    <col min="11" max="11" width="0" style="359" hidden="1" customWidth="1"/>
    <col min="12" max="12" width="0" style="361" hidden="1" customWidth="1"/>
    <col min="13" max="15" width="0" style="359" hidden="1" customWidth="1"/>
    <col min="16" max="16" width="12.5" style="359" hidden="1" customWidth="1"/>
    <col min="17" max="21" width="0" style="359" hidden="1" customWidth="1"/>
    <col min="22" max="229" width="8.75" style="359"/>
    <col min="230" max="230" width="12.625" style="359" customWidth="1"/>
    <col min="231" max="231" width="17.375" style="359" customWidth="1"/>
    <col min="232" max="232" width="26.625" style="359" customWidth="1"/>
    <col min="233" max="234" width="5.25" style="359" customWidth="1"/>
    <col min="235" max="235" width="8.75" style="359" customWidth="1"/>
    <col min="236" max="236" width="11" style="359" customWidth="1"/>
    <col min="237" max="237" width="12.75" style="359" customWidth="1"/>
    <col min="238" max="238" width="12.125" style="359" customWidth="1"/>
    <col min="239" max="239" width="11.875" style="359" customWidth="1"/>
    <col min="240" max="485" width="8.75" style="359"/>
    <col min="486" max="486" width="12.625" style="359" customWidth="1"/>
    <col min="487" max="487" width="17.375" style="359" customWidth="1"/>
    <col min="488" max="488" width="26.625" style="359" customWidth="1"/>
    <col min="489" max="490" width="5.25" style="359" customWidth="1"/>
    <col min="491" max="491" width="8.75" style="359" customWidth="1"/>
    <col min="492" max="492" width="11" style="359" customWidth="1"/>
    <col min="493" max="493" width="12.75" style="359" customWidth="1"/>
    <col min="494" max="494" width="12.125" style="359" customWidth="1"/>
    <col min="495" max="495" width="11.875" style="359" customWidth="1"/>
    <col min="496" max="741" width="8.75" style="359"/>
    <col min="742" max="742" width="12.625" style="359" customWidth="1"/>
    <col min="743" max="743" width="17.375" style="359" customWidth="1"/>
    <col min="744" max="744" width="26.625" style="359" customWidth="1"/>
    <col min="745" max="746" width="5.25" style="359" customWidth="1"/>
    <col min="747" max="747" width="8.75" style="359" customWidth="1"/>
    <col min="748" max="748" width="11" style="359" customWidth="1"/>
    <col min="749" max="749" width="12.75" style="359" customWidth="1"/>
    <col min="750" max="750" width="12.125" style="359" customWidth="1"/>
    <col min="751" max="751" width="11.875" style="359" customWidth="1"/>
    <col min="752" max="997" width="8.75" style="359"/>
    <col min="998" max="998" width="12.625" style="359" customWidth="1"/>
    <col min="999" max="999" width="17.375" style="359" customWidth="1"/>
    <col min="1000" max="1000" width="26.625" style="359" customWidth="1"/>
    <col min="1001" max="1002" width="5.25" style="359" customWidth="1"/>
    <col min="1003" max="1003" width="8.75" style="359" customWidth="1"/>
    <col min="1004" max="1004" width="11" style="359" customWidth="1"/>
    <col min="1005" max="1005" width="12.75" style="359" customWidth="1"/>
    <col min="1006" max="1006" width="12.125" style="359" customWidth="1"/>
    <col min="1007" max="1007" width="11.875" style="359" customWidth="1"/>
    <col min="1008" max="1253" width="8.75" style="359"/>
    <col min="1254" max="1254" width="12.625" style="359" customWidth="1"/>
    <col min="1255" max="1255" width="17.375" style="359" customWidth="1"/>
    <col min="1256" max="1256" width="26.625" style="359" customWidth="1"/>
    <col min="1257" max="1258" width="5.25" style="359" customWidth="1"/>
    <col min="1259" max="1259" width="8.75" style="359" customWidth="1"/>
    <col min="1260" max="1260" width="11" style="359" customWidth="1"/>
    <col min="1261" max="1261" width="12.75" style="359" customWidth="1"/>
    <col min="1262" max="1262" width="12.125" style="359" customWidth="1"/>
    <col min="1263" max="1263" width="11.875" style="359" customWidth="1"/>
    <col min="1264" max="1509" width="8.75" style="359"/>
    <col min="1510" max="1510" width="12.625" style="359" customWidth="1"/>
    <col min="1511" max="1511" width="17.375" style="359" customWidth="1"/>
    <col min="1512" max="1512" width="26.625" style="359" customWidth="1"/>
    <col min="1513" max="1514" width="5.25" style="359" customWidth="1"/>
    <col min="1515" max="1515" width="8.75" style="359" customWidth="1"/>
    <col min="1516" max="1516" width="11" style="359" customWidth="1"/>
    <col min="1517" max="1517" width="12.75" style="359" customWidth="1"/>
    <col min="1518" max="1518" width="12.125" style="359" customWidth="1"/>
    <col min="1519" max="1519" width="11.875" style="359" customWidth="1"/>
    <col min="1520" max="1765" width="8.75" style="359"/>
    <col min="1766" max="1766" width="12.625" style="359" customWidth="1"/>
    <col min="1767" max="1767" width="17.375" style="359" customWidth="1"/>
    <col min="1768" max="1768" width="26.625" style="359" customWidth="1"/>
    <col min="1769" max="1770" width="5.25" style="359" customWidth="1"/>
    <col min="1771" max="1771" width="8.75" style="359" customWidth="1"/>
    <col min="1772" max="1772" width="11" style="359" customWidth="1"/>
    <col min="1773" max="1773" width="12.75" style="359" customWidth="1"/>
    <col min="1774" max="1774" width="12.125" style="359" customWidth="1"/>
    <col min="1775" max="1775" width="11.875" style="359" customWidth="1"/>
    <col min="1776" max="2021" width="8.75" style="359"/>
    <col min="2022" max="2022" width="12.625" style="359" customWidth="1"/>
    <col min="2023" max="2023" width="17.375" style="359" customWidth="1"/>
    <col min="2024" max="2024" width="26.625" style="359" customWidth="1"/>
    <col min="2025" max="2026" width="5.25" style="359" customWidth="1"/>
    <col min="2027" max="2027" width="8.75" style="359" customWidth="1"/>
    <col min="2028" max="2028" width="11" style="359" customWidth="1"/>
    <col min="2029" max="2029" width="12.75" style="359" customWidth="1"/>
    <col min="2030" max="2030" width="12.125" style="359" customWidth="1"/>
    <col min="2031" max="2031" width="11.875" style="359" customWidth="1"/>
    <col min="2032" max="2277" width="8.75" style="359"/>
    <col min="2278" max="2278" width="12.625" style="359" customWidth="1"/>
    <col min="2279" max="2279" width="17.375" style="359" customWidth="1"/>
    <col min="2280" max="2280" width="26.625" style="359" customWidth="1"/>
    <col min="2281" max="2282" width="5.25" style="359" customWidth="1"/>
    <col min="2283" max="2283" width="8.75" style="359" customWidth="1"/>
    <col min="2284" max="2284" width="11" style="359" customWidth="1"/>
    <col min="2285" max="2285" width="12.75" style="359" customWidth="1"/>
    <col min="2286" max="2286" width="12.125" style="359" customWidth="1"/>
    <col min="2287" max="2287" width="11.875" style="359" customWidth="1"/>
    <col min="2288" max="2533" width="8.75" style="359"/>
    <col min="2534" max="2534" width="12.625" style="359" customWidth="1"/>
    <col min="2535" max="2535" width="17.375" style="359" customWidth="1"/>
    <col min="2536" max="2536" width="26.625" style="359" customWidth="1"/>
    <col min="2537" max="2538" width="5.25" style="359" customWidth="1"/>
    <col min="2539" max="2539" width="8.75" style="359" customWidth="1"/>
    <col min="2540" max="2540" width="11" style="359" customWidth="1"/>
    <col min="2541" max="2541" width="12.75" style="359" customWidth="1"/>
    <col min="2542" max="2542" width="12.125" style="359" customWidth="1"/>
    <col min="2543" max="2543" width="11.875" style="359" customWidth="1"/>
    <col min="2544" max="2789" width="8.75" style="359"/>
    <col min="2790" max="2790" width="12.625" style="359" customWidth="1"/>
    <col min="2791" max="2791" width="17.375" style="359" customWidth="1"/>
    <col min="2792" max="2792" width="26.625" style="359" customWidth="1"/>
    <col min="2793" max="2794" width="5.25" style="359" customWidth="1"/>
    <col min="2795" max="2795" width="8.75" style="359" customWidth="1"/>
    <col min="2796" max="2796" width="11" style="359" customWidth="1"/>
    <col min="2797" max="2797" width="12.75" style="359" customWidth="1"/>
    <col min="2798" max="2798" width="12.125" style="359" customWidth="1"/>
    <col min="2799" max="2799" width="11.875" style="359" customWidth="1"/>
    <col min="2800" max="3045" width="8.75" style="359"/>
    <col min="3046" max="3046" width="12.625" style="359" customWidth="1"/>
    <col min="3047" max="3047" width="17.375" style="359" customWidth="1"/>
    <col min="3048" max="3048" width="26.625" style="359" customWidth="1"/>
    <col min="3049" max="3050" width="5.25" style="359" customWidth="1"/>
    <col min="3051" max="3051" width="8.75" style="359" customWidth="1"/>
    <col min="3052" max="3052" width="11" style="359" customWidth="1"/>
    <col min="3053" max="3053" width="12.75" style="359" customWidth="1"/>
    <col min="3054" max="3054" width="12.125" style="359" customWidth="1"/>
    <col min="3055" max="3055" width="11.875" style="359" customWidth="1"/>
    <col min="3056" max="3301" width="8.75" style="359"/>
    <col min="3302" max="3302" width="12.625" style="359" customWidth="1"/>
    <col min="3303" max="3303" width="17.375" style="359" customWidth="1"/>
    <col min="3304" max="3304" width="26.625" style="359" customWidth="1"/>
    <col min="3305" max="3306" width="5.25" style="359" customWidth="1"/>
    <col min="3307" max="3307" width="8.75" style="359" customWidth="1"/>
    <col min="3308" max="3308" width="11" style="359" customWidth="1"/>
    <col min="3309" max="3309" width="12.75" style="359" customWidth="1"/>
    <col min="3310" max="3310" width="12.125" style="359" customWidth="1"/>
    <col min="3311" max="3311" width="11.875" style="359" customWidth="1"/>
    <col min="3312" max="3557" width="8.75" style="359"/>
    <col min="3558" max="3558" width="12.625" style="359" customWidth="1"/>
    <col min="3559" max="3559" width="17.375" style="359" customWidth="1"/>
    <col min="3560" max="3560" width="26.625" style="359" customWidth="1"/>
    <col min="3561" max="3562" width="5.25" style="359" customWidth="1"/>
    <col min="3563" max="3563" width="8.75" style="359" customWidth="1"/>
    <col min="3564" max="3564" width="11" style="359" customWidth="1"/>
    <col min="3565" max="3565" width="12.75" style="359" customWidth="1"/>
    <col min="3566" max="3566" width="12.125" style="359" customWidth="1"/>
    <col min="3567" max="3567" width="11.875" style="359" customWidth="1"/>
    <col min="3568" max="3813" width="8.75" style="359"/>
    <col min="3814" max="3814" width="12.625" style="359" customWidth="1"/>
    <col min="3815" max="3815" width="17.375" style="359" customWidth="1"/>
    <col min="3816" max="3816" width="26.625" style="359" customWidth="1"/>
    <col min="3817" max="3818" width="5.25" style="359" customWidth="1"/>
    <col min="3819" max="3819" width="8.75" style="359" customWidth="1"/>
    <col min="3820" max="3820" width="11" style="359" customWidth="1"/>
    <col min="3821" max="3821" width="12.75" style="359" customWidth="1"/>
    <col min="3822" max="3822" width="12.125" style="359" customWidth="1"/>
    <col min="3823" max="3823" width="11.875" style="359" customWidth="1"/>
    <col min="3824" max="4069" width="8.75" style="359"/>
    <col min="4070" max="4070" width="12.625" style="359" customWidth="1"/>
    <col min="4071" max="4071" width="17.375" style="359" customWidth="1"/>
    <col min="4072" max="4072" width="26.625" style="359" customWidth="1"/>
    <col min="4073" max="4074" width="5.25" style="359" customWidth="1"/>
    <col min="4075" max="4075" width="8.75" style="359" customWidth="1"/>
    <col min="4076" max="4076" width="11" style="359" customWidth="1"/>
    <col min="4077" max="4077" width="12.75" style="359" customWidth="1"/>
    <col min="4078" max="4078" width="12.125" style="359" customWidth="1"/>
    <col min="4079" max="4079" width="11.875" style="359" customWidth="1"/>
    <col min="4080" max="4325" width="8.75" style="359"/>
    <col min="4326" max="4326" width="12.625" style="359" customWidth="1"/>
    <col min="4327" max="4327" width="17.375" style="359" customWidth="1"/>
    <col min="4328" max="4328" width="26.625" style="359" customWidth="1"/>
    <col min="4329" max="4330" width="5.25" style="359" customWidth="1"/>
    <col min="4331" max="4331" width="8.75" style="359" customWidth="1"/>
    <col min="4332" max="4332" width="11" style="359" customWidth="1"/>
    <col min="4333" max="4333" width="12.75" style="359" customWidth="1"/>
    <col min="4334" max="4334" width="12.125" style="359" customWidth="1"/>
    <col min="4335" max="4335" width="11.875" style="359" customWidth="1"/>
    <col min="4336" max="4581" width="8.75" style="359"/>
    <col min="4582" max="4582" width="12.625" style="359" customWidth="1"/>
    <col min="4583" max="4583" width="17.375" style="359" customWidth="1"/>
    <col min="4584" max="4584" width="26.625" style="359" customWidth="1"/>
    <col min="4585" max="4586" width="5.25" style="359" customWidth="1"/>
    <col min="4587" max="4587" width="8.75" style="359" customWidth="1"/>
    <col min="4588" max="4588" width="11" style="359" customWidth="1"/>
    <col min="4589" max="4589" width="12.75" style="359" customWidth="1"/>
    <col min="4590" max="4590" width="12.125" style="359" customWidth="1"/>
    <col min="4591" max="4591" width="11.875" style="359" customWidth="1"/>
    <col min="4592" max="4837" width="8.75" style="359"/>
    <col min="4838" max="4838" width="12.625" style="359" customWidth="1"/>
    <col min="4839" max="4839" width="17.375" style="359" customWidth="1"/>
    <col min="4840" max="4840" width="26.625" style="359" customWidth="1"/>
    <col min="4841" max="4842" width="5.25" style="359" customWidth="1"/>
    <col min="4843" max="4843" width="8.75" style="359" customWidth="1"/>
    <col min="4844" max="4844" width="11" style="359" customWidth="1"/>
    <col min="4845" max="4845" width="12.75" style="359" customWidth="1"/>
    <col min="4846" max="4846" width="12.125" style="359" customWidth="1"/>
    <col min="4847" max="4847" width="11.875" style="359" customWidth="1"/>
    <col min="4848" max="5093" width="8.75" style="359"/>
    <col min="5094" max="5094" width="12.625" style="359" customWidth="1"/>
    <col min="5095" max="5095" width="17.375" style="359" customWidth="1"/>
    <col min="5096" max="5096" width="26.625" style="359" customWidth="1"/>
    <col min="5097" max="5098" width="5.25" style="359" customWidth="1"/>
    <col min="5099" max="5099" width="8.75" style="359" customWidth="1"/>
    <col min="5100" max="5100" width="11" style="359" customWidth="1"/>
    <col min="5101" max="5101" width="12.75" style="359" customWidth="1"/>
    <col min="5102" max="5102" width="12.125" style="359" customWidth="1"/>
    <col min="5103" max="5103" width="11.875" style="359" customWidth="1"/>
    <col min="5104" max="5349" width="8.75" style="359"/>
    <col min="5350" max="5350" width="12.625" style="359" customWidth="1"/>
    <col min="5351" max="5351" width="17.375" style="359" customWidth="1"/>
    <col min="5352" max="5352" width="26.625" style="359" customWidth="1"/>
    <col min="5353" max="5354" width="5.25" style="359" customWidth="1"/>
    <col min="5355" max="5355" width="8.75" style="359" customWidth="1"/>
    <col min="5356" max="5356" width="11" style="359" customWidth="1"/>
    <col min="5357" max="5357" width="12.75" style="359" customWidth="1"/>
    <col min="5358" max="5358" width="12.125" style="359" customWidth="1"/>
    <col min="5359" max="5359" width="11.875" style="359" customWidth="1"/>
    <col min="5360" max="5605" width="8.75" style="359"/>
    <col min="5606" max="5606" width="12.625" style="359" customWidth="1"/>
    <col min="5607" max="5607" width="17.375" style="359" customWidth="1"/>
    <col min="5608" max="5608" width="26.625" style="359" customWidth="1"/>
    <col min="5609" max="5610" width="5.25" style="359" customWidth="1"/>
    <col min="5611" max="5611" width="8.75" style="359" customWidth="1"/>
    <col min="5612" max="5612" width="11" style="359" customWidth="1"/>
    <col min="5613" max="5613" width="12.75" style="359" customWidth="1"/>
    <col min="5614" max="5614" width="12.125" style="359" customWidth="1"/>
    <col min="5615" max="5615" width="11.875" style="359" customWidth="1"/>
    <col min="5616" max="5861" width="8.75" style="359"/>
    <col min="5862" max="5862" width="12.625" style="359" customWidth="1"/>
    <col min="5863" max="5863" width="17.375" style="359" customWidth="1"/>
    <col min="5864" max="5864" width="26.625" style="359" customWidth="1"/>
    <col min="5865" max="5866" width="5.25" style="359" customWidth="1"/>
    <col min="5867" max="5867" width="8.75" style="359" customWidth="1"/>
    <col min="5868" max="5868" width="11" style="359" customWidth="1"/>
    <col min="5869" max="5869" width="12.75" style="359" customWidth="1"/>
    <col min="5870" max="5870" width="12.125" style="359" customWidth="1"/>
    <col min="5871" max="5871" width="11.875" style="359" customWidth="1"/>
    <col min="5872" max="6117" width="8.75" style="359"/>
    <col min="6118" max="6118" width="12.625" style="359" customWidth="1"/>
    <col min="6119" max="6119" width="17.375" style="359" customWidth="1"/>
    <col min="6120" max="6120" width="26.625" style="359" customWidth="1"/>
    <col min="6121" max="6122" width="5.25" style="359" customWidth="1"/>
    <col min="6123" max="6123" width="8.75" style="359" customWidth="1"/>
    <col min="6124" max="6124" width="11" style="359" customWidth="1"/>
    <col min="6125" max="6125" width="12.75" style="359" customWidth="1"/>
    <col min="6126" max="6126" width="12.125" style="359" customWidth="1"/>
    <col min="6127" max="6127" width="11.875" style="359" customWidth="1"/>
    <col min="6128" max="6373" width="8.75" style="359"/>
    <col min="6374" max="6374" width="12.625" style="359" customWidth="1"/>
    <col min="6375" max="6375" width="17.375" style="359" customWidth="1"/>
    <col min="6376" max="6376" width="26.625" style="359" customWidth="1"/>
    <col min="6377" max="6378" width="5.25" style="359" customWidth="1"/>
    <col min="6379" max="6379" width="8.75" style="359" customWidth="1"/>
    <col min="6380" max="6380" width="11" style="359" customWidth="1"/>
    <col min="6381" max="6381" width="12.75" style="359" customWidth="1"/>
    <col min="6382" max="6382" width="12.125" style="359" customWidth="1"/>
    <col min="6383" max="6383" width="11.875" style="359" customWidth="1"/>
    <col min="6384" max="6629" width="8.75" style="359"/>
    <col min="6630" max="6630" width="12.625" style="359" customWidth="1"/>
    <col min="6631" max="6631" width="17.375" style="359" customWidth="1"/>
    <col min="6632" max="6632" width="26.625" style="359" customWidth="1"/>
    <col min="6633" max="6634" width="5.25" style="359" customWidth="1"/>
    <col min="6635" max="6635" width="8.75" style="359" customWidth="1"/>
    <col min="6636" max="6636" width="11" style="359" customWidth="1"/>
    <col min="6637" max="6637" width="12.75" style="359" customWidth="1"/>
    <col min="6638" max="6638" width="12.125" style="359" customWidth="1"/>
    <col min="6639" max="6639" width="11.875" style="359" customWidth="1"/>
    <col min="6640" max="6885" width="8.75" style="359"/>
    <col min="6886" max="6886" width="12.625" style="359" customWidth="1"/>
    <col min="6887" max="6887" width="17.375" style="359" customWidth="1"/>
    <col min="6888" max="6888" width="26.625" style="359" customWidth="1"/>
    <col min="6889" max="6890" width="5.25" style="359" customWidth="1"/>
    <col min="6891" max="6891" width="8.75" style="359" customWidth="1"/>
    <col min="6892" max="6892" width="11" style="359" customWidth="1"/>
    <col min="6893" max="6893" width="12.75" style="359" customWidth="1"/>
    <col min="6894" max="6894" width="12.125" style="359" customWidth="1"/>
    <col min="6895" max="6895" width="11.875" style="359" customWidth="1"/>
    <col min="6896" max="7141" width="8.75" style="359"/>
    <col min="7142" max="7142" width="12.625" style="359" customWidth="1"/>
    <col min="7143" max="7143" width="17.375" style="359" customWidth="1"/>
    <col min="7144" max="7144" width="26.625" style="359" customWidth="1"/>
    <col min="7145" max="7146" width="5.25" style="359" customWidth="1"/>
    <col min="7147" max="7147" width="8.75" style="359" customWidth="1"/>
    <col min="7148" max="7148" width="11" style="359" customWidth="1"/>
    <col min="7149" max="7149" width="12.75" style="359" customWidth="1"/>
    <col min="7150" max="7150" width="12.125" style="359" customWidth="1"/>
    <col min="7151" max="7151" width="11.875" style="359" customWidth="1"/>
    <col min="7152" max="7397" width="8.75" style="359"/>
    <col min="7398" max="7398" width="12.625" style="359" customWidth="1"/>
    <col min="7399" max="7399" width="17.375" style="359" customWidth="1"/>
    <col min="7400" max="7400" width="26.625" style="359" customWidth="1"/>
    <col min="7401" max="7402" width="5.25" style="359" customWidth="1"/>
    <col min="7403" max="7403" width="8.75" style="359" customWidth="1"/>
    <col min="7404" max="7404" width="11" style="359" customWidth="1"/>
    <col min="7405" max="7405" width="12.75" style="359" customWidth="1"/>
    <col min="7406" max="7406" width="12.125" style="359" customWidth="1"/>
    <col min="7407" max="7407" width="11.875" style="359" customWidth="1"/>
    <col min="7408" max="7653" width="8.75" style="359"/>
    <col min="7654" max="7654" width="12.625" style="359" customWidth="1"/>
    <col min="7655" max="7655" width="17.375" style="359" customWidth="1"/>
    <col min="7656" max="7656" width="26.625" style="359" customWidth="1"/>
    <col min="7657" max="7658" width="5.25" style="359" customWidth="1"/>
    <col min="7659" max="7659" width="8.75" style="359" customWidth="1"/>
    <col min="7660" max="7660" width="11" style="359" customWidth="1"/>
    <col min="7661" max="7661" width="12.75" style="359" customWidth="1"/>
    <col min="7662" max="7662" width="12.125" style="359" customWidth="1"/>
    <col min="7663" max="7663" width="11.875" style="359" customWidth="1"/>
    <col min="7664" max="7909" width="8.75" style="359"/>
    <col min="7910" max="7910" width="12.625" style="359" customWidth="1"/>
    <col min="7911" max="7911" width="17.375" style="359" customWidth="1"/>
    <col min="7912" max="7912" width="26.625" style="359" customWidth="1"/>
    <col min="7913" max="7914" width="5.25" style="359" customWidth="1"/>
    <col min="7915" max="7915" width="8.75" style="359" customWidth="1"/>
    <col min="7916" max="7916" width="11" style="359" customWidth="1"/>
    <col min="7917" max="7917" width="12.75" style="359" customWidth="1"/>
    <col min="7918" max="7918" width="12.125" style="359" customWidth="1"/>
    <col min="7919" max="7919" width="11.875" style="359" customWidth="1"/>
    <col min="7920" max="8165" width="8.75" style="359"/>
    <col min="8166" max="8166" width="12.625" style="359" customWidth="1"/>
    <col min="8167" max="8167" width="17.375" style="359" customWidth="1"/>
    <col min="8168" max="8168" width="26.625" style="359" customWidth="1"/>
    <col min="8169" max="8170" width="5.25" style="359" customWidth="1"/>
    <col min="8171" max="8171" width="8.75" style="359" customWidth="1"/>
    <col min="8172" max="8172" width="11" style="359" customWidth="1"/>
    <col min="8173" max="8173" width="12.75" style="359" customWidth="1"/>
    <col min="8174" max="8174" width="12.125" style="359" customWidth="1"/>
    <col min="8175" max="8175" width="11.875" style="359" customWidth="1"/>
    <col min="8176" max="8421" width="8.75" style="359"/>
    <col min="8422" max="8422" width="12.625" style="359" customWidth="1"/>
    <col min="8423" max="8423" width="17.375" style="359" customWidth="1"/>
    <col min="8424" max="8424" width="26.625" style="359" customWidth="1"/>
    <col min="8425" max="8426" width="5.25" style="359" customWidth="1"/>
    <col min="8427" max="8427" width="8.75" style="359" customWidth="1"/>
    <col min="8428" max="8428" width="11" style="359" customWidth="1"/>
    <col min="8429" max="8429" width="12.75" style="359" customWidth="1"/>
    <col min="8430" max="8430" width="12.125" style="359" customWidth="1"/>
    <col min="8431" max="8431" width="11.875" style="359" customWidth="1"/>
    <col min="8432" max="8677" width="8.75" style="359"/>
    <col min="8678" max="8678" width="12.625" style="359" customWidth="1"/>
    <col min="8679" max="8679" width="17.375" style="359" customWidth="1"/>
    <col min="8680" max="8680" width="26.625" style="359" customWidth="1"/>
    <col min="8681" max="8682" width="5.25" style="359" customWidth="1"/>
    <col min="8683" max="8683" width="8.75" style="359" customWidth="1"/>
    <col min="8684" max="8684" width="11" style="359" customWidth="1"/>
    <col min="8685" max="8685" width="12.75" style="359" customWidth="1"/>
    <col min="8686" max="8686" width="12.125" style="359" customWidth="1"/>
    <col min="8687" max="8687" width="11.875" style="359" customWidth="1"/>
    <col min="8688" max="8933" width="8.75" style="359"/>
    <col min="8934" max="8934" width="12.625" style="359" customWidth="1"/>
    <col min="8935" max="8935" width="17.375" style="359" customWidth="1"/>
    <col min="8936" max="8936" width="26.625" style="359" customWidth="1"/>
    <col min="8937" max="8938" width="5.25" style="359" customWidth="1"/>
    <col min="8939" max="8939" width="8.75" style="359" customWidth="1"/>
    <col min="8940" max="8940" width="11" style="359" customWidth="1"/>
    <col min="8941" max="8941" width="12.75" style="359" customWidth="1"/>
    <col min="8942" max="8942" width="12.125" style="359" customWidth="1"/>
    <col min="8943" max="8943" width="11.875" style="359" customWidth="1"/>
    <col min="8944" max="9189" width="8.75" style="359"/>
    <col min="9190" max="9190" width="12.625" style="359" customWidth="1"/>
    <col min="9191" max="9191" width="17.375" style="359" customWidth="1"/>
    <col min="9192" max="9192" width="26.625" style="359" customWidth="1"/>
    <col min="9193" max="9194" width="5.25" style="359" customWidth="1"/>
    <col min="9195" max="9195" width="8.75" style="359" customWidth="1"/>
    <col min="9196" max="9196" width="11" style="359" customWidth="1"/>
    <col min="9197" max="9197" width="12.75" style="359" customWidth="1"/>
    <col min="9198" max="9198" width="12.125" style="359" customWidth="1"/>
    <col min="9199" max="9199" width="11.875" style="359" customWidth="1"/>
    <col min="9200" max="9445" width="8.75" style="359"/>
    <col min="9446" max="9446" width="12.625" style="359" customWidth="1"/>
    <col min="9447" max="9447" width="17.375" style="359" customWidth="1"/>
    <col min="9448" max="9448" width="26.625" style="359" customWidth="1"/>
    <col min="9449" max="9450" width="5.25" style="359" customWidth="1"/>
    <col min="9451" max="9451" width="8.75" style="359" customWidth="1"/>
    <col min="9452" max="9452" width="11" style="359" customWidth="1"/>
    <col min="9453" max="9453" width="12.75" style="359" customWidth="1"/>
    <col min="9454" max="9454" width="12.125" style="359" customWidth="1"/>
    <col min="9455" max="9455" width="11.875" style="359" customWidth="1"/>
    <col min="9456" max="9701" width="8.75" style="359"/>
    <col min="9702" max="9702" width="12.625" style="359" customWidth="1"/>
    <col min="9703" max="9703" width="17.375" style="359" customWidth="1"/>
    <col min="9704" max="9704" width="26.625" style="359" customWidth="1"/>
    <col min="9705" max="9706" width="5.25" style="359" customWidth="1"/>
    <col min="9707" max="9707" width="8.75" style="359" customWidth="1"/>
    <col min="9708" max="9708" width="11" style="359" customWidth="1"/>
    <col min="9709" max="9709" width="12.75" style="359" customWidth="1"/>
    <col min="9710" max="9710" width="12.125" style="359" customWidth="1"/>
    <col min="9711" max="9711" width="11.875" style="359" customWidth="1"/>
    <col min="9712" max="9957" width="8.75" style="359"/>
    <col min="9958" max="9958" width="12.625" style="359" customWidth="1"/>
    <col min="9959" max="9959" width="17.375" style="359" customWidth="1"/>
    <col min="9960" max="9960" width="26.625" style="359" customWidth="1"/>
    <col min="9961" max="9962" width="5.25" style="359" customWidth="1"/>
    <col min="9963" max="9963" width="8.75" style="359" customWidth="1"/>
    <col min="9964" max="9964" width="11" style="359" customWidth="1"/>
    <col min="9965" max="9965" width="12.75" style="359" customWidth="1"/>
    <col min="9966" max="9966" width="12.125" style="359" customWidth="1"/>
    <col min="9967" max="9967" width="11.875" style="359" customWidth="1"/>
    <col min="9968" max="10213" width="8.75" style="359"/>
    <col min="10214" max="10214" width="12.625" style="359" customWidth="1"/>
    <col min="10215" max="10215" width="17.375" style="359" customWidth="1"/>
    <col min="10216" max="10216" width="26.625" style="359" customWidth="1"/>
    <col min="10217" max="10218" width="5.25" style="359" customWidth="1"/>
    <col min="10219" max="10219" width="8.75" style="359" customWidth="1"/>
    <col min="10220" max="10220" width="11" style="359" customWidth="1"/>
    <col min="10221" max="10221" width="12.75" style="359" customWidth="1"/>
    <col min="10222" max="10222" width="12.125" style="359" customWidth="1"/>
    <col min="10223" max="10223" width="11.875" style="359" customWidth="1"/>
    <col min="10224" max="10469" width="8.75" style="359"/>
    <col min="10470" max="10470" width="12.625" style="359" customWidth="1"/>
    <col min="10471" max="10471" width="17.375" style="359" customWidth="1"/>
    <col min="10472" max="10472" width="26.625" style="359" customWidth="1"/>
    <col min="10473" max="10474" width="5.25" style="359" customWidth="1"/>
    <col min="10475" max="10475" width="8.75" style="359" customWidth="1"/>
    <col min="10476" max="10476" width="11" style="359" customWidth="1"/>
    <col min="10477" max="10477" width="12.75" style="359" customWidth="1"/>
    <col min="10478" max="10478" width="12.125" style="359" customWidth="1"/>
    <col min="10479" max="10479" width="11.875" style="359" customWidth="1"/>
    <col min="10480" max="10725" width="8.75" style="359"/>
    <col min="10726" max="10726" width="12.625" style="359" customWidth="1"/>
    <col min="10727" max="10727" width="17.375" style="359" customWidth="1"/>
    <col min="10728" max="10728" width="26.625" style="359" customWidth="1"/>
    <col min="10729" max="10730" width="5.25" style="359" customWidth="1"/>
    <col min="10731" max="10731" width="8.75" style="359" customWidth="1"/>
    <col min="10732" max="10732" width="11" style="359" customWidth="1"/>
    <col min="10733" max="10733" width="12.75" style="359" customWidth="1"/>
    <col min="10734" max="10734" width="12.125" style="359" customWidth="1"/>
    <col min="10735" max="10735" width="11.875" style="359" customWidth="1"/>
    <col min="10736" max="10981" width="8.75" style="359"/>
    <col min="10982" max="10982" width="12.625" style="359" customWidth="1"/>
    <col min="10983" max="10983" width="17.375" style="359" customWidth="1"/>
    <col min="10984" max="10984" width="26.625" style="359" customWidth="1"/>
    <col min="10985" max="10986" width="5.25" style="359" customWidth="1"/>
    <col min="10987" max="10987" width="8.75" style="359" customWidth="1"/>
    <col min="10988" max="10988" width="11" style="359" customWidth="1"/>
    <col min="10989" max="10989" width="12.75" style="359" customWidth="1"/>
    <col min="10990" max="10990" width="12.125" style="359" customWidth="1"/>
    <col min="10991" max="10991" width="11.875" style="359" customWidth="1"/>
    <col min="10992" max="11237" width="8.75" style="359"/>
    <col min="11238" max="11238" width="12.625" style="359" customWidth="1"/>
    <col min="11239" max="11239" width="17.375" style="359" customWidth="1"/>
    <col min="11240" max="11240" width="26.625" style="359" customWidth="1"/>
    <col min="11241" max="11242" width="5.25" style="359" customWidth="1"/>
    <col min="11243" max="11243" width="8.75" style="359" customWidth="1"/>
    <col min="11244" max="11244" width="11" style="359" customWidth="1"/>
    <col min="11245" max="11245" width="12.75" style="359" customWidth="1"/>
    <col min="11246" max="11246" width="12.125" style="359" customWidth="1"/>
    <col min="11247" max="11247" width="11.875" style="359" customWidth="1"/>
    <col min="11248" max="11493" width="8.75" style="359"/>
    <col min="11494" max="11494" width="12.625" style="359" customWidth="1"/>
    <col min="11495" max="11495" width="17.375" style="359" customWidth="1"/>
    <col min="11496" max="11496" width="26.625" style="359" customWidth="1"/>
    <col min="11497" max="11498" width="5.25" style="359" customWidth="1"/>
    <col min="11499" max="11499" width="8.75" style="359" customWidth="1"/>
    <col min="11500" max="11500" width="11" style="359" customWidth="1"/>
    <col min="11501" max="11501" width="12.75" style="359" customWidth="1"/>
    <col min="11502" max="11502" width="12.125" style="359" customWidth="1"/>
    <col min="11503" max="11503" width="11.875" style="359" customWidth="1"/>
    <col min="11504" max="11749" width="8.75" style="359"/>
    <col min="11750" max="11750" width="12.625" style="359" customWidth="1"/>
    <col min="11751" max="11751" width="17.375" style="359" customWidth="1"/>
    <col min="11752" max="11752" width="26.625" style="359" customWidth="1"/>
    <col min="11753" max="11754" width="5.25" style="359" customWidth="1"/>
    <col min="11755" max="11755" width="8.75" style="359" customWidth="1"/>
    <col min="11756" max="11756" width="11" style="359" customWidth="1"/>
    <col min="11757" max="11757" width="12.75" style="359" customWidth="1"/>
    <col min="11758" max="11758" width="12.125" style="359" customWidth="1"/>
    <col min="11759" max="11759" width="11.875" style="359" customWidth="1"/>
    <col min="11760" max="12005" width="8.75" style="359"/>
    <col min="12006" max="12006" width="12.625" style="359" customWidth="1"/>
    <col min="12007" max="12007" width="17.375" style="359" customWidth="1"/>
    <col min="12008" max="12008" width="26.625" style="359" customWidth="1"/>
    <col min="12009" max="12010" width="5.25" style="359" customWidth="1"/>
    <col min="12011" max="12011" width="8.75" style="359" customWidth="1"/>
    <col min="12012" max="12012" width="11" style="359" customWidth="1"/>
    <col min="12013" max="12013" width="12.75" style="359" customWidth="1"/>
    <col min="12014" max="12014" width="12.125" style="359" customWidth="1"/>
    <col min="12015" max="12015" width="11.875" style="359" customWidth="1"/>
    <col min="12016" max="12261" width="8.75" style="359"/>
    <col min="12262" max="12262" width="12.625" style="359" customWidth="1"/>
    <col min="12263" max="12263" width="17.375" style="359" customWidth="1"/>
    <col min="12264" max="12264" width="26.625" style="359" customWidth="1"/>
    <col min="12265" max="12266" width="5.25" style="359" customWidth="1"/>
    <col min="12267" max="12267" width="8.75" style="359" customWidth="1"/>
    <col min="12268" max="12268" width="11" style="359" customWidth="1"/>
    <col min="12269" max="12269" width="12.75" style="359" customWidth="1"/>
    <col min="12270" max="12270" width="12.125" style="359" customWidth="1"/>
    <col min="12271" max="12271" width="11.875" style="359" customWidth="1"/>
    <col min="12272" max="12517" width="8.75" style="359"/>
    <col min="12518" max="12518" width="12.625" style="359" customWidth="1"/>
    <col min="12519" max="12519" width="17.375" style="359" customWidth="1"/>
    <col min="12520" max="12520" width="26.625" style="359" customWidth="1"/>
    <col min="12521" max="12522" width="5.25" style="359" customWidth="1"/>
    <col min="12523" max="12523" width="8.75" style="359" customWidth="1"/>
    <col min="12524" max="12524" width="11" style="359" customWidth="1"/>
    <col min="12525" max="12525" width="12.75" style="359" customWidth="1"/>
    <col min="12526" max="12526" width="12.125" style="359" customWidth="1"/>
    <col min="12527" max="12527" width="11.875" style="359" customWidth="1"/>
    <col min="12528" max="12773" width="8.75" style="359"/>
    <col min="12774" max="12774" width="12.625" style="359" customWidth="1"/>
    <col min="12775" max="12775" width="17.375" style="359" customWidth="1"/>
    <col min="12776" max="12776" width="26.625" style="359" customWidth="1"/>
    <col min="12777" max="12778" width="5.25" style="359" customWidth="1"/>
    <col min="12779" max="12779" width="8.75" style="359" customWidth="1"/>
    <col min="12780" max="12780" width="11" style="359" customWidth="1"/>
    <col min="12781" max="12781" width="12.75" style="359" customWidth="1"/>
    <col min="12782" max="12782" width="12.125" style="359" customWidth="1"/>
    <col min="12783" max="12783" width="11.875" style="359" customWidth="1"/>
    <col min="12784" max="13029" width="8.75" style="359"/>
    <col min="13030" max="13030" width="12.625" style="359" customWidth="1"/>
    <col min="13031" max="13031" width="17.375" style="359" customWidth="1"/>
    <col min="13032" max="13032" width="26.625" style="359" customWidth="1"/>
    <col min="13033" max="13034" width="5.25" style="359" customWidth="1"/>
    <col min="13035" max="13035" width="8.75" style="359" customWidth="1"/>
    <col min="13036" max="13036" width="11" style="359" customWidth="1"/>
    <col min="13037" max="13037" width="12.75" style="359" customWidth="1"/>
    <col min="13038" max="13038" width="12.125" style="359" customWidth="1"/>
    <col min="13039" max="13039" width="11.875" style="359" customWidth="1"/>
    <col min="13040" max="13285" width="8.75" style="359"/>
    <col min="13286" max="13286" width="12.625" style="359" customWidth="1"/>
    <col min="13287" max="13287" width="17.375" style="359" customWidth="1"/>
    <col min="13288" max="13288" width="26.625" style="359" customWidth="1"/>
    <col min="13289" max="13290" width="5.25" style="359" customWidth="1"/>
    <col min="13291" max="13291" width="8.75" style="359" customWidth="1"/>
    <col min="13292" max="13292" width="11" style="359" customWidth="1"/>
    <col min="13293" max="13293" width="12.75" style="359" customWidth="1"/>
    <col min="13294" max="13294" width="12.125" style="359" customWidth="1"/>
    <col min="13295" max="13295" width="11.875" style="359" customWidth="1"/>
    <col min="13296" max="13541" width="8.75" style="359"/>
    <col min="13542" max="13542" width="12.625" style="359" customWidth="1"/>
    <col min="13543" max="13543" width="17.375" style="359" customWidth="1"/>
    <col min="13544" max="13544" width="26.625" style="359" customWidth="1"/>
    <col min="13545" max="13546" width="5.25" style="359" customWidth="1"/>
    <col min="13547" max="13547" width="8.75" style="359" customWidth="1"/>
    <col min="13548" max="13548" width="11" style="359" customWidth="1"/>
    <col min="13549" max="13549" width="12.75" style="359" customWidth="1"/>
    <col min="13550" max="13550" width="12.125" style="359" customWidth="1"/>
    <col min="13551" max="13551" width="11.875" style="359" customWidth="1"/>
    <col min="13552" max="13797" width="8.75" style="359"/>
    <col min="13798" max="13798" width="12.625" style="359" customWidth="1"/>
    <col min="13799" max="13799" width="17.375" style="359" customWidth="1"/>
    <col min="13800" max="13800" width="26.625" style="359" customWidth="1"/>
    <col min="13801" max="13802" width="5.25" style="359" customWidth="1"/>
    <col min="13803" max="13803" width="8.75" style="359" customWidth="1"/>
    <col min="13804" max="13804" width="11" style="359" customWidth="1"/>
    <col min="13805" max="13805" width="12.75" style="359" customWidth="1"/>
    <col min="13806" max="13806" width="12.125" style="359" customWidth="1"/>
    <col min="13807" max="13807" width="11.875" style="359" customWidth="1"/>
    <col min="13808" max="14053" width="8.75" style="359"/>
    <col min="14054" max="14054" width="12.625" style="359" customWidth="1"/>
    <col min="14055" max="14055" width="17.375" style="359" customWidth="1"/>
    <col min="14056" max="14056" width="26.625" style="359" customWidth="1"/>
    <col min="14057" max="14058" width="5.25" style="359" customWidth="1"/>
    <col min="14059" max="14059" width="8.75" style="359" customWidth="1"/>
    <col min="14060" max="14060" width="11" style="359" customWidth="1"/>
    <col min="14061" max="14061" width="12.75" style="359" customWidth="1"/>
    <col min="14062" max="14062" width="12.125" style="359" customWidth="1"/>
    <col min="14063" max="14063" width="11.875" style="359" customWidth="1"/>
    <col min="14064" max="14309" width="8.75" style="359"/>
    <col min="14310" max="14310" width="12.625" style="359" customWidth="1"/>
    <col min="14311" max="14311" width="17.375" style="359" customWidth="1"/>
    <col min="14312" max="14312" width="26.625" style="359" customWidth="1"/>
    <col min="14313" max="14314" width="5.25" style="359" customWidth="1"/>
    <col min="14315" max="14315" width="8.75" style="359" customWidth="1"/>
    <col min="14316" max="14316" width="11" style="359" customWidth="1"/>
    <col min="14317" max="14317" width="12.75" style="359" customWidth="1"/>
    <col min="14318" max="14318" width="12.125" style="359" customWidth="1"/>
    <col min="14319" max="14319" width="11.875" style="359" customWidth="1"/>
    <col min="14320" max="14565" width="8.75" style="359"/>
    <col min="14566" max="14566" width="12.625" style="359" customWidth="1"/>
    <col min="14567" max="14567" width="17.375" style="359" customWidth="1"/>
    <col min="14568" max="14568" width="26.625" style="359" customWidth="1"/>
    <col min="14569" max="14570" width="5.25" style="359" customWidth="1"/>
    <col min="14571" max="14571" width="8.75" style="359" customWidth="1"/>
    <col min="14572" max="14572" width="11" style="359" customWidth="1"/>
    <col min="14573" max="14573" width="12.75" style="359" customWidth="1"/>
    <col min="14574" max="14574" width="12.125" style="359" customWidth="1"/>
    <col min="14575" max="14575" width="11.875" style="359" customWidth="1"/>
    <col min="14576" max="14821" width="8.75" style="359"/>
    <col min="14822" max="14822" width="12.625" style="359" customWidth="1"/>
    <col min="14823" max="14823" width="17.375" style="359" customWidth="1"/>
    <col min="14824" max="14824" width="26.625" style="359" customWidth="1"/>
    <col min="14825" max="14826" width="5.25" style="359" customWidth="1"/>
    <col min="14827" max="14827" width="8.75" style="359" customWidth="1"/>
    <col min="14828" max="14828" width="11" style="359" customWidth="1"/>
    <col min="14829" max="14829" width="12.75" style="359" customWidth="1"/>
    <col min="14830" max="14830" width="12.125" style="359" customWidth="1"/>
    <col min="14831" max="14831" width="11.875" style="359" customWidth="1"/>
    <col min="14832" max="15077" width="8.75" style="359"/>
    <col min="15078" max="15078" width="12.625" style="359" customWidth="1"/>
    <col min="15079" max="15079" width="17.375" style="359" customWidth="1"/>
    <col min="15080" max="15080" width="26.625" style="359" customWidth="1"/>
    <col min="15081" max="15082" width="5.25" style="359" customWidth="1"/>
    <col min="15083" max="15083" width="8.75" style="359" customWidth="1"/>
    <col min="15084" max="15084" width="11" style="359" customWidth="1"/>
    <col min="15085" max="15085" width="12.75" style="359" customWidth="1"/>
    <col min="15086" max="15086" width="12.125" style="359" customWidth="1"/>
    <col min="15087" max="15087" width="11.875" style="359" customWidth="1"/>
    <col min="15088" max="15333" width="8.75" style="359"/>
    <col min="15334" max="15334" width="12.625" style="359" customWidth="1"/>
    <col min="15335" max="15335" width="17.375" style="359" customWidth="1"/>
    <col min="15336" max="15336" width="26.625" style="359" customWidth="1"/>
    <col min="15337" max="15338" width="5.25" style="359" customWidth="1"/>
    <col min="15339" max="15339" width="8.75" style="359" customWidth="1"/>
    <col min="15340" max="15340" width="11" style="359" customWidth="1"/>
    <col min="15341" max="15341" width="12.75" style="359" customWidth="1"/>
    <col min="15342" max="15342" width="12.125" style="359" customWidth="1"/>
    <col min="15343" max="15343" width="11.875" style="359" customWidth="1"/>
    <col min="15344" max="15589" width="8.75" style="359"/>
    <col min="15590" max="15590" width="12.625" style="359" customWidth="1"/>
    <col min="15591" max="15591" width="17.375" style="359" customWidth="1"/>
    <col min="15592" max="15592" width="26.625" style="359" customWidth="1"/>
    <col min="15593" max="15594" width="5.25" style="359" customWidth="1"/>
    <col min="15595" max="15595" width="8.75" style="359" customWidth="1"/>
    <col min="15596" max="15596" width="11" style="359" customWidth="1"/>
    <col min="15597" max="15597" width="12.75" style="359" customWidth="1"/>
    <col min="15598" max="15598" width="12.125" style="359" customWidth="1"/>
    <col min="15599" max="15599" width="11.875" style="359" customWidth="1"/>
    <col min="15600" max="15845" width="8.75" style="359"/>
    <col min="15846" max="15846" width="12.625" style="359" customWidth="1"/>
    <col min="15847" max="15847" width="17.375" style="359" customWidth="1"/>
    <col min="15848" max="15848" width="26.625" style="359" customWidth="1"/>
    <col min="15849" max="15850" width="5.25" style="359" customWidth="1"/>
    <col min="15851" max="15851" width="8.75" style="359" customWidth="1"/>
    <col min="15852" max="15852" width="11" style="359" customWidth="1"/>
    <col min="15853" max="15853" width="12.75" style="359" customWidth="1"/>
    <col min="15854" max="15854" width="12.125" style="359" customWidth="1"/>
    <col min="15855" max="15855" width="11.875" style="359" customWidth="1"/>
    <col min="15856" max="16101" width="8.75" style="359"/>
    <col min="16102" max="16102" width="12.625" style="359" customWidth="1"/>
    <col min="16103" max="16103" width="17.375" style="359" customWidth="1"/>
    <col min="16104" max="16104" width="26.625" style="359" customWidth="1"/>
    <col min="16105" max="16106" width="5.25" style="359" customWidth="1"/>
    <col min="16107" max="16107" width="8.75" style="359" customWidth="1"/>
    <col min="16108" max="16108" width="11" style="359" customWidth="1"/>
    <col min="16109" max="16109" width="12.75" style="359" customWidth="1"/>
    <col min="16110" max="16110" width="12.125" style="359" customWidth="1"/>
    <col min="16111" max="16111" width="11.875" style="359" customWidth="1"/>
    <col min="16112" max="16384" width="8.75" style="359"/>
  </cols>
  <sheetData>
    <row r="1" spans="1:21" s="314" customFormat="1" ht="34.5" customHeight="1">
      <c r="A1" s="551" t="s">
        <v>295</v>
      </c>
      <c r="B1" s="552"/>
      <c r="C1" s="553"/>
      <c r="D1" s="553"/>
      <c r="E1" s="553"/>
      <c r="F1" s="553"/>
      <c r="G1" s="553"/>
      <c r="H1" s="553"/>
      <c r="I1" s="553"/>
      <c r="J1" s="554"/>
      <c r="L1" s="315"/>
    </row>
    <row r="2" spans="1:21" s="320" customFormat="1" ht="24.95" customHeight="1" thickBot="1">
      <c r="A2" s="316" t="s">
        <v>296</v>
      </c>
      <c r="B2" s="317" t="s">
        <v>297</v>
      </c>
      <c r="C2" s="318" t="s">
        <v>298</v>
      </c>
      <c r="D2" s="318" t="s">
        <v>299</v>
      </c>
      <c r="E2" s="318" t="s">
        <v>300</v>
      </c>
      <c r="F2" s="318" t="s">
        <v>301</v>
      </c>
      <c r="G2" s="318" t="s">
        <v>302</v>
      </c>
      <c r="H2" s="318" t="s">
        <v>303</v>
      </c>
      <c r="I2" s="318" t="s">
        <v>304</v>
      </c>
      <c r="J2" s="319" t="s">
        <v>305</v>
      </c>
      <c r="L2" s="321"/>
    </row>
    <row r="3" spans="1:21" s="330" customFormat="1" ht="24.95" customHeight="1" thickBot="1">
      <c r="A3" s="322">
        <v>1119143</v>
      </c>
      <c r="B3" s="323" t="s">
        <v>306</v>
      </c>
      <c r="C3" s="324" t="s">
        <v>307</v>
      </c>
      <c r="D3" s="325" t="s">
        <v>308</v>
      </c>
      <c r="E3" s="325"/>
      <c r="F3" s="326">
        <v>4</v>
      </c>
      <c r="G3" s="327">
        <v>302480000</v>
      </c>
      <c r="H3" s="327">
        <f>F3*G3</f>
        <v>1209920000</v>
      </c>
      <c r="I3" s="328"/>
      <c r="J3" s="329" t="s">
        <v>309</v>
      </c>
      <c r="L3" s="330" t="s">
        <v>310</v>
      </c>
      <c r="M3" s="331" t="s">
        <v>311</v>
      </c>
      <c r="N3" s="332">
        <v>12</v>
      </c>
      <c r="O3" s="331" t="s">
        <v>312</v>
      </c>
      <c r="P3" s="332">
        <v>8</v>
      </c>
      <c r="Q3" s="331" t="s">
        <v>313</v>
      </c>
      <c r="R3" s="332">
        <v>7</v>
      </c>
    </row>
    <row r="4" spans="1:21" s="330" customFormat="1" ht="24.95" customHeight="1" thickBot="1">
      <c r="A4" s="322">
        <v>1119143</v>
      </c>
      <c r="B4" s="323" t="s">
        <v>306</v>
      </c>
      <c r="C4" s="324" t="s">
        <v>307</v>
      </c>
      <c r="D4" s="325" t="s">
        <v>308</v>
      </c>
      <c r="E4" s="325"/>
      <c r="F4" s="326">
        <f>1</f>
        <v>1</v>
      </c>
      <c r="G4" s="327">
        <v>302480000</v>
      </c>
      <c r="H4" s="327">
        <f t="shared" ref="H4:H18" si="0">F4*G4</f>
        <v>302480000</v>
      </c>
      <c r="I4" s="328"/>
      <c r="J4" s="329"/>
      <c r="L4" s="555" t="s">
        <v>314</v>
      </c>
      <c r="M4" s="331" t="s">
        <v>315</v>
      </c>
      <c r="N4" s="332">
        <v>12</v>
      </c>
      <c r="O4" s="331" t="s">
        <v>316</v>
      </c>
      <c r="P4" s="332"/>
      <c r="Q4" s="331" t="s">
        <v>313</v>
      </c>
      <c r="R4" s="332"/>
      <c r="S4" s="333" t="s">
        <v>317</v>
      </c>
      <c r="T4" s="332">
        <v>2</v>
      </c>
    </row>
    <row r="5" spans="1:21" s="330" customFormat="1" ht="24.95" customHeight="1" thickBot="1">
      <c r="A5" s="322">
        <v>1119142</v>
      </c>
      <c r="B5" s="323" t="s">
        <v>306</v>
      </c>
      <c r="C5" s="324" t="s">
        <v>318</v>
      </c>
      <c r="D5" s="325" t="s">
        <v>308</v>
      </c>
      <c r="E5" s="325"/>
      <c r="F5" s="326">
        <v>4</v>
      </c>
      <c r="G5" s="327">
        <v>250776232</v>
      </c>
      <c r="H5" s="327">
        <f t="shared" si="0"/>
        <v>1003104928</v>
      </c>
      <c r="I5" s="328"/>
      <c r="J5" s="329" t="s">
        <v>309</v>
      </c>
      <c r="L5" s="555"/>
      <c r="M5" s="331" t="s">
        <v>311</v>
      </c>
      <c r="N5" s="332"/>
      <c r="O5" s="331" t="s">
        <v>316</v>
      </c>
      <c r="P5" s="332">
        <v>8</v>
      </c>
      <c r="Q5" s="331" t="s">
        <v>313</v>
      </c>
      <c r="R5" s="332">
        <f>8</f>
        <v>8</v>
      </c>
    </row>
    <row r="6" spans="1:21" s="330" customFormat="1" ht="24.95" customHeight="1" thickBot="1">
      <c r="A6" s="322">
        <v>1119144</v>
      </c>
      <c r="B6" s="323" t="s">
        <v>306</v>
      </c>
      <c r="C6" s="324" t="s">
        <v>319</v>
      </c>
      <c r="D6" s="325" t="s">
        <v>308</v>
      </c>
      <c r="E6" s="325"/>
      <c r="F6" s="326">
        <f>1</f>
        <v>1</v>
      </c>
      <c r="G6" s="327">
        <v>283577206</v>
      </c>
      <c r="H6" s="327">
        <f t="shared" si="0"/>
        <v>283577206</v>
      </c>
      <c r="I6" s="328"/>
      <c r="J6" s="329"/>
      <c r="L6" s="556" t="s">
        <v>320</v>
      </c>
      <c r="M6" s="331" t="s">
        <v>315</v>
      </c>
      <c r="N6" s="332"/>
      <c r="O6" s="331" t="s">
        <v>316</v>
      </c>
      <c r="P6" s="332"/>
      <c r="Q6" s="331" t="s">
        <v>321</v>
      </c>
      <c r="R6" s="332">
        <f>2</f>
        <v>2</v>
      </c>
    </row>
    <row r="7" spans="1:21" s="330" customFormat="1" ht="24.95" customHeight="1" thickBot="1">
      <c r="A7" s="322">
        <v>1036032</v>
      </c>
      <c r="B7" s="334" t="s">
        <v>322</v>
      </c>
      <c r="C7" s="335" t="s">
        <v>323</v>
      </c>
      <c r="D7" s="336" t="s">
        <v>324</v>
      </c>
      <c r="E7" s="325"/>
      <c r="F7" s="337">
        <f>[14]현장조사결과표!L6</f>
        <v>25</v>
      </c>
      <c r="G7" s="327">
        <v>2749228</v>
      </c>
      <c r="H7" s="327">
        <f t="shared" si="0"/>
        <v>68730700</v>
      </c>
      <c r="I7" s="328"/>
      <c r="J7" s="329"/>
      <c r="L7" s="555"/>
      <c r="M7" s="331" t="s">
        <v>315</v>
      </c>
      <c r="N7" s="332">
        <v>2</v>
      </c>
      <c r="O7" s="331" t="s">
        <v>316</v>
      </c>
      <c r="P7" s="332">
        <v>4</v>
      </c>
      <c r="Q7" s="331" t="s">
        <v>313</v>
      </c>
      <c r="R7" s="332"/>
    </row>
    <row r="8" spans="1:21" s="330" customFormat="1" ht="24.95" customHeight="1" thickBot="1">
      <c r="A8" s="322">
        <v>1120338</v>
      </c>
      <c r="B8" s="338" t="s">
        <v>322</v>
      </c>
      <c r="C8" s="335" t="s">
        <v>325</v>
      </c>
      <c r="D8" s="339" t="s">
        <v>324</v>
      </c>
      <c r="E8" s="340"/>
      <c r="F8" s="337">
        <f>[14]현장조사결과표!O6</f>
        <v>28</v>
      </c>
      <c r="G8" s="327">
        <v>2580922</v>
      </c>
      <c r="H8" s="327">
        <f t="shared" si="0"/>
        <v>72265816</v>
      </c>
      <c r="I8" s="328"/>
      <c r="J8" s="329"/>
      <c r="L8" s="330" t="s">
        <v>326</v>
      </c>
      <c r="M8" s="331" t="s">
        <v>311</v>
      </c>
      <c r="N8" s="332">
        <f>34+20+34+34+93+34</f>
        <v>249</v>
      </c>
      <c r="O8" s="331" t="s">
        <v>316</v>
      </c>
      <c r="P8" s="332">
        <f>34+20+34+34+20+34</f>
        <v>176</v>
      </c>
      <c r="Q8" s="331" t="s">
        <v>313</v>
      </c>
      <c r="R8" s="332">
        <f>(34+34+34+34)</f>
        <v>136</v>
      </c>
    </row>
    <row r="9" spans="1:21" s="330" customFormat="1" ht="24.95" customHeight="1">
      <c r="A9" s="322">
        <v>1013891</v>
      </c>
      <c r="B9" s="338" t="s">
        <v>322</v>
      </c>
      <c r="C9" s="335" t="s">
        <v>327</v>
      </c>
      <c r="D9" s="339" t="s">
        <v>324</v>
      </c>
      <c r="E9" s="340"/>
      <c r="F9" s="337">
        <f>[14]현장조사결과표!S6</f>
        <v>2</v>
      </c>
      <c r="G9" s="327">
        <v>2606342</v>
      </c>
      <c r="H9" s="327">
        <f t="shared" si="0"/>
        <v>5212684</v>
      </c>
      <c r="I9" s="328"/>
      <c r="J9" s="341" t="s">
        <v>328</v>
      </c>
    </row>
    <row r="10" spans="1:21" s="330" customFormat="1" ht="24.95" customHeight="1">
      <c r="A10" s="322">
        <v>1103843</v>
      </c>
      <c r="B10" s="338" t="s">
        <v>322</v>
      </c>
      <c r="C10" s="335" t="s">
        <v>329</v>
      </c>
      <c r="D10" s="339" t="s">
        <v>324</v>
      </c>
      <c r="E10" s="340"/>
      <c r="F10" s="337">
        <f>[14]현장조사결과표!R6</f>
        <v>2</v>
      </c>
      <c r="G10" s="342">
        <v>2606342</v>
      </c>
      <c r="H10" s="342">
        <f t="shared" si="0"/>
        <v>5212684</v>
      </c>
      <c r="I10" s="343"/>
      <c r="J10" s="344" t="s">
        <v>330</v>
      </c>
      <c r="M10" s="330" t="s">
        <v>331</v>
      </c>
      <c r="N10" s="345" t="s">
        <v>332</v>
      </c>
      <c r="O10" s="330" t="s">
        <v>333</v>
      </c>
      <c r="P10" s="330">
        <v>2</v>
      </c>
    </row>
    <row r="11" spans="1:21" s="330" customFormat="1" ht="24.95" customHeight="1">
      <c r="A11" s="322">
        <v>1103843</v>
      </c>
      <c r="B11" s="338" t="s">
        <v>322</v>
      </c>
      <c r="C11" s="335" t="s">
        <v>329</v>
      </c>
      <c r="D11" s="339" t="s">
        <v>324</v>
      </c>
      <c r="E11" s="340"/>
      <c r="F11" s="337">
        <f>[14]현장조사결과표!T6</f>
        <v>6</v>
      </c>
      <c r="G11" s="342">
        <v>2606342</v>
      </c>
      <c r="H11" s="342">
        <f t="shared" si="0"/>
        <v>15638052</v>
      </c>
      <c r="I11" s="343"/>
      <c r="J11" s="344" t="s">
        <v>334</v>
      </c>
      <c r="M11" s="330" t="s">
        <v>314</v>
      </c>
      <c r="N11" s="330" t="s">
        <v>335</v>
      </c>
      <c r="O11" s="330" t="s">
        <v>336</v>
      </c>
      <c r="P11" s="330">
        <v>2</v>
      </c>
      <c r="Q11" s="330">
        <v>2</v>
      </c>
      <c r="R11" s="330">
        <v>12</v>
      </c>
      <c r="S11" s="330">
        <v>4</v>
      </c>
      <c r="T11" s="330">
        <v>2</v>
      </c>
    </row>
    <row r="12" spans="1:21" s="330" customFormat="1" ht="24.95" customHeight="1">
      <c r="A12" s="322">
        <v>1113134</v>
      </c>
      <c r="B12" s="346" t="s">
        <v>337</v>
      </c>
      <c r="C12" s="324" t="s">
        <v>338</v>
      </c>
      <c r="D12" s="336" t="s">
        <v>324</v>
      </c>
      <c r="E12" s="325"/>
      <c r="F12" s="326">
        <f>[14]현장조사결과표!AE6</f>
        <v>561</v>
      </c>
      <c r="G12" s="327">
        <v>210720</v>
      </c>
      <c r="H12" s="327">
        <f t="shared" si="0"/>
        <v>118213920</v>
      </c>
      <c r="I12" s="328"/>
      <c r="J12" s="329"/>
      <c r="M12" s="330" t="s">
        <v>339</v>
      </c>
      <c r="N12" s="330" t="s">
        <v>335</v>
      </c>
      <c r="O12" s="330" t="s">
        <v>340</v>
      </c>
      <c r="P12" s="330">
        <v>2</v>
      </c>
    </row>
    <row r="13" spans="1:21" s="330" customFormat="1" ht="24.95" customHeight="1">
      <c r="A13" s="322">
        <v>1067820</v>
      </c>
      <c r="B13" s="323" t="s">
        <v>341</v>
      </c>
      <c r="C13" s="324" t="s">
        <v>342</v>
      </c>
      <c r="D13" s="336" t="s">
        <v>324</v>
      </c>
      <c r="E13" s="325"/>
      <c r="F13" s="326">
        <f>ROUND((F12)*4,0)</f>
        <v>2244</v>
      </c>
      <c r="G13" s="327">
        <v>1617</v>
      </c>
      <c r="H13" s="327">
        <f t="shared" si="0"/>
        <v>3628548</v>
      </c>
      <c r="I13" s="328"/>
      <c r="J13" s="329"/>
      <c r="K13" s="347"/>
      <c r="L13" s="348"/>
      <c r="M13" s="330" t="s">
        <v>343</v>
      </c>
      <c r="N13" s="330" t="s">
        <v>344</v>
      </c>
      <c r="O13" s="330" t="s">
        <v>345</v>
      </c>
      <c r="P13" s="330">
        <v>2</v>
      </c>
      <c r="Q13" s="330">
        <v>2</v>
      </c>
      <c r="R13" s="330">
        <v>2</v>
      </c>
      <c r="S13" s="330">
        <v>4</v>
      </c>
      <c r="T13" s="330">
        <v>2</v>
      </c>
    </row>
    <row r="14" spans="1:21" s="330" customFormat="1" ht="24.95" customHeight="1">
      <c r="A14" s="322">
        <v>1026747</v>
      </c>
      <c r="B14" s="323" t="s">
        <v>346</v>
      </c>
      <c r="C14" s="335" t="s">
        <v>347</v>
      </c>
      <c r="D14" s="336" t="s">
        <v>324</v>
      </c>
      <c r="E14" s="325"/>
      <c r="F14" s="326">
        <f>ROUND((F12)*2,0)</f>
        <v>1122</v>
      </c>
      <c r="G14" s="327">
        <v>3757</v>
      </c>
      <c r="H14" s="327">
        <f t="shared" si="0"/>
        <v>4215354</v>
      </c>
      <c r="I14" s="328"/>
      <c r="J14" s="329"/>
      <c r="L14" s="348"/>
      <c r="M14" s="330" t="s">
        <v>348</v>
      </c>
      <c r="P14" s="330">
        <v>34</v>
      </c>
      <c r="Q14" s="330">
        <v>20</v>
      </c>
      <c r="R14" s="330">
        <v>34</v>
      </c>
      <c r="S14" s="330">
        <v>34</v>
      </c>
      <c r="T14" s="330">
        <v>93</v>
      </c>
      <c r="U14" s="330">
        <v>34</v>
      </c>
    </row>
    <row r="15" spans="1:21" s="330" customFormat="1" ht="24.95" customHeight="1">
      <c r="A15" s="322">
        <v>1071242</v>
      </c>
      <c r="B15" s="323" t="s">
        <v>349</v>
      </c>
      <c r="C15" s="349" t="s">
        <v>350</v>
      </c>
      <c r="D15" s="336" t="s">
        <v>324</v>
      </c>
      <c r="E15" s="325"/>
      <c r="F15" s="326">
        <f>ROUND((F12)*4,0)</f>
        <v>2244</v>
      </c>
      <c r="G15" s="327">
        <v>429</v>
      </c>
      <c r="H15" s="327">
        <f t="shared" si="0"/>
        <v>962676</v>
      </c>
      <c r="I15" s="328"/>
      <c r="J15" s="329"/>
      <c r="L15" s="348"/>
    </row>
    <row r="16" spans="1:21" s="330" customFormat="1" ht="24.95" customHeight="1">
      <c r="A16" s="322">
        <v>1013954</v>
      </c>
      <c r="B16" s="323" t="s">
        <v>351</v>
      </c>
      <c r="C16" s="324" t="s">
        <v>352</v>
      </c>
      <c r="D16" s="336" t="s">
        <v>353</v>
      </c>
      <c r="E16" s="325"/>
      <c r="F16" s="326">
        <f>[14]현장조사결과표!AL7</f>
        <v>76</v>
      </c>
      <c r="G16" s="327">
        <v>54507</v>
      </c>
      <c r="H16" s="327">
        <f t="shared" si="0"/>
        <v>4142532</v>
      </c>
      <c r="I16" s="328"/>
      <c r="J16" s="329" t="s">
        <v>354</v>
      </c>
      <c r="L16" s="350" t="s">
        <v>355</v>
      </c>
      <c r="M16" s="351"/>
      <c r="N16" s="351"/>
      <c r="O16" s="351"/>
      <c r="P16" s="351"/>
      <c r="Q16" s="351"/>
      <c r="R16" s="351"/>
      <c r="S16" s="351"/>
    </row>
    <row r="17" spans="1:12" s="330" customFormat="1" ht="24.95" customHeight="1">
      <c r="A17" s="322">
        <v>1016994</v>
      </c>
      <c r="B17" s="323" t="s">
        <v>356</v>
      </c>
      <c r="C17" s="324" t="s">
        <v>357</v>
      </c>
      <c r="D17" s="323" t="s">
        <v>358</v>
      </c>
      <c r="E17" s="325"/>
      <c r="F17" s="326">
        <f>ROUND((F16)*6,0)</f>
        <v>456</v>
      </c>
      <c r="G17" s="327">
        <v>3013</v>
      </c>
      <c r="H17" s="327">
        <f t="shared" si="0"/>
        <v>1373928</v>
      </c>
      <c r="I17" s="328"/>
      <c r="J17" s="329" t="s">
        <v>359</v>
      </c>
      <c r="L17" s="348"/>
    </row>
    <row r="18" spans="1:12" s="330" customFormat="1" ht="24.95" customHeight="1">
      <c r="A18" s="322">
        <v>1017312</v>
      </c>
      <c r="B18" s="323" t="s">
        <v>360</v>
      </c>
      <c r="C18" s="324" t="s">
        <v>361</v>
      </c>
      <c r="D18" s="323" t="s">
        <v>358</v>
      </c>
      <c r="E18" s="325"/>
      <c r="F18" s="326">
        <f>ROUND((F16)*6,0)</f>
        <v>456</v>
      </c>
      <c r="G18" s="327">
        <v>228</v>
      </c>
      <c r="H18" s="327">
        <f t="shared" si="0"/>
        <v>103968</v>
      </c>
      <c r="I18" s="328"/>
      <c r="J18" s="329" t="s">
        <v>359</v>
      </c>
      <c r="L18" s="348"/>
    </row>
    <row r="19" spans="1:12" s="320" customFormat="1" ht="24.95" customHeight="1" thickBot="1">
      <c r="A19" s="352" t="s">
        <v>362</v>
      </c>
      <c r="B19" s="353"/>
      <c r="C19" s="354"/>
      <c r="D19" s="355"/>
      <c r="E19" s="355"/>
      <c r="F19" s="356"/>
      <c r="G19" s="356"/>
      <c r="H19" s="356">
        <f>SUM(H3:H18)</f>
        <v>3098782996</v>
      </c>
      <c r="I19" s="357"/>
      <c r="J19" s="358"/>
      <c r="L19" s="321"/>
    </row>
  </sheetData>
  <mergeCells count="3">
    <mergeCell ref="A1:J1"/>
    <mergeCell ref="L4:L5"/>
    <mergeCell ref="L6:L7"/>
  </mergeCells>
  <phoneticPr fontId="4" type="noConversion"/>
  <printOptions horizontalCentered="1"/>
  <pageMargins left="0.78740157480314965" right="0.78740157480314965" top="0.98425196850393704" bottom="0.78740157480314965" header="0.39370078740157483" footer="0.35433070866141736"/>
  <pageSetup paperSize="9" scale="9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showZeros="0" view="pageBreakPreview" zoomScale="85" zoomScaleNormal="100" zoomScaleSheetLayoutView="85" workbookViewId="0">
      <selection activeCell="Q12" sqref="Q12"/>
    </sheetView>
  </sheetViews>
  <sheetFormatPr defaultColWidth="8.75" defaultRowHeight="13.5"/>
  <cols>
    <col min="1" max="1" width="9.625" style="359" customWidth="1"/>
    <col min="2" max="2" width="8.75" style="359" bestFit="1" customWidth="1"/>
    <col min="3" max="3" width="34" style="359" customWidth="1"/>
    <col min="4" max="4" width="5.75" style="359" customWidth="1"/>
    <col min="5" max="5" width="9" style="359" bestFit="1" customWidth="1"/>
    <col min="6" max="7" width="7.5" style="359" bestFit="1" customWidth="1"/>
    <col min="8" max="9" width="8.75" style="359" bestFit="1" customWidth="1"/>
    <col min="10" max="11" width="7.5" style="359" bestFit="1" customWidth="1"/>
    <col min="12" max="12" width="10.5" style="359" bestFit="1" customWidth="1"/>
    <col min="13" max="13" width="4" style="359" customWidth="1"/>
    <col min="14" max="14" width="5.375" style="359" customWidth="1"/>
    <col min="15" max="256" width="8.75" style="359"/>
    <col min="257" max="257" width="12.375" style="359" customWidth="1"/>
    <col min="258" max="258" width="17.125" style="359" customWidth="1"/>
    <col min="259" max="259" width="15.375" style="359" customWidth="1"/>
    <col min="260" max="260" width="5.75" style="359" customWidth="1"/>
    <col min="261" max="261" width="9.5" style="359" customWidth="1"/>
    <col min="262" max="267" width="8.5" style="359" customWidth="1"/>
    <col min="268" max="268" width="13.625" style="359" customWidth="1"/>
    <col min="269" max="512" width="8.75" style="359"/>
    <col min="513" max="513" width="12.375" style="359" customWidth="1"/>
    <col min="514" max="514" width="17.125" style="359" customWidth="1"/>
    <col min="515" max="515" width="15.375" style="359" customWidth="1"/>
    <col min="516" max="516" width="5.75" style="359" customWidth="1"/>
    <col min="517" max="517" width="9.5" style="359" customWidth="1"/>
    <col min="518" max="523" width="8.5" style="359" customWidth="1"/>
    <col min="524" max="524" width="13.625" style="359" customWidth="1"/>
    <col min="525" max="768" width="8.75" style="359"/>
    <col min="769" max="769" width="12.375" style="359" customWidth="1"/>
    <col min="770" max="770" width="17.125" style="359" customWidth="1"/>
    <col min="771" max="771" width="15.375" style="359" customWidth="1"/>
    <col min="772" max="772" width="5.75" style="359" customWidth="1"/>
    <col min="773" max="773" width="9.5" style="359" customWidth="1"/>
    <col min="774" max="779" width="8.5" style="359" customWidth="1"/>
    <col min="780" max="780" width="13.625" style="359" customWidth="1"/>
    <col min="781" max="1024" width="8.75" style="359"/>
    <col min="1025" max="1025" width="12.375" style="359" customWidth="1"/>
    <col min="1026" max="1026" width="17.125" style="359" customWidth="1"/>
    <col min="1027" max="1027" width="15.375" style="359" customWidth="1"/>
    <col min="1028" max="1028" width="5.75" style="359" customWidth="1"/>
    <col min="1029" max="1029" width="9.5" style="359" customWidth="1"/>
    <col min="1030" max="1035" width="8.5" style="359" customWidth="1"/>
    <col min="1036" max="1036" width="13.625" style="359" customWidth="1"/>
    <col min="1037" max="1280" width="8.75" style="359"/>
    <col min="1281" max="1281" width="12.375" style="359" customWidth="1"/>
    <col min="1282" max="1282" width="17.125" style="359" customWidth="1"/>
    <col min="1283" max="1283" width="15.375" style="359" customWidth="1"/>
    <col min="1284" max="1284" width="5.75" style="359" customWidth="1"/>
    <col min="1285" max="1285" width="9.5" style="359" customWidth="1"/>
    <col min="1286" max="1291" width="8.5" style="359" customWidth="1"/>
    <col min="1292" max="1292" width="13.625" style="359" customWidth="1"/>
    <col min="1293" max="1536" width="8.75" style="359"/>
    <col min="1537" max="1537" width="12.375" style="359" customWidth="1"/>
    <col min="1538" max="1538" width="17.125" style="359" customWidth="1"/>
    <col min="1539" max="1539" width="15.375" style="359" customWidth="1"/>
    <col min="1540" max="1540" width="5.75" style="359" customWidth="1"/>
    <col min="1541" max="1541" width="9.5" style="359" customWidth="1"/>
    <col min="1542" max="1547" width="8.5" style="359" customWidth="1"/>
    <col min="1548" max="1548" width="13.625" style="359" customWidth="1"/>
    <col min="1549" max="1792" width="8.75" style="359"/>
    <col min="1793" max="1793" width="12.375" style="359" customWidth="1"/>
    <col min="1794" max="1794" width="17.125" style="359" customWidth="1"/>
    <col min="1795" max="1795" width="15.375" style="359" customWidth="1"/>
    <col min="1796" max="1796" width="5.75" style="359" customWidth="1"/>
    <col min="1797" max="1797" width="9.5" style="359" customWidth="1"/>
    <col min="1798" max="1803" width="8.5" style="359" customWidth="1"/>
    <col min="1804" max="1804" width="13.625" style="359" customWidth="1"/>
    <col min="1805" max="2048" width="8.75" style="359"/>
    <col min="2049" max="2049" width="12.375" style="359" customWidth="1"/>
    <col min="2050" max="2050" width="17.125" style="359" customWidth="1"/>
    <col min="2051" max="2051" width="15.375" style="359" customWidth="1"/>
    <col min="2052" max="2052" width="5.75" style="359" customWidth="1"/>
    <col min="2053" max="2053" width="9.5" style="359" customWidth="1"/>
    <col min="2054" max="2059" width="8.5" style="359" customWidth="1"/>
    <col min="2060" max="2060" width="13.625" style="359" customWidth="1"/>
    <col min="2061" max="2304" width="8.75" style="359"/>
    <col min="2305" max="2305" width="12.375" style="359" customWidth="1"/>
    <col min="2306" max="2306" width="17.125" style="359" customWidth="1"/>
    <col min="2307" max="2307" width="15.375" style="359" customWidth="1"/>
    <col min="2308" max="2308" width="5.75" style="359" customWidth="1"/>
    <col min="2309" max="2309" width="9.5" style="359" customWidth="1"/>
    <col min="2310" max="2315" width="8.5" style="359" customWidth="1"/>
    <col min="2316" max="2316" width="13.625" style="359" customWidth="1"/>
    <col min="2317" max="2560" width="8.75" style="359"/>
    <col min="2561" max="2561" width="12.375" style="359" customWidth="1"/>
    <col min="2562" max="2562" width="17.125" style="359" customWidth="1"/>
    <col min="2563" max="2563" width="15.375" style="359" customWidth="1"/>
    <col min="2564" max="2564" width="5.75" style="359" customWidth="1"/>
    <col min="2565" max="2565" width="9.5" style="359" customWidth="1"/>
    <col min="2566" max="2571" width="8.5" style="359" customWidth="1"/>
    <col min="2572" max="2572" width="13.625" style="359" customWidth="1"/>
    <col min="2573" max="2816" width="8.75" style="359"/>
    <col min="2817" max="2817" width="12.375" style="359" customWidth="1"/>
    <col min="2818" max="2818" width="17.125" style="359" customWidth="1"/>
    <col min="2819" max="2819" width="15.375" style="359" customWidth="1"/>
    <col min="2820" max="2820" width="5.75" style="359" customWidth="1"/>
    <col min="2821" max="2821" width="9.5" style="359" customWidth="1"/>
    <col min="2822" max="2827" width="8.5" style="359" customWidth="1"/>
    <col min="2828" max="2828" width="13.625" style="359" customWidth="1"/>
    <col min="2829" max="3072" width="8.75" style="359"/>
    <col min="3073" max="3073" width="12.375" style="359" customWidth="1"/>
    <col min="3074" max="3074" width="17.125" style="359" customWidth="1"/>
    <col min="3075" max="3075" width="15.375" style="359" customWidth="1"/>
    <col min="3076" max="3076" width="5.75" style="359" customWidth="1"/>
    <col min="3077" max="3077" width="9.5" style="359" customWidth="1"/>
    <col min="3078" max="3083" width="8.5" style="359" customWidth="1"/>
    <col min="3084" max="3084" width="13.625" style="359" customWidth="1"/>
    <col min="3085" max="3328" width="8.75" style="359"/>
    <col min="3329" max="3329" width="12.375" style="359" customWidth="1"/>
    <col min="3330" max="3330" width="17.125" style="359" customWidth="1"/>
    <col min="3331" max="3331" width="15.375" style="359" customWidth="1"/>
    <col min="3332" max="3332" width="5.75" style="359" customWidth="1"/>
    <col min="3333" max="3333" width="9.5" style="359" customWidth="1"/>
    <col min="3334" max="3339" width="8.5" style="359" customWidth="1"/>
    <col min="3340" max="3340" width="13.625" style="359" customWidth="1"/>
    <col min="3341" max="3584" width="8.75" style="359"/>
    <col min="3585" max="3585" width="12.375" style="359" customWidth="1"/>
    <col min="3586" max="3586" width="17.125" style="359" customWidth="1"/>
    <col min="3587" max="3587" width="15.375" style="359" customWidth="1"/>
    <col min="3588" max="3588" width="5.75" style="359" customWidth="1"/>
    <col min="3589" max="3589" width="9.5" style="359" customWidth="1"/>
    <col min="3590" max="3595" width="8.5" style="359" customWidth="1"/>
    <col min="3596" max="3596" width="13.625" style="359" customWidth="1"/>
    <col min="3597" max="3840" width="8.75" style="359"/>
    <col min="3841" max="3841" width="12.375" style="359" customWidth="1"/>
    <col min="3842" max="3842" width="17.125" style="359" customWidth="1"/>
    <col min="3843" max="3843" width="15.375" style="359" customWidth="1"/>
    <col min="3844" max="3844" width="5.75" style="359" customWidth="1"/>
    <col min="3845" max="3845" width="9.5" style="359" customWidth="1"/>
    <col min="3846" max="3851" width="8.5" style="359" customWidth="1"/>
    <col min="3852" max="3852" width="13.625" style="359" customWidth="1"/>
    <col min="3853" max="4096" width="8.75" style="359"/>
    <col min="4097" max="4097" width="12.375" style="359" customWidth="1"/>
    <col min="4098" max="4098" width="17.125" style="359" customWidth="1"/>
    <col min="4099" max="4099" width="15.375" style="359" customWidth="1"/>
    <col min="4100" max="4100" width="5.75" style="359" customWidth="1"/>
    <col min="4101" max="4101" width="9.5" style="359" customWidth="1"/>
    <col min="4102" max="4107" width="8.5" style="359" customWidth="1"/>
    <col min="4108" max="4108" width="13.625" style="359" customWidth="1"/>
    <col min="4109" max="4352" width="8.75" style="359"/>
    <col min="4353" max="4353" width="12.375" style="359" customWidth="1"/>
    <col min="4354" max="4354" width="17.125" style="359" customWidth="1"/>
    <col min="4355" max="4355" width="15.375" style="359" customWidth="1"/>
    <col min="4356" max="4356" width="5.75" style="359" customWidth="1"/>
    <col min="4357" max="4357" width="9.5" style="359" customWidth="1"/>
    <col min="4358" max="4363" width="8.5" style="359" customWidth="1"/>
    <col min="4364" max="4364" width="13.625" style="359" customWidth="1"/>
    <col min="4365" max="4608" width="8.75" style="359"/>
    <col min="4609" max="4609" width="12.375" style="359" customWidth="1"/>
    <col min="4610" max="4610" width="17.125" style="359" customWidth="1"/>
    <col min="4611" max="4611" width="15.375" style="359" customWidth="1"/>
    <col min="4612" max="4612" width="5.75" style="359" customWidth="1"/>
    <col min="4613" max="4613" width="9.5" style="359" customWidth="1"/>
    <col min="4614" max="4619" width="8.5" style="359" customWidth="1"/>
    <col min="4620" max="4620" width="13.625" style="359" customWidth="1"/>
    <col min="4621" max="4864" width="8.75" style="359"/>
    <col min="4865" max="4865" width="12.375" style="359" customWidth="1"/>
    <col min="4866" max="4866" width="17.125" style="359" customWidth="1"/>
    <col min="4867" max="4867" width="15.375" style="359" customWidth="1"/>
    <col min="4868" max="4868" width="5.75" style="359" customWidth="1"/>
    <col min="4869" max="4869" width="9.5" style="359" customWidth="1"/>
    <col min="4870" max="4875" width="8.5" style="359" customWidth="1"/>
    <col min="4876" max="4876" width="13.625" style="359" customWidth="1"/>
    <col min="4877" max="5120" width="8.75" style="359"/>
    <col min="5121" max="5121" width="12.375" style="359" customWidth="1"/>
    <col min="5122" max="5122" width="17.125" style="359" customWidth="1"/>
    <col min="5123" max="5123" width="15.375" style="359" customWidth="1"/>
    <col min="5124" max="5124" width="5.75" style="359" customWidth="1"/>
    <col min="5125" max="5125" width="9.5" style="359" customWidth="1"/>
    <col min="5126" max="5131" width="8.5" style="359" customWidth="1"/>
    <col min="5132" max="5132" width="13.625" style="359" customWidth="1"/>
    <col min="5133" max="5376" width="8.75" style="359"/>
    <col min="5377" max="5377" width="12.375" style="359" customWidth="1"/>
    <col min="5378" max="5378" width="17.125" style="359" customWidth="1"/>
    <col min="5379" max="5379" width="15.375" style="359" customWidth="1"/>
    <col min="5380" max="5380" width="5.75" style="359" customWidth="1"/>
    <col min="5381" max="5381" width="9.5" style="359" customWidth="1"/>
    <col min="5382" max="5387" width="8.5" style="359" customWidth="1"/>
    <col min="5388" max="5388" width="13.625" style="359" customWidth="1"/>
    <col min="5389" max="5632" width="8.75" style="359"/>
    <col min="5633" max="5633" width="12.375" style="359" customWidth="1"/>
    <col min="5634" max="5634" width="17.125" style="359" customWidth="1"/>
    <col min="5635" max="5635" width="15.375" style="359" customWidth="1"/>
    <col min="5636" max="5636" width="5.75" style="359" customWidth="1"/>
    <col min="5637" max="5637" width="9.5" style="359" customWidth="1"/>
    <col min="5638" max="5643" width="8.5" style="359" customWidth="1"/>
    <col min="5644" max="5644" width="13.625" style="359" customWidth="1"/>
    <col min="5645" max="5888" width="8.75" style="359"/>
    <col min="5889" max="5889" width="12.375" style="359" customWidth="1"/>
    <col min="5890" max="5890" width="17.125" style="359" customWidth="1"/>
    <col min="5891" max="5891" width="15.375" style="359" customWidth="1"/>
    <col min="5892" max="5892" width="5.75" style="359" customWidth="1"/>
    <col min="5893" max="5893" width="9.5" style="359" customWidth="1"/>
    <col min="5894" max="5899" width="8.5" style="359" customWidth="1"/>
    <col min="5900" max="5900" width="13.625" style="359" customWidth="1"/>
    <col min="5901" max="6144" width="8.75" style="359"/>
    <col min="6145" max="6145" width="12.375" style="359" customWidth="1"/>
    <col min="6146" max="6146" width="17.125" style="359" customWidth="1"/>
    <col min="6147" max="6147" width="15.375" style="359" customWidth="1"/>
    <col min="6148" max="6148" width="5.75" style="359" customWidth="1"/>
    <col min="6149" max="6149" width="9.5" style="359" customWidth="1"/>
    <col min="6150" max="6155" width="8.5" style="359" customWidth="1"/>
    <col min="6156" max="6156" width="13.625" style="359" customWidth="1"/>
    <col min="6157" max="6400" width="8.75" style="359"/>
    <col min="6401" max="6401" width="12.375" style="359" customWidth="1"/>
    <col min="6402" max="6402" width="17.125" style="359" customWidth="1"/>
    <col min="6403" max="6403" width="15.375" style="359" customWidth="1"/>
    <col min="6404" max="6404" width="5.75" style="359" customWidth="1"/>
    <col min="6405" max="6405" width="9.5" style="359" customWidth="1"/>
    <col min="6406" max="6411" width="8.5" style="359" customWidth="1"/>
    <col min="6412" max="6412" width="13.625" style="359" customWidth="1"/>
    <col min="6413" max="6656" width="8.75" style="359"/>
    <col min="6657" max="6657" width="12.375" style="359" customWidth="1"/>
    <col min="6658" max="6658" width="17.125" style="359" customWidth="1"/>
    <col min="6659" max="6659" width="15.375" style="359" customWidth="1"/>
    <col min="6660" max="6660" width="5.75" style="359" customWidth="1"/>
    <col min="6661" max="6661" width="9.5" style="359" customWidth="1"/>
    <col min="6662" max="6667" width="8.5" style="359" customWidth="1"/>
    <col min="6668" max="6668" width="13.625" style="359" customWidth="1"/>
    <col min="6669" max="6912" width="8.75" style="359"/>
    <col min="6913" max="6913" width="12.375" style="359" customWidth="1"/>
    <col min="6914" max="6914" width="17.125" style="359" customWidth="1"/>
    <col min="6915" max="6915" width="15.375" style="359" customWidth="1"/>
    <col min="6916" max="6916" width="5.75" style="359" customWidth="1"/>
    <col min="6917" max="6917" width="9.5" style="359" customWidth="1"/>
    <col min="6918" max="6923" width="8.5" style="359" customWidth="1"/>
    <col min="6924" max="6924" width="13.625" style="359" customWidth="1"/>
    <col min="6925" max="7168" width="8.75" style="359"/>
    <col min="7169" max="7169" width="12.375" style="359" customWidth="1"/>
    <col min="7170" max="7170" width="17.125" style="359" customWidth="1"/>
    <col min="7171" max="7171" width="15.375" style="359" customWidth="1"/>
    <col min="7172" max="7172" width="5.75" style="359" customWidth="1"/>
    <col min="7173" max="7173" width="9.5" style="359" customWidth="1"/>
    <col min="7174" max="7179" width="8.5" style="359" customWidth="1"/>
    <col min="7180" max="7180" width="13.625" style="359" customWidth="1"/>
    <col min="7181" max="7424" width="8.75" style="359"/>
    <col min="7425" max="7425" width="12.375" style="359" customWidth="1"/>
    <col min="7426" max="7426" width="17.125" style="359" customWidth="1"/>
    <col min="7427" max="7427" width="15.375" style="359" customWidth="1"/>
    <col min="7428" max="7428" width="5.75" style="359" customWidth="1"/>
    <col min="7429" max="7429" width="9.5" style="359" customWidth="1"/>
    <col min="7430" max="7435" width="8.5" style="359" customWidth="1"/>
    <col min="7436" max="7436" width="13.625" style="359" customWidth="1"/>
    <col min="7437" max="7680" width="8.75" style="359"/>
    <col min="7681" max="7681" width="12.375" style="359" customWidth="1"/>
    <col min="7682" max="7682" width="17.125" style="359" customWidth="1"/>
    <col min="7683" max="7683" width="15.375" style="359" customWidth="1"/>
    <col min="7684" max="7684" width="5.75" style="359" customWidth="1"/>
    <col min="7685" max="7685" width="9.5" style="359" customWidth="1"/>
    <col min="7686" max="7691" width="8.5" style="359" customWidth="1"/>
    <col min="7692" max="7692" width="13.625" style="359" customWidth="1"/>
    <col min="7693" max="7936" width="8.75" style="359"/>
    <col min="7937" max="7937" width="12.375" style="359" customWidth="1"/>
    <col min="7938" max="7938" width="17.125" style="359" customWidth="1"/>
    <col min="7939" max="7939" width="15.375" style="359" customWidth="1"/>
    <col min="7940" max="7940" width="5.75" style="359" customWidth="1"/>
    <col min="7941" max="7941" width="9.5" style="359" customWidth="1"/>
    <col min="7942" max="7947" width="8.5" style="359" customWidth="1"/>
    <col min="7948" max="7948" width="13.625" style="359" customWidth="1"/>
    <col min="7949" max="8192" width="8.75" style="359"/>
    <col min="8193" max="8193" width="12.375" style="359" customWidth="1"/>
    <col min="8194" max="8194" width="17.125" style="359" customWidth="1"/>
    <col min="8195" max="8195" width="15.375" style="359" customWidth="1"/>
    <col min="8196" max="8196" width="5.75" style="359" customWidth="1"/>
    <col min="8197" max="8197" width="9.5" style="359" customWidth="1"/>
    <col min="8198" max="8203" width="8.5" style="359" customWidth="1"/>
    <col min="8204" max="8204" width="13.625" style="359" customWidth="1"/>
    <col min="8205" max="8448" width="8.75" style="359"/>
    <col min="8449" max="8449" width="12.375" style="359" customWidth="1"/>
    <col min="8450" max="8450" width="17.125" style="359" customWidth="1"/>
    <col min="8451" max="8451" width="15.375" style="359" customWidth="1"/>
    <col min="8452" max="8452" width="5.75" style="359" customWidth="1"/>
    <col min="8453" max="8453" width="9.5" style="359" customWidth="1"/>
    <col min="8454" max="8459" width="8.5" style="359" customWidth="1"/>
    <col min="8460" max="8460" width="13.625" style="359" customWidth="1"/>
    <col min="8461" max="8704" width="8.75" style="359"/>
    <col min="8705" max="8705" width="12.375" style="359" customWidth="1"/>
    <col min="8706" max="8706" width="17.125" style="359" customWidth="1"/>
    <col min="8707" max="8707" width="15.375" style="359" customWidth="1"/>
    <col min="8708" max="8708" width="5.75" style="359" customWidth="1"/>
    <col min="8709" max="8709" width="9.5" style="359" customWidth="1"/>
    <col min="8710" max="8715" width="8.5" style="359" customWidth="1"/>
    <col min="8716" max="8716" width="13.625" style="359" customWidth="1"/>
    <col min="8717" max="8960" width="8.75" style="359"/>
    <col min="8961" max="8961" width="12.375" style="359" customWidth="1"/>
    <col min="8962" max="8962" width="17.125" style="359" customWidth="1"/>
    <col min="8963" max="8963" width="15.375" style="359" customWidth="1"/>
    <col min="8964" max="8964" width="5.75" style="359" customWidth="1"/>
    <col min="8965" max="8965" width="9.5" style="359" customWidth="1"/>
    <col min="8966" max="8971" width="8.5" style="359" customWidth="1"/>
    <col min="8972" max="8972" width="13.625" style="359" customWidth="1"/>
    <col min="8973" max="9216" width="8.75" style="359"/>
    <col min="9217" max="9217" width="12.375" style="359" customWidth="1"/>
    <col min="9218" max="9218" width="17.125" style="359" customWidth="1"/>
    <col min="9219" max="9219" width="15.375" style="359" customWidth="1"/>
    <col min="9220" max="9220" width="5.75" style="359" customWidth="1"/>
    <col min="9221" max="9221" width="9.5" style="359" customWidth="1"/>
    <col min="9222" max="9227" width="8.5" style="359" customWidth="1"/>
    <col min="9228" max="9228" width="13.625" style="359" customWidth="1"/>
    <col min="9229" max="9472" width="8.75" style="359"/>
    <col min="9473" max="9473" width="12.375" style="359" customWidth="1"/>
    <col min="9474" max="9474" width="17.125" style="359" customWidth="1"/>
    <col min="9475" max="9475" width="15.375" style="359" customWidth="1"/>
    <col min="9476" max="9476" width="5.75" style="359" customWidth="1"/>
    <col min="9477" max="9477" width="9.5" style="359" customWidth="1"/>
    <col min="9478" max="9483" width="8.5" style="359" customWidth="1"/>
    <col min="9484" max="9484" width="13.625" style="359" customWidth="1"/>
    <col min="9485" max="9728" width="8.75" style="359"/>
    <col min="9729" max="9729" width="12.375" style="359" customWidth="1"/>
    <col min="9730" max="9730" width="17.125" style="359" customWidth="1"/>
    <col min="9731" max="9731" width="15.375" style="359" customWidth="1"/>
    <col min="9732" max="9732" width="5.75" style="359" customWidth="1"/>
    <col min="9733" max="9733" width="9.5" style="359" customWidth="1"/>
    <col min="9734" max="9739" width="8.5" style="359" customWidth="1"/>
    <col min="9740" max="9740" width="13.625" style="359" customWidth="1"/>
    <col min="9741" max="9984" width="8.75" style="359"/>
    <col min="9985" max="9985" width="12.375" style="359" customWidth="1"/>
    <col min="9986" max="9986" width="17.125" style="359" customWidth="1"/>
    <col min="9987" max="9987" width="15.375" style="359" customWidth="1"/>
    <col min="9988" max="9988" width="5.75" style="359" customWidth="1"/>
    <col min="9989" max="9989" width="9.5" style="359" customWidth="1"/>
    <col min="9990" max="9995" width="8.5" style="359" customWidth="1"/>
    <col min="9996" max="9996" width="13.625" style="359" customWidth="1"/>
    <col min="9997" max="10240" width="8.75" style="359"/>
    <col min="10241" max="10241" width="12.375" style="359" customWidth="1"/>
    <col min="10242" max="10242" width="17.125" style="359" customWidth="1"/>
    <col min="10243" max="10243" width="15.375" style="359" customWidth="1"/>
    <col min="10244" max="10244" width="5.75" style="359" customWidth="1"/>
    <col min="10245" max="10245" width="9.5" style="359" customWidth="1"/>
    <col min="10246" max="10251" width="8.5" style="359" customWidth="1"/>
    <col min="10252" max="10252" width="13.625" style="359" customWidth="1"/>
    <col min="10253" max="10496" width="8.75" style="359"/>
    <col min="10497" max="10497" width="12.375" style="359" customWidth="1"/>
    <col min="10498" max="10498" width="17.125" style="359" customWidth="1"/>
    <col min="10499" max="10499" width="15.375" style="359" customWidth="1"/>
    <col min="10500" max="10500" width="5.75" style="359" customWidth="1"/>
    <col min="10501" max="10501" width="9.5" style="359" customWidth="1"/>
    <col min="10502" max="10507" width="8.5" style="359" customWidth="1"/>
    <col min="10508" max="10508" width="13.625" style="359" customWidth="1"/>
    <col min="10509" max="10752" width="8.75" style="359"/>
    <col min="10753" max="10753" width="12.375" style="359" customWidth="1"/>
    <col min="10754" max="10754" width="17.125" style="359" customWidth="1"/>
    <col min="10755" max="10755" width="15.375" style="359" customWidth="1"/>
    <col min="10756" max="10756" width="5.75" style="359" customWidth="1"/>
    <col min="10757" max="10757" width="9.5" style="359" customWidth="1"/>
    <col min="10758" max="10763" width="8.5" style="359" customWidth="1"/>
    <col min="10764" max="10764" width="13.625" style="359" customWidth="1"/>
    <col min="10765" max="11008" width="8.75" style="359"/>
    <col min="11009" max="11009" width="12.375" style="359" customWidth="1"/>
    <col min="11010" max="11010" width="17.125" style="359" customWidth="1"/>
    <col min="11011" max="11011" width="15.375" style="359" customWidth="1"/>
    <col min="11012" max="11012" width="5.75" style="359" customWidth="1"/>
    <col min="11013" max="11013" width="9.5" style="359" customWidth="1"/>
    <col min="11014" max="11019" width="8.5" style="359" customWidth="1"/>
    <col min="11020" max="11020" width="13.625" style="359" customWidth="1"/>
    <col min="11021" max="11264" width="8.75" style="359"/>
    <col min="11265" max="11265" width="12.375" style="359" customWidth="1"/>
    <col min="11266" max="11266" width="17.125" style="359" customWidth="1"/>
    <col min="11267" max="11267" width="15.375" style="359" customWidth="1"/>
    <col min="11268" max="11268" width="5.75" style="359" customWidth="1"/>
    <col min="11269" max="11269" width="9.5" style="359" customWidth="1"/>
    <col min="11270" max="11275" width="8.5" style="359" customWidth="1"/>
    <col min="11276" max="11276" width="13.625" style="359" customWidth="1"/>
    <col min="11277" max="11520" width="8.75" style="359"/>
    <col min="11521" max="11521" width="12.375" style="359" customWidth="1"/>
    <col min="11522" max="11522" width="17.125" style="359" customWidth="1"/>
    <col min="11523" max="11523" width="15.375" style="359" customWidth="1"/>
    <col min="11524" max="11524" width="5.75" style="359" customWidth="1"/>
    <col min="11525" max="11525" width="9.5" style="359" customWidth="1"/>
    <col min="11526" max="11531" width="8.5" style="359" customWidth="1"/>
    <col min="11532" max="11532" width="13.625" style="359" customWidth="1"/>
    <col min="11533" max="11776" width="8.75" style="359"/>
    <col min="11777" max="11777" width="12.375" style="359" customWidth="1"/>
    <col min="11778" max="11778" width="17.125" style="359" customWidth="1"/>
    <col min="11779" max="11779" width="15.375" style="359" customWidth="1"/>
    <col min="11780" max="11780" width="5.75" style="359" customWidth="1"/>
    <col min="11781" max="11781" width="9.5" style="359" customWidth="1"/>
    <col min="11782" max="11787" width="8.5" style="359" customWidth="1"/>
    <col min="11788" max="11788" width="13.625" style="359" customWidth="1"/>
    <col min="11789" max="12032" width="8.75" style="359"/>
    <col min="12033" max="12033" width="12.375" style="359" customWidth="1"/>
    <col min="12034" max="12034" width="17.125" style="359" customWidth="1"/>
    <col min="12035" max="12035" width="15.375" style="359" customWidth="1"/>
    <col min="12036" max="12036" width="5.75" style="359" customWidth="1"/>
    <col min="12037" max="12037" width="9.5" style="359" customWidth="1"/>
    <col min="12038" max="12043" width="8.5" style="359" customWidth="1"/>
    <col min="12044" max="12044" width="13.625" style="359" customWidth="1"/>
    <col min="12045" max="12288" width="8.75" style="359"/>
    <col min="12289" max="12289" width="12.375" style="359" customWidth="1"/>
    <col min="12290" max="12290" width="17.125" style="359" customWidth="1"/>
    <col min="12291" max="12291" width="15.375" style="359" customWidth="1"/>
    <col min="12292" max="12292" width="5.75" style="359" customWidth="1"/>
    <col min="12293" max="12293" width="9.5" style="359" customWidth="1"/>
    <col min="12294" max="12299" width="8.5" style="359" customWidth="1"/>
    <col min="12300" max="12300" width="13.625" style="359" customWidth="1"/>
    <col min="12301" max="12544" width="8.75" style="359"/>
    <col min="12545" max="12545" width="12.375" style="359" customWidth="1"/>
    <col min="12546" max="12546" width="17.125" style="359" customWidth="1"/>
    <col min="12547" max="12547" width="15.375" style="359" customWidth="1"/>
    <col min="12548" max="12548" width="5.75" style="359" customWidth="1"/>
    <col min="12549" max="12549" width="9.5" style="359" customWidth="1"/>
    <col min="12550" max="12555" width="8.5" style="359" customWidth="1"/>
    <col min="12556" max="12556" width="13.625" style="359" customWidth="1"/>
    <col min="12557" max="12800" width="8.75" style="359"/>
    <col min="12801" max="12801" width="12.375" style="359" customWidth="1"/>
    <col min="12802" max="12802" width="17.125" style="359" customWidth="1"/>
    <col min="12803" max="12803" width="15.375" style="359" customWidth="1"/>
    <col min="12804" max="12804" width="5.75" style="359" customWidth="1"/>
    <col min="12805" max="12805" width="9.5" style="359" customWidth="1"/>
    <col min="12806" max="12811" width="8.5" style="359" customWidth="1"/>
    <col min="12812" max="12812" width="13.625" style="359" customWidth="1"/>
    <col min="12813" max="13056" width="8.75" style="359"/>
    <col min="13057" max="13057" width="12.375" style="359" customWidth="1"/>
    <col min="13058" max="13058" width="17.125" style="359" customWidth="1"/>
    <col min="13059" max="13059" width="15.375" style="359" customWidth="1"/>
    <col min="13060" max="13060" width="5.75" style="359" customWidth="1"/>
    <col min="13061" max="13061" width="9.5" style="359" customWidth="1"/>
    <col min="13062" max="13067" width="8.5" style="359" customWidth="1"/>
    <col min="13068" max="13068" width="13.625" style="359" customWidth="1"/>
    <col min="13069" max="13312" width="8.75" style="359"/>
    <col min="13313" max="13313" width="12.375" style="359" customWidth="1"/>
    <col min="13314" max="13314" width="17.125" style="359" customWidth="1"/>
    <col min="13315" max="13315" width="15.375" style="359" customWidth="1"/>
    <col min="13316" max="13316" width="5.75" style="359" customWidth="1"/>
    <col min="13317" max="13317" width="9.5" style="359" customWidth="1"/>
    <col min="13318" max="13323" width="8.5" style="359" customWidth="1"/>
    <col min="13324" max="13324" width="13.625" style="359" customWidth="1"/>
    <col min="13325" max="13568" width="8.75" style="359"/>
    <col min="13569" max="13569" width="12.375" style="359" customWidth="1"/>
    <col min="13570" max="13570" width="17.125" style="359" customWidth="1"/>
    <col min="13571" max="13571" width="15.375" style="359" customWidth="1"/>
    <col min="13572" max="13572" width="5.75" style="359" customWidth="1"/>
    <col min="13573" max="13573" width="9.5" style="359" customWidth="1"/>
    <col min="13574" max="13579" width="8.5" style="359" customWidth="1"/>
    <col min="13580" max="13580" width="13.625" style="359" customWidth="1"/>
    <col min="13581" max="13824" width="8.75" style="359"/>
    <col min="13825" max="13825" width="12.375" style="359" customWidth="1"/>
    <col min="13826" max="13826" width="17.125" style="359" customWidth="1"/>
    <col min="13827" max="13827" width="15.375" style="359" customWidth="1"/>
    <col min="13828" max="13828" width="5.75" style="359" customWidth="1"/>
    <col min="13829" max="13829" width="9.5" style="359" customWidth="1"/>
    <col min="13830" max="13835" width="8.5" style="359" customWidth="1"/>
    <col min="13836" max="13836" width="13.625" style="359" customWidth="1"/>
    <col min="13837" max="14080" width="8.75" style="359"/>
    <col min="14081" max="14081" width="12.375" style="359" customWidth="1"/>
    <col min="14082" max="14082" width="17.125" style="359" customWidth="1"/>
    <col min="14083" max="14083" width="15.375" style="359" customWidth="1"/>
    <col min="14084" max="14084" width="5.75" style="359" customWidth="1"/>
    <col min="14085" max="14085" width="9.5" style="359" customWidth="1"/>
    <col min="14086" max="14091" width="8.5" style="359" customWidth="1"/>
    <col min="14092" max="14092" width="13.625" style="359" customWidth="1"/>
    <col min="14093" max="14336" width="8.75" style="359"/>
    <col min="14337" max="14337" width="12.375" style="359" customWidth="1"/>
    <col min="14338" max="14338" width="17.125" style="359" customWidth="1"/>
    <col min="14339" max="14339" width="15.375" style="359" customWidth="1"/>
    <col min="14340" max="14340" width="5.75" style="359" customWidth="1"/>
    <col min="14341" max="14341" width="9.5" style="359" customWidth="1"/>
    <col min="14342" max="14347" width="8.5" style="359" customWidth="1"/>
    <col min="14348" max="14348" width="13.625" style="359" customWidth="1"/>
    <col min="14349" max="14592" width="8.75" style="359"/>
    <col min="14593" max="14593" width="12.375" style="359" customWidth="1"/>
    <col min="14594" max="14594" width="17.125" style="359" customWidth="1"/>
    <col min="14595" max="14595" width="15.375" style="359" customWidth="1"/>
    <col min="14596" max="14596" width="5.75" style="359" customWidth="1"/>
    <col min="14597" max="14597" width="9.5" style="359" customWidth="1"/>
    <col min="14598" max="14603" width="8.5" style="359" customWidth="1"/>
    <col min="14604" max="14604" width="13.625" style="359" customWidth="1"/>
    <col min="14605" max="14848" width="8.75" style="359"/>
    <col min="14849" max="14849" width="12.375" style="359" customWidth="1"/>
    <col min="14850" max="14850" width="17.125" style="359" customWidth="1"/>
    <col min="14851" max="14851" width="15.375" style="359" customWidth="1"/>
    <col min="14852" max="14852" width="5.75" style="359" customWidth="1"/>
    <col min="14853" max="14853" width="9.5" style="359" customWidth="1"/>
    <col min="14854" max="14859" width="8.5" style="359" customWidth="1"/>
    <col min="14860" max="14860" width="13.625" style="359" customWidth="1"/>
    <col min="14861" max="15104" width="8.75" style="359"/>
    <col min="15105" max="15105" width="12.375" style="359" customWidth="1"/>
    <col min="15106" max="15106" width="17.125" style="359" customWidth="1"/>
    <col min="15107" max="15107" width="15.375" style="359" customWidth="1"/>
    <col min="15108" max="15108" width="5.75" style="359" customWidth="1"/>
    <col min="15109" max="15109" width="9.5" style="359" customWidth="1"/>
    <col min="15110" max="15115" width="8.5" style="359" customWidth="1"/>
    <col min="15116" max="15116" width="13.625" style="359" customWidth="1"/>
    <col min="15117" max="15360" width="8.75" style="359"/>
    <col min="15361" max="15361" width="12.375" style="359" customWidth="1"/>
    <col min="15362" max="15362" width="17.125" style="359" customWidth="1"/>
    <col min="15363" max="15363" width="15.375" style="359" customWidth="1"/>
    <col min="15364" max="15364" width="5.75" style="359" customWidth="1"/>
    <col min="15365" max="15365" width="9.5" style="359" customWidth="1"/>
    <col min="15366" max="15371" width="8.5" style="359" customWidth="1"/>
    <col min="15372" max="15372" width="13.625" style="359" customWidth="1"/>
    <col min="15373" max="15616" width="8.75" style="359"/>
    <col min="15617" max="15617" width="12.375" style="359" customWidth="1"/>
    <col min="15618" max="15618" width="17.125" style="359" customWidth="1"/>
    <col min="15619" max="15619" width="15.375" style="359" customWidth="1"/>
    <col min="15620" max="15620" width="5.75" style="359" customWidth="1"/>
    <col min="15621" max="15621" width="9.5" style="359" customWidth="1"/>
    <col min="15622" max="15627" width="8.5" style="359" customWidth="1"/>
    <col min="15628" max="15628" width="13.625" style="359" customWidth="1"/>
    <col min="15629" max="15872" width="8.75" style="359"/>
    <col min="15873" max="15873" width="12.375" style="359" customWidth="1"/>
    <col min="15874" max="15874" width="17.125" style="359" customWidth="1"/>
    <col min="15875" max="15875" width="15.375" style="359" customWidth="1"/>
    <col min="15876" max="15876" width="5.75" style="359" customWidth="1"/>
    <col min="15877" max="15877" width="9.5" style="359" customWidth="1"/>
    <col min="15878" max="15883" width="8.5" style="359" customWidth="1"/>
    <col min="15884" max="15884" width="13.625" style="359" customWidth="1"/>
    <col min="15885" max="16128" width="8.75" style="359"/>
    <col min="16129" max="16129" width="12.375" style="359" customWidth="1"/>
    <col min="16130" max="16130" width="17.125" style="359" customWidth="1"/>
    <col min="16131" max="16131" width="15.375" style="359" customWidth="1"/>
    <col min="16132" max="16132" width="5.75" style="359" customWidth="1"/>
    <col min="16133" max="16133" width="9.5" style="359" customWidth="1"/>
    <col min="16134" max="16139" width="8.5" style="359" customWidth="1"/>
    <col min="16140" max="16140" width="13.625" style="359" customWidth="1"/>
    <col min="16141" max="16384" width="8.75" style="359"/>
  </cols>
  <sheetData>
    <row r="1" spans="1:18" s="314" customFormat="1" ht="54.75" customHeight="1">
      <c r="A1" s="557" t="s">
        <v>363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9"/>
    </row>
    <row r="2" spans="1:18" ht="30" customHeight="1">
      <c r="A2" s="560" t="s">
        <v>296</v>
      </c>
      <c r="B2" s="561" t="s">
        <v>364</v>
      </c>
      <c r="C2" s="561" t="s">
        <v>365</v>
      </c>
      <c r="D2" s="561" t="s">
        <v>299</v>
      </c>
      <c r="E2" s="561" t="s">
        <v>301</v>
      </c>
      <c r="F2" s="561" t="s">
        <v>366</v>
      </c>
      <c r="G2" s="561"/>
      <c r="H2" s="561"/>
      <c r="I2" s="561"/>
      <c r="J2" s="561"/>
      <c r="K2" s="561"/>
      <c r="L2" s="562" t="s">
        <v>367</v>
      </c>
    </row>
    <row r="3" spans="1:18" ht="30" customHeight="1">
      <c r="A3" s="560"/>
      <c r="B3" s="561"/>
      <c r="C3" s="561"/>
      <c r="D3" s="561"/>
      <c r="E3" s="561"/>
      <c r="F3" s="362" t="s">
        <v>368</v>
      </c>
      <c r="G3" s="363" t="s">
        <v>369</v>
      </c>
      <c r="H3" s="363" t="s">
        <v>370</v>
      </c>
      <c r="I3" s="363" t="s">
        <v>371</v>
      </c>
      <c r="J3" s="363" t="s">
        <v>372</v>
      </c>
      <c r="K3" s="363" t="s">
        <v>373</v>
      </c>
      <c r="L3" s="562"/>
    </row>
    <row r="4" spans="1:18" s="369" customFormat="1" ht="41.1" customHeight="1">
      <c r="A4" s="364">
        <v>7019160</v>
      </c>
      <c r="B4" s="365" t="s">
        <v>374</v>
      </c>
      <c r="C4" s="366" t="s">
        <v>375</v>
      </c>
      <c r="D4" s="365" t="s">
        <v>308</v>
      </c>
      <c r="E4" s="367">
        <v>4</v>
      </c>
      <c r="F4" s="367"/>
      <c r="G4" s="367"/>
      <c r="H4" s="367"/>
      <c r="I4" s="367"/>
      <c r="J4" s="367">
        <v>4</v>
      </c>
      <c r="K4" s="367"/>
      <c r="L4" s="368" t="s">
        <v>376</v>
      </c>
      <c r="R4" s="370"/>
    </row>
    <row r="5" spans="1:18" s="369" customFormat="1" ht="41.1" customHeight="1">
      <c r="A5" s="364">
        <v>7019160</v>
      </c>
      <c r="B5" s="365" t="s">
        <v>374</v>
      </c>
      <c r="C5" s="366" t="s">
        <v>377</v>
      </c>
      <c r="D5" s="365" t="s">
        <v>308</v>
      </c>
      <c r="E5" s="367">
        <v>6</v>
      </c>
      <c r="F5" s="367"/>
      <c r="G5" s="367"/>
      <c r="H5" s="367"/>
      <c r="I5" s="367"/>
      <c r="J5" s="367">
        <v>4</v>
      </c>
      <c r="K5" s="367"/>
      <c r="L5" s="368" t="s">
        <v>376</v>
      </c>
      <c r="R5" s="370"/>
    </row>
    <row r="6" spans="1:18" s="369" customFormat="1" ht="41.1" customHeight="1">
      <c r="A6" s="364">
        <v>7019156</v>
      </c>
      <c r="B6" s="365" t="s">
        <v>378</v>
      </c>
      <c r="C6" s="366" t="s">
        <v>379</v>
      </c>
      <c r="D6" s="365" t="s">
        <v>380</v>
      </c>
      <c r="E6" s="367">
        <f>[14]현장조사결과표!V6</f>
        <v>778.32</v>
      </c>
      <c r="F6" s="371"/>
      <c r="G6" s="371"/>
      <c r="H6" s="371"/>
      <c r="I6" s="371"/>
      <c r="J6" s="367">
        <v>4</v>
      </c>
      <c r="K6" s="367"/>
      <c r="L6" s="368"/>
      <c r="O6" s="370"/>
    </row>
    <row r="7" spans="1:18" s="369" customFormat="1" ht="41.1" customHeight="1">
      <c r="A7" s="364">
        <v>7019195</v>
      </c>
      <c r="B7" s="365" t="s">
        <v>381</v>
      </c>
      <c r="C7" s="372" t="s">
        <v>382</v>
      </c>
      <c r="D7" s="365" t="s">
        <v>383</v>
      </c>
      <c r="E7" s="367">
        <f>[14]현장조사결과표!AG6</f>
        <v>561</v>
      </c>
      <c r="F7" s="367"/>
      <c r="G7" s="367"/>
      <c r="H7" s="367"/>
      <c r="I7" s="367">
        <v>561</v>
      </c>
      <c r="J7" s="367"/>
      <c r="K7" s="367"/>
      <c r="L7" s="368" t="s">
        <v>384</v>
      </c>
      <c r="O7" s="370"/>
    </row>
    <row r="8" spans="1:18" s="369" customFormat="1" ht="41.1" customHeight="1">
      <c r="A8" s="364"/>
      <c r="B8" s="365"/>
      <c r="C8" s="372"/>
      <c r="D8" s="365"/>
      <c r="E8" s="367"/>
      <c r="F8" s="367"/>
      <c r="G8" s="367"/>
      <c r="H8" s="367"/>
      <c r="I8" s="367"/>
      <c r="J8" s="367"/>
      <c r="K8" s="367"/>
      <c r="L8" s="368"/>
      <c r="O8" s="370"/>
    </row>
    <row r="9" spans="1:18" s="369" customFormat="1" ht="41.1" customHeight="1">
      <c r="A9" s="364"/>
      <c r="B9" s="365"/>
      <c r="C9" s="372"/>
      <c r="D9" s="365"/>
      <c r="E9" s="367"/>
      <c r="F9" s="367"/>
      <c r="G9" s="367"/>
      <c r="H9" s="367"/>
      <c r="I9" s="367"/>
      <c r="J9" s="367"/>
      <c r="K9" s="367"/>
      <c r="L9" s="368"/>
      <c r="O9" s="370"/>
    </row>
    <row r="10" spans="1:18" s="369" customFormat="1" ht="41.1" customHeight="1">
      <c r="A10" s="364"/>
      <c r="B10" s="365"/>
      <c r="C10" s="372"/>
      <c r="D10" s="365"/>
      <c r="E10" s="367"/>
      <c r="F10" s="367"/>
      <c r="G10" s="367"/>
      <c r="H10" s="367"/>
      <c r="I10" s="367"/>
      <c r="J10" s="367"/>
      <c r="K10" s="367"/>
      <c r="L10" s="368"/>
      <c r="O10" s="370"/>
    </row>
    <row r="11" spans="1:18" s="369" customFormat="1" ht="41.1" customHeight="1">
      <c r="A11" s="364"/>
      <c r="B11" s="365"/>
      <c r="C11" s="372"/>
      <c r="D11" s="365"/>
      <c r="E11" s="367"/>
      <c r="F11" s="367"/>
      <c r="G11" s="367"/>
      <c r="H11" s="367"/>
      <c r="I11" s="367"/>
      <c r="J11" s="367"/>
      <c r="K11" s="367"/>
      <c r="L11" s="368"/>
    </row>
    <row r="12" spans="1:18" s="369" customFormat="1" ht="41.1" customHeight="1" thickBot="1">
      <c r="A12" s="373"/>
      <c r="B12" s="374"/>
      <c r="C12" s="375"/>
      <c r="D12" s="374"/>
      <c r="E12" s="376"/>
      <c r="F12" s="376"/>
      <c r="G12" s="376"/>
      <c r="H12" s="376"/>
      <c r="I12" s="376"/>
      <c r="J12" s="376"/>
      <c r="K12" s="376"/>
      <c r="L12" s="377"/>
    </row>
  </sheetData>
  <mergeCells count="8">
    <mergeCell ref="A1:L1"/>
    <mergeCell ref="A2:A3"/>
    <mergeCell ref="B2:B3"/>
    <mergeCell ref="C2:C3"/>
    <mergeCell ref="D2:D3"/>
    <mergeCell ref="E2:E3"/>
    <mergeCell ref="F2:K2"/>
    <mergeCell ref="L2:L3"/>
  </mergeCells>
  <phoneticPr fontId="4" type="noConversion"/>
  <printOptions horizontalCentered="1"/>
  <pageMargins left="0.78740157480314965" right="0.78740157480314965" top="0.98425196850393704" bottom="0.78740157480314965" header="0.39370078740157483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6</vt:i4>
      </vt:variant>
    </vt:vector>
  </HeadingPairs>
  <TitlesOfParts>
    <vt:vector size="18" baseType="lpstr">
      <vt:lpstr>공사설계서</vt:lpstr>
      <vt:lpstr>차 례</vt:lpstr>
      <vt:lpstr>1.설계설명서</vt:lpstr>
      <vt:lpstr>2.공사시방서</vt:lpstr>
      <vt:lpstr>3.예정공정표</vt:lpstr>
      <vt:lpstr>4.예산내역서</vt:lpstr>
      <vt:lpstr>5. 도급예산내역서</vt:lpstr>
      <vt:lpstr>6. 지급자재</vt:lpstr>
      <vt:lpstr>7. 철거발생품</vt:lpstr>
      <vt:lpstr>8. 제공기계</vt:lpstr>
      <vt:lpstr>9.철도공사 직원급내역서</vt:lpstr>
      <vt:lpstr>10. 예계개소별</vt:lpstr>
      <vt:lpstr>'1.설계설명서'!Print_Area</vt:lpstr>
      <vt:lpstr>'10. 예계개소별'!Print_Area</vt:lpstr>
      <vt:lpstr>'5. 도급예산내역서'!Print_Area</vt:lpstr>
      <vt:lpstr>'6. 지급자재'!Print_Area</vt:lpstr>
      <vt:lpstr>'7. 철거발생품'!Print_Area</vt:lpstr>
      <vt:lpstr>'8. 제공기계'!Print_Area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2026-09-04T06:06:01Z</dcterms:created>
  <dcterms:modified xsi:type="dcterms:W3CDTF">2026-09-05T06:21:17Z</dcterms:modified>
</cp:coreProperties>
</file>