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oJin\Desktop\소장님 작업폴더\장애인복지관\낙석방지공사\2026\내역서\관급\"/>
    </mc:Choice>
  </mc:AlternateContent>
  <xr:revisionPtr revIDLastSave="0" documentId="13_ncr:1_{E69FA1A9-BEC6-469D-8837-1DA8749850BF}" xr6:coauthVersionLast="47" xr6:coauthVersionMax="47" xr10:uidLastSave="{00000000-0000-0000-0000-000000000000}"/>
  <bookViews>
    <workbookView xWindow="-120" yWindow="-120" windowWidth="29040" windowHeight="15720" tabRatio="841" xr2:uid="{29078063-FA19-43AA-8606-C40123216019}"/>
  </bookViews>
  <sheets>
    <sheet name="건축 설계서용지" sheetId="10" r:id="rId1"/>
    <sheet name="건축원가" sheetId="11" r:id="rId2"/>
    <sheet name="공종별집계표" sheetId="9" r:id="rId3"/>
    <sheet name="공종별내역서" sheetId="8" r:id="rId4"/>
    <sheet name="일위대가목록" sheetId="7" r:id="rId5"/>
    <sheet name="일위대가" sheetId="6" r:id="rId6"/>
    <sheet name="단가산출목록" sheetId="5" r:id="rId7"/>
    <sheet name="단가산출서" sheetId="4" r:id="rId8"/>
    <sheet name="단가대비표" sheetId="3" r:id="rId9"/>
  </sheets>
  <definedNames>
    <definedName name="_xlnm.Print_Area" localSheetId="0">'건축 설계서용지'!$A$1:$D$23</definedName>
    <definedName name="_xlnm.Print_Area" localSheetId="1">건축원가!$A$1:$H$41</definedName>
    <definedName name="_xlnm.Print_Area" localSheetId="3">공종별내역서!$A$1:$M$147</definedName>
    <definedName name="_xlnm.Print_Area" localSheetId="2">공종별집계표!$A$1:$M$27</definedName>
    <definedName name="_xlnm.Print_Area" localSheetId="8">단가대비표!$A$1:$X$421</definedName>
    <definedName name="_xlnm.Print_Area" localSheetId="6">단가산출목록!$A$1:$L$9</definedName>
    <definedName name="_xlnm.Print_Area" localSheetId="7">단가산출서!$A$1:$F$327</definedName>
    <definedName name="_xlnm.Print_Area" localSheetId="5">일위대가!$A$1:$M$198</definedName>
    <definedName name="_xlnm.Print_Area" localSheetId="4">일위대가목록!$A$1:$M$34</definedName>
    <definedName name="_xlnm.Print_Titles" localSheetId="3">공종별내역서!$1:$3</definedName>
    <definedName name="_xlnm.Print_Titles" localSheetId="2">공종별집계표!$1:$4</definedName>
    <definedName name="_xlnm.Print_Titles" localSheetId="8">단가대비표!$1:$4</definedName>
    <definedName name="_xlnm.Print_Titles" localSheetId="6">단가산출목록!$1:$3</definedName>
    <definedName name="_xlnm.Print_Titles" localSheetId="7">단가산출서!$1:$3</definedName>
    <definedName name="_xlnm.Print_Titles" localSheetId="5">일위대가!$1:$3</definedName>
    <definedName name="_xlnm.Print_Titles" localSheetId="4">일위대가목록!$1:$3</definedName>
  </definedName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1" l="1"/>
  <c r="M133" i="8"/>
  <c r="M130" i="8"/>
  <c r="M129" i="8"/>
  <c r="M127" i="8"/>
  <c r="I102" i="8"/>
  <c r="G5" i="7"/>
  <c r="E5" i="7"/>
  <c r="E102" i="8" s="1"/>
  <c r="J27" i="6"/>
  <c r="J28" i="6" s="1"/>
  <c r="H27" i="6"/>
  <c r="H28" i="6" s="1"/>
  <c r="F5" i="7" s="1"/>
  <c r="G102" i="8" s="1"/>
  <c r="F27" i="6"/>
  <c r="F28" i="6" s="1"/>
  <c r="K27" i="6"/>
  <c r="L27" i="6" s="1"/>
  <c r="L28" i="6" s="1"/>
  <c r="H5" i="7" s="1"/>
  <c r="C18" i="10"/>
  <c r="C15" i="10"/>
  <c r="L21" i="9"/>
  <c r="E19" i="9"/>
  <c r="F19" i="9" s="1"/>
  <c r="L99" i="8"/>
  <c r="F99" i="8"/>
  <c r="L78" i="8"/>
  <c r="L79" i="8"/>
  <c r="L77" i="8"/>
  <c r="K79" i="8"/>
  <c r="K78" i="8"/>
  <c r="K77" i="8"/>
  <c r="F78" i="8"/>
  <c r="F79" i="8"/>
  <c r="F77" i="8"/>
  <c r="K55" i="8"/>
  <c r="H55" i="8"/>
  <c r="F55" i="8"/>
  <c r="L55" i="8" s="1"/>
  <c r="E122" i="6"/>
  <c r="G122" i="6"/>
  <c r="H122" i="6" s="1"/>
  <c r="I122" i="6"/>
  <c r="J122" i="6" s="1"/>
  <c r="E123" i="6"/>
  <c r="F123" i="6" s="1"/>
  <c r="G123" i="6"/>
  <c r="H123" i="6" s="1"/>
  <c r="I123" i="6"/>
  <c r="J123" i="6" s="1"/>
  <c r="H124" i="6"/>
  <c r="J124" i="6"/>
  <c r="E125" i="6"/>
  <c r="F125" i="6" s="1"/>
  <c r="G125" i="6"/>
  <c r="H125" i="6" s="1"/>
  <c r="I125" i="6"/>
  <c r="J125" i="6" s="1"/>
  <c r="E129" i="6"/>
  <c r="F129" i="6" s="1"/>
  <c r="G129" i="6"/>
  <c r="H129" i="6" s="1"/>
  <c r="I129" i="6"/>
  <c r="J129" i="6" s="1"/>
  <c r="E130" i="6"/>
  <c r="F130" i="6" s="1"/>
  <c r="G130" i="6"/>
  <c r="H130" i="6" s="1"/>
  <c r="I130" i="6"/>
  <c r="J130" i="6" s="1"/>
  <c r="F131" i="6"/>
  <c r="H131" i="6"/>
  <c r="E135" i="6"/>
  <c r="F135" i="6" s="1"/>
  <c r="G135" i="6"/>
  <c r="H135" i="6" s="1"/>
  <c r="I135" i="6"/>
  <c r="J135" i="6" s="1"/>
  <c r="E136" i="6"/>
  <c r="F136" i="6" s="1"/>
  <c r="G136" i="6"/>
  <c r="H136" i="6" s="1"/>
  <c r="I136" i="6"/>
  <c r="F137" i="6"/>
  <c r="H137" i="6"/>
  <c r="E138" i="6"/>
  <c r="F138" i="6" s="1"/>
  <c r="G138" i="6"/>
  <c r="H138" i="6" s="1"/>
  <c r="I138" i="6"/>
  <c r="J138" i="6" s="1"/>
  <c r="E142" i="6"/>
  <c r="F142" i="6" s="1"/>
  <c r="G142" i="6"/>
  <c r="H142" i="6" s="1"/>
  <c r="I142" i="6"/>
  <c r="J142" i="6" s="1"/>
  <c r="E143" i="6"/>
  <c r="F143" i="6" s="1"/>
  <c r="G143" i="6"/>
  <c r="H143" i="6" s="1"/>
  <c r="I143" i="6"/>
  <c r="J143" i="6" s="1"/>
  <c r="H144" i="6"/>
  <c r="J144" i="6"/>
  <c r="H145" i="6"/>
  <c r="J145" i="6"/>
  <c r="E149" i="6"/>
  <c r="F149" i="6" s="1"/>
  <c r="G149" i="6"/>
  <c r="H149" i="6" s="1"/>
  <c r="I149" i="6"/>
  <c r="J149" i="6" s="1"/>
  <c r="E150" i="6"/>
  <c r="F150" i="6" s="1"/>
  <c r="G150" i="6"/>
  <c r="H150" i="6" s="1"/>
  <c r="I150" i="6"/>
  <c r="J150" i="6" s="1"/>
  <c r="F151" i="6"/>
  <c r="H151" i="6"/>
  <c r="E155" i="6"/>
  <c r="F155" i="6" s="1"/>
  <c r="G155" i="6"/>
  <c r="H155" i="6" s="1"/>
  <c r="I155" i="6"/>
  <c r="J155" i="6" s="1"/>
  <c r="E156" i="6"/>
  <c r="F156" i="6" s="1"/>
  <c r="G156" i="6"/>
  <c r="H156" i="6" s="1"/>
  <c r="I156" i="6"/>
  <c r="J156" i="6" s="1"/>
  <c r="H157" i="6"/>
  <c r="J157" i="6"/>
  <c r="H158" i="6"/>
  <c r="J158" i="6"/>
  <c r="E162" i="6"/>
  <c r="F162" i="6" s="1"/>
  <c r="G162" i="6"/>
  <c r="H162" i="6" s="1"/>
  <c r="I162" i="6"/>
  <c r="J162" i="6" s="1"/>
  <c r="E163" i="6"/>
  <c r="G163" i="6"/>
  <c r="H163" i="6" s="1"/>
  <c r="I163" i="6"/>
  <c r="J163" i="6" s="1"/>
  <c r="F164" i="6"/>
  <c r="H164" i="6"/>
  <c r="E168" i="6"/>
  <c r="F168" i="6" s="1"/>
  <c r="G168" i="6"/>
  <c r="H168" i="6" s="1"/>
  <c r="I168" i="6"/>
  <c r="J168" i="6" s="1"/>
  <c r="H169" i="6"/>
  <c r="J169" i="6"/>
  <c r="E173" i="6"/>
  <c r="F173" i="6" s="1"/>
  <c r="G173" i="6"/>
  <c r="H173" i="6" s="1"/>
  <c r="I173" i="6"/>
  <c r="E174" i="6"/>
  <c r="F174" i="6" s="1"/>
  <c r="G174" i="6"/>
  <c r="H174" i="6" s="1"/>
  <c r="I174" i="6"/>
  <c r="J174" i="6" s="1"/>
  <c r="F175" i="6"/>
  <c r="H175" i="6"/>
  <c r="E179" i="6"/>
  <c r="F179" i="6" s="1"/>
  <c r="G179" i="6"/>
  <c r="I179" i="6"/>
  <c r="J179" i="6" s="1"/>
  <c r="H180" i="6"/>
  <c r="J180" i="6"/>
  <c r="E184" i="6"/>
  <c r="F184" i="6" s="1"/>
  <c r="G184" i="6"/>
  <c r="H184" i="6" s="1"/>
  <c r="I184" i="6"/>
  <c r="J184" i="6" s="1"/>
  <c r="E185" i="6"/>
  <c r="G185" i="6"/>
  <c r="H185" i="6" s="1"/>
  <c r="I185" i="6"/>
  <c r="J185" i="6" s="1"/>
  <c r="F186" i="6"/>
  <c r="H186" i="6"/>
  <c r="E190" i="6"/>
  <c r="F190" i="6" s="1"/>
  <c r="E191" i="6" s="1"/>
  <c r="G190" i="6"/>
  <c r="H190" i="6" s="1"/>
  <c r="I190" i="6"/>
  <c r="H191" i="6"/>
  <c r="J191" i="6"/>
  <c r="E195" i="6"/>
  <c r="F195" i="6" s="1"/>
  <c r="G195" i="6"/>
  <c r="H195" i="6" s="1"/>
  <c r="I195" i="6"/>
  <c r="J195" i="6" s="1"/>
  <c r="E196" i="6"/>
  <c r="F196" i="6" s="1"/>
  <c r="G196" i="6"/>
  <c r="H196" i="6" s="1"/>
  <c r="I196" i="6"/>
  <c r="F197" i="6"/>
  <c r="H197" i="6"/>
  <c r="E115" i="6"/>
  <c r="G115" i="6"/>
  <c r="H115" i="6" s="1"/>
  <c r="I115" i="6"/>
  <c r="J115" i="6" s="1"/>
  <c r="E116" i="6"/>
  <c r="F116" i="6" s="1"/>
  <c r="G116" i="6"/>
  <c r="H116" i="6" s="1"/>
  <c r="I116" i="6"/>
  <c r="J116" i="6" s="1"/>
  <c r="H117" i="6"/>
  <c r="J117" i="6"/>
  <c r="E118" i="6"/>
  <c r="F118" i="6" s="1"/>
  <c r="G118" i="6"/>
  <c r="H118" i="6" s="1"/>
  <c r="I118" i="6"/>
  <c r="J118" i="6" s="1"/>
  <c r="E103" i="6"/>
  <c r="F103" i="6" s="1"/>
  <c r="G103" i="6"/>
  <c r="H103" i="6" s="1"/>
  <c r="I104" i="6" s="1"/>
  <c r="I103" i="6"/>
  <c r="J103" i="6" s="1"/>
  <c r="F104" i="6"/>
  <c r="H104" i="6"/>
  <c r="E108" i="6"/>
  <c r="F108" i="6" s="1"/>
  <c r="G108" i="6"/>
  <c r="I108" i="6"/>
  <c r="J108" i="6" s="1"/>
  <c r="E109" i="6"/>
  <c r="F109" i="6" s="1"/>
  <c r="G109" i="6"/>
  <c r="H109" i="6" s="1"/>
  <c r="I109" i="6"/>
  <c r="J109" i="6" s="1"/>
  <c r="H110" i="6"/>
  <c r="J110" i="6"/>
  <c r="E111" i="6"/>
  <c r="G111" i="6"/>
  <c r="H111" i="6" s="1"/>
  <c r="I111" i="6"/>
  <c r="J111" i="6" s="1"/>
  <c r="H51" i="6"/>
  <c r="J51" i="6"/>
  <c r="E46" i="6"/>
  <c r="F46" i="6" s="1"/>
  <c r="G46" i="6"/>
  <c r="H46" i="6" s="1"/>
  <c r="I46" i="6"/>
  <c r="J46" i="6" s="1"/>
  <c r="E47" i="6"/>
  <c r="F47" i="6" s="1"/>
  <c r="G47" i="6"/>
  <c r="H47" i="6" s="1"/>
  <c r="I47" i="6"/>
  <c r="J47" i="6" s="1"/>
  <c r="J129" i="8"/>
  <c r="E132" i="8"/>
  <c r="E131" i="8"/>
  <c r="E126" i="8"/>
  <c r="E125" i="8"/>
  <c r="E29" i="8"/>
  <c r="K29" i="8" s="1"/>
  <c r="L29" i="8" s="1"/>
  <c r="G15" i="6"/>
  <c r="G11" i="6"/>
  <c r="K19" i="9" l="1"/>
  <c r="L19" i="9" s="1"/>
  <c r="E20" i="9"/>
  <c r="K130" i="6"/>
  <c r="H146" i="6"/>
  <c r="F176" i="6"/>
  <c r="K190" i="6"/>
  <c r="L184" i="6"/>
  <c r="H126" i="6"/>
  <c r="F198" i="6"/>
  <c r="J190" i="6"/>
  <c r="J192" i="6" s="1"/>
  <c r="J181" i="6"/>
  <c r="J170" i="6"/>
  <c r="K135" i="6"/>
  <c r="H192" i="6"/>
  <c r="K185" i="6"/>
  <c r="K168" i="6"/>
  <c r="L162" i="6"/>
  <c r="K138" i="6"/>
  <c r="I186" i="6"/>
  <c r="J186" i="6" s="1"/>
  <c r="L150" i="6"/>
  <c r="L168" i="6"/>
  <c r="I164" i="6"/>
  <c r="K164" i="6" s="1"/>
  <c r="L156" i="6"/>
  <c r="L138" i="6"/>
  <c r="H198" i="6"/>
  <c r="E169" i="6"/>
  <c r="K155" i="6"/>
  <c r="J126" i="6"/>
  <c r="K195" i="6"/>
  <c r="H187" i="6"/>
  <c r="F185" i="6"/>
  <c r="L185" i="6" s="1"/>
  <c r="K129" i="6"/>
  <c r="K174" i="6"/>
  <c r="H170" i="6"/>
  <c r="K149" i="6"/>
  <c r="K125" i="6"/>
  <c r="L155" i="6"/>
  <c r="I131" i="6"/>
  <c r="L129" i="6"/>
  <c r="H132" i="6"/>
  <c r="J196" i="6"/>
  <c r="L196" i="6" s="1"/>
  <c r="K196" i="6"/>
  <c r="L123" i="6"/>
  <c r="E124" i="6"/>
  <c r="K163" i="6"/>
  <c r="F163" i="6"/>
  <c r="L163" i="6" s="1"/>
  <c r="L135" i="6"/>
  <c r="F139" i="6"/>
  <c r="I175" i="6"/>
  <c r="H176" i="6"/>
  <c r="I197" i="6"/>
  <c r="L195" i="6"/>
  <c r="H165" i="6"/>
  <c r="J146" i="6"/>
  <c r="F132" i="6"/>
  <c r="L130" i="6"/>
  <c r="K122" i="6"/>
  <c r="F122" i="6"/>
  <c r="K179" i="6"/>
  <c r="H179" i="6"/>
  <c r="H181" i="6" s="1"/>
  <c r="H152" i="6"/>
  <c r="I151" i="6"/>
  <c r="E180" i="6"/>
  <c r="L174" i="6"/>
  <c r="J159" i="6"/>
  <c r="K123" i="6"/>
  <c r="K191" i="6"/>
  <c r="F191" i="6"/>
  <c r="K184" i="6"/>
  <c r="K142" i="6"/>
  <c r="J173" i="6"/>
  <c r="K173" i="6"/>
  <c r="L142" i="6"/>
  <c r="E144" i="6"/>
  <c r="J136" i="6"/>
  <c r="K136" i="6"/>
  <c r="I137" i="6"/>
  <c r="H139" i="6"/>
  <c r="K162" i="6"/>
  <c r="H159" i="6"/>
  <c r="K156" i="6"/>
  <c r="F152" i="6"/>
  <c r="L149" i="6"/>
  <c r="K143" i="6"/>
  <c r="K150" i="6"/>
  <c r="L143" i="6"/>
  <c r="L125" i="6"/>
  <c r="K115" i="6"/>
  <c r="H119" i="6"/>
  <c r="J119" i="6"/>
  <c r="K116" i="6"/>
  <c r="K118" i="6"/>
  <c r="L118" i="6"/>
  <c r="L116" i="6"/>
  <c r="F115" i="6"/>
  <c r="E117" i="6"/>
  <c r="K104" i="6"/>
  <c r="J104" i="6"/>
  <c r="L104" i="6" s="1"/>
  <c r="L103" i="6"/>
  <c r="K109" i="6"/>
  <c r="K103" i="6"/>
  <c r="F111" i="6"/>
  <c r="L111" i="6" s="1"/>
  <c r="K111" i="6"/>
  <c r="J112" i="6"/>
  <c r="K108" i="6"/>
  <c r="H108" i="6"/>
  <c r="H112" i="6" s="1"/>
  <c r="E110" i="6"/>
  <c r="L109" i="6"/>
  <c r="K46" i="6"/>
  <c r="L46" i="6"/>
  <c r="K47" i="6"/>
  <c r="L47" i="6"/>
  <c r="H9" i="5"/>
  <c r="G9" i="5"/>
  <c r="F9" i="5"/>
  <c r="E9" i="5"/>
  <c r="H8" i="5"/>
  <c r="G8" i="5"/>
  <c r="F8" i="5"/>
  <c r="E8" i="5"/>
  <c r="H7" i="5"/>
  <c r="G7" i="5"/>
  <c r="F7" i="5"/>
  <c r="E7" i="5"/>
  <c r="H6" i="5"/>
  <c r="G6" i="5"/>
  <c r="F6" i="5"/>
  <c r="E6" i="5"/>
  <c r="H5" i="5"/>
  <c r="G5" i="5"/>
  <c r="F5" i="5"/>
  <c r="E5" i="5"/>
  <c r="H4" i="5"/>
  <c r="G4" i="5"/>
  <c r="F4" i="5"/>
  <c r="E4" i="5"/>
  <c r="J132" i="8"/>
  <c r="H132" i="8"/>
  <c r="J126" i="8"/>
  <c r="H126" i="8"/>
  <c r="H54" i="8"/>
  <c r="J53" i="8"/>
  <c r="F53" i="8"/>
  <c r="I97" i="6"/>
  <c r="J97" i="6" s="1"/>
  <c r="G97" i="6"/>
  <c r="H97" i="6" s="1"/>
  <c r="E97" i="6"/>
  <c r="F97" i="6" s="1"/>
  <c r="I96" i="6"/>
  <c r="J96" i="6" s="1"/>
  <c r="G96" i="6"/>
  <c r="I95" i="6"/>
  <c r="J95" i="6" s="1"/>
  <c r="G95" i="6"/>
  <c r="H95" i="6" s="1"/>
  <c r="I58" i="6"/>
  <c r="J58" i="6" s="1"/>
  <c r="G58" i="6"/>
  <c r="H58" i="6" s="1"/>
  <c r="E58" i="6"/>
  <c r="I57" i="6"/>
  <c r="J57" i="6" s="1"/>
  <c r="G57" i="6"/>
  <c r="H57" i="6" s="1"/>
  <c r="E57" i="6"/>
  <c r="I56" i="6"/>
  <c r="G56" i="6"/>
  <c r="H56" i="6" s="1"/>
  <c r="E56" i="6"/>
  <c r="F56" i="6" s="1"/>
  <c r="I55" i="6"/>
  <c r="J55" i="6" s="1"/>
  <c r="G55" i="6"/>
  <c r="H55" i="6" s="1"/>
  <c r="E55" i="6"/>
  <c r="F55" i="6" s="1"/>
  <c r="I48" i="6"/>
  <c r="J48" i="6" s="1"/>
  <c r="G48" i="6"/>
  <c r="H48" i="6" s="1"/>
  <c r="E48" i="6"/>
  <c r="F48" i="6" s="1"/>
  <c r="I45" i="6"/>
  <c r="J45" i="6" s="1"/>
  <c r="G45" i="6"/>
  <c r="H45" i="6" s="1"/>
  <c r="E45" i="6"/>
  <c r="F45" i="6" s="1"/>
  <c r="I41" i="6"/>
  <c r="J41" i="6" s="1"/>
  <c r="G41" i="6"/>
  <c r="H41" i="6" s="1"/>
  <c r="E41" i="6"/>
  <c r="F41" i="6" s="1"/>
  <c r="I40" i="6"/>
  <c r="J40" i="6" s="1"/>
  <c r="G40" i="6"/>
  <c r="H40" i="6" s="1"/>
  <c r="E40" i="6"/>
  <c r="F40" i="6" s="1"/>
  <c r="I33" i="6"/>
  <c r="J33" i="6" s="1"/>
  <c r="G33" i="6"/>
  <c r="H33" i="6" s="1"/>
  <c r="E33" i="6"/>
  <c r="I32" i="6"/>
  <c r="J32" i="6" s="1"/>
  <c r="G32" i="6"/>
  <c r="H32" i="6" s="1"/>
  <c r="E32" i="6"/>
  <c r="F32" i="6" s="1"/>
  <c r="I31" i="6"/>
  <c r="J31" i="6" s="1"/>
  <c r="G31" i="6"/>
  <c r="H31" i="6" s="1"/>
  <c r="E31" i="6"/>
  <c r="I23" i="6"/>
  <c r="J23" i="6" s="1"/>
  <c r="J24" i="6" s="1"/>
  <c r="G8" i="7" s="1"/>
  <c r="G23" i="6"/>
  <c r="H23" i="6" s="1"/>
  <c r="H24" i="6" s="1"/>
  <c r="F8" i="7" s="1"/>
  <c r="E23" i="6"/>
  <c r="F23" i="6" s="1"/>
  <c r="F24" i="6" s="1"/>
  <c r="I19" i="6"/>
  <c r="J19" i="6" s="1"/>
  <c r="J20" i="6" s="1"/>
  <c r="G7" i="7" s="1"/>
  <c r="G19" i="6"/>
  <c r="H19" i="6" s="1"/>
  <c r="H20" i="6" s="1"/>
  <c r="F7" i="7" s="1"/>
  <c r="E19" i="6"/>
  <c r="F19" i="6" s="1"/>
  <c r="F20" i="6" s="1"/>
  <c r="E7" i="7" s="1"/>
  <c r="I15" i="6"/>
  <c r="J15" i="6" s="1"/>
  <c r="J16" i="6" s="1"/>
  <c r="G6" i="7" s="1"/>
  <c r="I11" i="6"/>
  <c r="I5" i="6"/>
  <c r="J5" i="6" s="1"/>
  <c r="G5" i="6"/>
  <c r="H5" i="6" s="1"/>
  <c r="O362" i="3"/>
  <c r="O361" i="3"/>
  <c r="O360" i="3"/>
  <c r="O359" i="3"/>
  <c r="O358" i="3"/>
  <c r="O357" i="3"/>
  <c r="O356" i="3"/>
  <c r="O355" i="3"/>
  <c r="O354" i="3"/>
  <c r="V347" i="3"/>
  <c r="V326" i="3"/>
  <c r="V325" i="3"/>
  <c r="V324" i="3"/>
  <c r="V323" i="3"/>
  <c r="V322" i="3"/>
  <c r="O321" i="3"/>
  <c r="O320" i="3"/>
  <c r="O319" i="3"/>
  <c r="O318" i="3"/>
  <c r="O317" i="3"/>
  <c r="O316" i="3"/>
  <c r="O287" i="3"/>
  <c r="O286" i="3"/>
  <c r="O284" i="3"/>
  <c r="O283" i="3"/>
  <c r="O282" i="3"/>
  <c r="O281" i="3"/>
  <c r="O280" i="3"/>
  <c r="O279" i="3"/>
  <c r="O278" i="3"/>
  <c r="O277" i="3"/>
  <c r="O276" i="3"/>
  <c r="O275" i="3"/>
  <c r="O274" i="3"/>
  <c r="O273" i="3"/>
  <c r="O272" i="3"/>
  <c r="O271" i="3"/>
  <c r="O270" i="3"/>
  <c r="O269" i="3"/>
  <c r="O268" i="3"/>
  <c r="V267" i="3"/>
  <c r="V266" i="3"/>
  <c r="O265" i="3"/>
  <c r="O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O225" i="3"/>
  <c r="O224" i="3"/>
  <c r="O223" i="3"/>
  <c r="O222" i="3"/>
  <c r="O221" i="3"/>
  <c r="O220" i="3"/>
  <c r="O219" i="3"/>
  <c r="O218" i="3"/>
  <c r="O217" i="3"/>
  <c r="O216" i="3"/>
  <c r="E96" i="6" s="1"/>
  <c r="F96" i="6" s="1"/>
  <c r="O215" i="3"/>
  <c r="O214" i="3"/>
  <c r="O213" i="3"/>
  <c r="O212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4" i="3"/>
  <c r="O103" i="3"/>
  <c r="O102" i="3"/>
  <c r="O101" i="3"/>
  <c r="E95" i="6" s="1"/>
  <c r="F95" i="6" s="1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6" i="3"/>
  <c r="O45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H61" i="6"/>
  <c r="J61" i="6"/>
  <c r="F59" i="6"/>
  <c r="H59" i="6"/>
  <c r="F49" i="6"/>
  <c r="H49" i="6"/>
  <c r="H36" i="6"/>
  <c r="J36" i="6"/>
  <c r="F34" i="6"/>
  <c r="H34" i="6"/>
  <c r="F15" i="6"/>
  <c r="F16" i="6" s="1"/>
  <c r="E6" i="7" s="1"/>
  <c r="F12" i="6"/>
  <c r="H11" i="6"/>
  <c r="H12" i="6" s="1"/>
  <c r="F4" i="7" s="1"/>
  <c r="F7" i="6"/>
  <c r="H7" i="6"/>
  <c r="F6" i="6"/>
  <c r="H6" i="6"/>
  <c r="F131" i="8"/>
  <c r="H131" i="8"/>
  <c r="H128" i="8"/>
  <c r="J128" i="8"/>
  <c r="H125" i="8"/>
  <c r="J125" i="8"/>
  <c r="F54" i="8"/>
  <c r="K20" i="9" l="1"/>
  <c r="L20" i="9" s="1"/>
  <c r="H39" i="11" s="1"/>
  <c r="F20" i="9"/>
  <c r="F21" i="9" s="1"/>
  <c r="L190" i="6"/>
  <c r="F187" i="6"/>
  <c r="L186" i="6"/>
  <c r="J187" i="6"/>
  <c r="L187" i="6" s="1"/>
  <c r="J164" i="6"/>
  <c r="J165" i="6" s="1"/>
  <c r="K186" i="6"/>
  <c r="K169" i="6"/>
  <c r="F169" i="6"/>
  <c r="F165" i="6"/>
  <c r="K151" i="6"/>
  <c r="J151" i="6"/>
  <c r="J137" i="6"/>
  <c r="L137" i="6" s="1"/>
  <c r="K137" i="6"/>
  <c r="K124" i="6"/>
  <c r="F124" i="6"/>
  <c r="L124" i="6" s="1"/>
  <c r="L136" i="6"/>
  <c r="J175" i="6"/>
  <c r="L175" i="6" s="1"/>
  <c r="K175" i="6"/>
  <c r="K144" i="6"/>
  <c r="F144" i="6"/>
  <c r="F180" i="6"/>
  <c r="K180" i="6"/>
  <c r="J131" i="6"/>
  <c r="K131" i="6"/>
  <c r="L122" i="6"/>
  <c r="L191" i="6"/>
  <c r="F192" i="6"/>
  <c r="L192" i="6" s="1"/>
  <c r="L179" i="6"/>
  <c r="J197" i="6"/>
  <c r="L197" i="6" s="1"/>
  <c r="K197" i="6"/>
  <c r="K157" i="6"/>
  <c r="F157" i="6"/>
  <c r="L173" i="6"/>
  <c r="L115" i="6"/>
  <c r="F117" i="6"/>
  <c r="L117" i="6" s="1"/>
  <c r="K117" i="6"/>
  <c r="E7" i="8"/>
  <c r="F7" i="8" s="1"/>
  <c r="E103" i="8"/>
  <c r="F110" i="6"/>
  <c r="K110" i="6"/>
  <c r="L108" i="6"/>
  <c r="I102" i="6"/>
  <c r="J102" i="6" s="1"/>
  <c r="J105" i="6" s="1"/>
  <c r="E23" i="7"/>
  <c r="E8" i="8"/>
  <c r="F8" i="8" s="1"/>
  <c r="E104" i="8"/>
  <c r="I7" i="8"/>
  <c r="J7" i="8" s="1"/>
  <c r="I103" i="8"/>
  <c r="G6" i="8"/>
  <c r="H6" i="8" s="1"/>
  <c r="G8" i="8"/>
  <c r="H8" i="8" s="1"/>
  <c r="G104" i="8"/>
  <c r="I8" i="8"/>
  <c r="J8" i="8" s="1"/>
  <c r="I104" i="8"/>
  <c r="E51" i="6"/>
  <c r="F8" i="6"/>
  <c r="G25" i="7"/>
  <c r="I70" i="6" s="1"/>
  <c r="J70" i="6" s="1"/>
  <c r="K31" i="6"/>
  <c r="K23" i="6"/>
  <c r="F29" i="7"/>
  <c r="G80" i="6" s="1"/>
  <c r="H80" i="6" s="1"/>
  <c r="F25" i="7"/>
  <c r="G70" i="6" s="1"/>
  <c r="H70" i="6" s="1"/>
  <c r="J11" i="6"/>
  <c r="J12" i="6" s="1"/>
  <c r="G4" i="7" s="1"/>
  <c r="K11" i="6"/>
  <c r="F31" i="6"/>
  <c r="L31" i="6" s="1"/>
  <c r="F33" i="7"/>
  <c r="G90" i="6" s="1"/>
  <c r="H90" i="6" s="1"/>
  <c r="H8" i="6"/>
  <c r="G27" i="7"/>
  <c r="I75" i="6" s="1"/>
  <c r="J75" i="6" s="1"/>
  <c r="K57" i="6"/>
  <c r="G33" i="7"/>
  <c r="I90" i="6" s="1"/>
  <c r="J90" i="6" s="1"/>
  <c r="F27" i="7"/>
  <c r="G75" i="6" s="1"/>
  <c r="H75" i="6" s="1"/>
  <c r="K58" i="6"/>
  <c r="J56" i="6"/>
  <c r="L56" i="6" s="1"/>
  <c r="K56" i="6"/>
  <c r="F31" i="7"/>
  <c r="G85" i="6" s="1"/>
  <c r="H85" i="6" s="1"/>
  <c r="K19" i="6"/>
  <c r="G29" i="7"/>
  <c r="I80" i="6" s="1"/>
  <c r="J80" i="6" s="1"/>
  <c r="G31" i="7"/>
  <c r="I85" i="6" s="1"/>
  <c r="J85" i="6" s="1"/>
  <c r="F75" i="8"/>
  <c r="E9" i="9" s="1"/>
  <c r="F57" i="6"/>
  <c r="L57" i="6" s="1"/>
  <c r="K95" i="6"/>
  <c r="K33" i="6"/>
  <c r="F33" i="6"/>
  <c r="L33" i="6" s="1"/>
  <c r="F32" i="7"/>
  <c r="G86" i="6" s="1"/>
  <c r="H86" i="6" s="1"/>
  <c r="K32" i="6"/>
  <c r="K40" i="6"/>
  <c r="K48" i="6"/>
  <c r="K96" i="6"/>
  <c r="K45" i="6"/>
  <c r="H96" i="6"/>
  <c r="L96" i="6" s="1"/>
  <c r="F58" i="6"/>
  <c r="L58" i="6" s="1"/>
  <c r="K41" i="6"/>
  <c r="K55" i="6"/>
  <c r="I49" i="6"/>
  <c r="K97" i="6"/>
  <c r="F98" i="6"/>
  <c r="E19" i="7" s="1"/>
  <c r="E129" i="8" s="1"/>
  <c r="J98" i="6"/>
  <c r="G19" i="7" s="1"/>
  <c r="I59" i="6"/>
  <c r="L45" i="6"/>
  <c r="L32" i="6"/>
  <c r="K54" i="8"/>
  <c r="F30" i="7"/>
  <c r="G81" i="6" s="1"/>
  <c r="H81" i="6" s="1"/>
  <c r="I34" i="6"/>
  <c r="K34" i="6" s="1"/>
  <c r="E26" i="7"/>
  <c r="E71" i="6" s="1"/>
  <c r="F20" i="7"/>
  <c r="F21" i="7"/>
  <c r="F23" i="7"/>
  <c r="G65" i="6" s="1"/>
  <c r="H65" i="6" s="1"/>
  <c r="L55" i="6"/>
  <c r="G20" i="7"/>
  <c r="E61" i="6"/>
  <c r="F61" i="6" s="1"/>
  <c r="G21" i="7"/>
  <c r="G22" i="7"/>
  <c r="F22" i="7"/>
  <c r="F26" i="7"/>
  <c r="G71" i="6" s="1"/>
  <c r="H71" i="6" s="1"/>
  <c r="E5" i="6"/>
  <c r="K53" i="8"/>
  <c r="H53" i="8"/>
  <c r="J54" i="8"/>
  <c r="I10" i="9" s="1"/>
  <c r="H15" i="6"/>
  <c r="H16" i="6" s="1"/>
  <c r="F6" i="7" s="1"/>
  <c r="K15" i="6"/>
  <c r="F34" i="7"/>
  <c r="G91" i="6" s="1"/>
  <c r="H91" i="6" s="1"/>
  <c r="F28" i="7"/>
  <c r="G76" i="6" s="1"/>
  <c r="H76" i="6" s="1"/>
  <c r="L97" i="6"/>
  <c r="L95" i="6"/>
  <c r="L48" i="6"/>
  <c r="L41" i="6"/>
  <c r="L40" i="6"/>
  <c r="E36" i="6"/>
  <c r="L23" i="6"/>
  <c r="L24" i="6"/>
  <c r="E8" i="7"/>
  <c r="H8" i="7" s="1"/>
  <c r="L19" i="6"/>
  <c r="L20" i="6"/>
  <c r="E4" i="7"/>
  <c r="H7" i="7"/>
  <c r="L165" i="6" l="1"/>
  <c r="L164" i="6"/>
  <c r="F126" i="6"/>
  <c r="L126" i="6" s="1"/>
  <c r="J198" i="6"/>
  <c r="L198" i="6" s="1"/>
  <c r="L169" i="6"/>
  <c r="F170" i="6"/>
  <c r="L170" i="6" s="1"/>
  <c r="L157" i="6"/>
  <c r="E158" i="6"/>
  <c r="E145" i="6"/>
  <c r="L144" i="6"/>
  <c r="J152" i="6"/>
  <c r="L152" i="6" s="1"/>
  <c r="L151" i="6"/>
  <c r="L131" i="6"/>
  <c r="J132" i="6"/>
  <c r="L132" i="6" s="1"/>
  <c r="L180" i="6"/>
  <c r="F181" i="6"/>
  <c r="L181" i="6" s="1"/>
  <c r="J176" i="6"/>
  <c r="L176" i="6" s="1"/>
  <c r="J139" i="6"/>
  <c r="L139" i="6" s="1"/>
  <c r="F119" i="6"/>
  <c r="L119" i="6" s="1"/>
  <c r="E6" i="8"/>
  <c r="F6" i="8" s="1"/>
  <c r="L110" i="6"/>
  <c r="F112" i="6"/>
  <c r="L112" i="6" s="1"/>
  <c r="G102" i="6"/>
  <c r="H102" i="6" s="1"/>
  <c r="H105" i="6" s="1"/>
  <c r="H87" i="6"/>
  <c r="F17" i="7" s="1"/>
  <c r="K8" i="8"/>
  <c r="G7" i="8"/>
  <c r="H7" i="8" s="1"/>
  <c r="L7" i="8" s="1"/>
  <c r="G103" i="8"/>
  <c r="H102" i="8"/>
  <c r="L8" i="8"/>
  <c r="I6" i="8"/>
  <c r="J6" i="8" s="1"/>
  <c r="J27" i="8" s="1"/>
  <c r="I8" i="9" s="1"/>
  <c r="J8" i="9" s="1"/>
  <c r="F51" i="6"/>
  <c r="L51" i="6" s="1"/>
  <c r="K51" i="6"/>
  <c r="H72" i="6"/>
  <c r="F14" i="7" s="1"/>
  <c r="H82" i="6"/>
  <c r="F16" i="7" s="1"/>
  <c r="G127" i="8" s="1"/>
  <c r="H127" i="8" s="1"/>
  <c r="E28" i="7"/>
  <c r="E76" i="6" s="1"/>
  <c r="F76" i="6" s="1"/>
  <c r="L12" i="6"/>
  <c r="L11" i="6"/>
  <c r="H77" i="6"/>
  <c r="F15" i="7" s="1"/>
  <c r="G30" i="8" s="1"/>
  <c r="H30" i="8" s="1"/>
  <c r="E32" i="7"/>
  <c r="E86" i="6" s="1"/>
  <c r="F86" i="6" s="1"/>
  <c r="H92" i="6"/>
  <c r="F18" i="7" s="1"/>
  <c r="K49" i="6"/>
  <c r="J49" i="6"/>
  <c r="L49" i="6" s="1"/>
  <c r="F129" i="8"/>
  <c r="F24" i="7"/>
  <c r="G66" i="6" s="1"/>
  <c r="H66" i="6" s="1"/>
  <c r="H67" i="6" s="1"/>
  <c r="F13" i="7" s="1"/>
  <c r="G133" i="8" s="1"/>
  <c r="H133" i="8" s="1"/>
  <c r="H75" i="8"/>
  <c r="G9" i="9" s="1"/>
  <c r="H9" i="9" s="1"/>
  <c r="H98" i="6"/>
  <c r="F19" i="7" s="1"/>
  <c r="G129" i="8" s="1"/>
  <c r="H129" i="8" s="1"/>
  <c r="H42" i="6"/>
  <c r="F10" i="7" s="1"/>
  <c r="G31" i="8" s="1"/>
  <c r="H31" i="8" s="1"/>
  <c r="G50" i="6"/>
  <c r="H50" i="6" s="1"/>
  <c r="H52" i="6" s="1"/>
  <c r="F11" i="7" s="1"/>
  <c r="G130" i="8" s="1"/>
  <c r="H130" i="8" s="1"/>
  <c r="G35" i="6"/>
  <c r="H35" i="6" s="1"/>
  <c r="H37" i="6" s="1"/>
  <c r="F9" i="7" s="1"/>
  <c r="G60" i="6"/>
  <c r="H60" i="6" s="1"/>
  <c r="H62" i="6" s="1"/>
  <c r="F12" i="7" s="1"/>
  <c r="E34" i="7"/>
  <c r="E91" i="6" s="1"/>
  <c r="F91" i="6" s="1"/>
  <c r="K59" i="6"/>
  <c r="J59" i="6"/>
  <c r="L59" i="6" s="1"/>
  <c r="E24" i="7"/>
  <c r="E66" i="6" s="1"/>
  <c r="E30" i="7"/>
  <c r="E81" i="6" s="1"/>
  <c r="F81" i="6" s="1"/>
  <c r="K61" i="6"/>
  <c r="I50" i="6"/>
  <c r="J50" i="6" s="1"/>
  <c r="I35" i="6"/>
  <c r="J35" i="6" s="1"/>
  <c r="J34" i="6"/>
  <c r="L34" i="6" s="1"/>
  <c r="I60" i="6"/>
  <c r="J60" i="6" s="1"/>
  <c r="K5" i="6"/>
  <c r="F5" i="6"/>
  <c r="L5" i="6" s="1"/>
  <c r="I6" i="6" s="1"/>
  <c r="K131" i="8"/>
  <c r="J131" i="8"/>
  <c r="L131" i="8" s="1"/>
  <c r="L53" i="8"/>
  <c r="H6" i="7"/>
  <c r="L15" i="6"/>
  <c r="L16" i="6"/>
  <c r="H4" i="7"/>
  <c r="L54" i="8"/>
  <c r="K10" i="9"/>
  <c r="H104" i="8"/>
  <c r="F71" i="6"/>
  <c r="E65" i="6"/>
  <c r="L61" i="6"/>
  <c r="F36" i="6"/>
  <c r="K36" i="6"/>
  <c r="F158" i="6" l="1"/>
  <c r="K158" i="6"/>
  <c r="F145" i="6"/>
  <c r="K145" i="6"/>
  <c r="G32" i="7"/>
  <c r="I86" i="6" s="1"/>
  <c r="J86" i="6" s="1"/>
  <c r="J87" i="6" s="1"/>
  <c r="G17" i="7" s="1"/>
  <c r="G30" i="7"/>
  <c r="I81" i="6" s="1"/>
  <c r="J81" i="6" s="1"/>
  <c r="J82" i="6" s="1"/>
  <c r="G16" i="7" s="1"/>
  <c r="I127" i="8" s="1"/>
  <c r="J127" i="8" s="1"/>
  <c r="H27" i="8"/>
  <c r="G8" i="9" s="1"/>
  <c r="H8" i="9" s="1"/>
  <c r="G24" i="7"/>
  <c r="I66" i="6" s="1"/>
  <c r="J66" i="6" s="1"/>
  <c r="K7" i="8"/>
  <c r="H103" i="8"/>
  <c r="H123" i="8" s="1"/>
  <c r="G12" i="9" s="1"/>
  <c r="I7" i="9"/>
  <c r="J7" i="9" s="1"/>
  <c r="K6" i="8"/>
  <c r="L75" i="8"/>
  <c r="H19" i="7"/>
  <c r="H51" i="8"/>
  <c r="J37" i="6"/>
  <c r="G9" i="7" s="1"/>
  <c r="J52" i="6"/>
  <c r="G11" i="7" s="1"/>
  <c r="I130" i="8" s="1"/>
  <c r="J130" i="8" s="1"/>
  <c r="J62" i="6"/>
  <c r="G12" i="7" s="1"/>
  <c r="K129" i="8"/>
  <c r="L129" i="8"/>
  <c r="H147" i="8"/>
  <c r="G13" i="9" s="1"/>
  <c r="J104" i="8"/>
  <c r="L98" i="6"/>
  <c r="F66" i="6"/>
  <c r="J103" i="8"/>
  <c r="J102" i="8"/>
  <c r="K6" i="6"/>
  <c r="J6" i="6"/>
  <c r="L6" i="6" s="1"/>
  <c r="J42" i="6"/>
  <c r="G10" i="7" s="1"/>
  <c r="I31" i="8" s="1"/>
  <c r="J31" i="8" s="1"/>
  <c r="F9" i="9"/>
  <c r="F27" i="8"/>
  <c r="E7" i="9" s="1"/>
  <c r="L6" i="8"/>
  <c r="L27" i="8" s="1"/>
  <c r="G34" i="7"/>
  <c r="F65" i="6"/>
  <c r="L36" i="6"/>
  <c r="L86" i="6" l="1"/>
  <c r="H32" i="7"/>
  <c r="L145" i="6"/>
  <c r="F146" i="6"/>
  <c r="L146" i="6" s="1"/>
  <c r="K86" i="6"/>
  <c r="L158" i="6"/>
  <c r="F159" i="6"/>
  <c r="L159" i="6" s="1"/>
  <c r="G7" i="9"/>
  <c r="H7" i="9" s="1"/>
  <c r="H10" i="9" s="1"/>
  <c r="K66" i="6"/>
  <c r="H30" i="7"/>
  <c r="K81" i="6"/>
  <c r="L81" i="6"/>
  <c r="H24" i="7"/>
  <c r="L66" i="6"/>
  <c r="G23" i="7"/>
  <c r="I65" i="6" s="1"/>
  <c r="H12" i="9"/>
  <c r="F7" i="9"/>
  <c r="J123" i="8"/>
  <c r="I12" i="9" s="1"/>
  <c r="J12" i="9" s="1"/>
  <c r="J39" i="11"/>
  <c r="H13" i="9"/>
  <c r="E102" i="6"/>
  <c r="I91" i="6"/>
  <c r="H34" i="7"/>
  <c r="G28" i="7"/>
  <c r="G26" i="7"/>
  <c r="F67" i="6"/>
  <c r="K7" i="9" l="1"/>
  <c r="L7" i="9"/>
  <c r="K102" i="6"/>
  <c r="F102" i="6"/>
  <c r="H23" i="7"/>
  <c r="H14" i="9"/>
  <c r="J91" i="6"/>
  <c r="K91" i="6"/>
  <c r="I76" i="6"/>
  <c r="H28" i="7"/>
  <c r="I71" i="6"/>
  <c r="H26" i="7"/>
  <c r="J65" i="6"/>
  <c r="K65" i="6"/>
  <c r="E13" i="7"/>
  <c r="E133" i="8" s="1"/>
  <c r="H16" i="9" l="1"/>
  <c r="H9" i="11" s="1"/>
  <c r="H10" i="11" s="1"/>
  <c r="F105" i="6"/>
  <c r="L105" i="6" s="1"/>
  <c r="L102" i="6"/>
  <c r="E31" i="7"/>
  <c r="E29" i="7"/>
  <c r="E21" i="7"/>
  <c r="E20" i="7"/>
  <c r="E33" i="7"/>
  <c r="E22" i="7"/>
  <c r="J92" i="6"/>
  <c r="G18" i="7" s="1"/>
  <c r="L91" i="6"/>
  <c r="J76" i="6"/>
  <c r="K76" i="6"/>
  <c r="J71" i="6"/>
  <c r="K71" i="6"/>
  <c r="J67" i="6"/>
  <c r="L65" i="6"/>
  <c r="I7" i="6" l="1"/>
  <c r="K103" i="8"/>
  <c r="F103" i="8"/>
  <c r="L103" i="8" s="1"/>
  <c r="F102" i="8"/>
  <c r="K102" i="8"/>
  <c r="H33" i="7"/>
  <c r="E90" i="6"/>
  <c r="H29" i="7"/>
  <c r="E80" i="6"/>
  <c r="E85" i="6"/>
  <c r="H31" i="7"/>
  <c r="F104" i="8"/>
  <c r="L104" i="8" s="1"/>
  <c r="K104" i="8"/>
  <c r="H21" i="7"/>
  <c r="E60" i="6"/>
  <c r="E35" i="6"/>
  <c r="H22" i="7"/>
  <c r="E50" i="6"/>
  <c r="H20" i="7"/>
  <c r="J77" i="6"/>
  <c r="G15" i="7" s="1"/>
  <c r="I30" i="8" s="1"/>
  <c r="J30" i="8" s="1"/>
  <c r="J51" i="8" s="1"/>
  <c r="I9" i="9" s="1"/>
  <c r="L76" i="6"/>
  <c r="J72" i="6"/>
  <c r="G14" i="7" s="1"/>
  <c r="L71" i="6"/>
  <c r="G13" i="7"/>
  <c r="L67" i="6"/>
  <c r="H13" i="7" l="1"/>
  <c r="I133" i="8"/>
  <c r="J133" i="8" s="1"/>
  <c r="J147" i="8" s="1"/>
  <c r="I13" i="9" s="1"/>
  <c r="J9" i="9"/>
  <c r="K9" i="9"/>
  <c r="J7" i="6"/>
  <c r="K7" i="6"/>
  <c r="F90" i="6"/>
  <c r="K90" i="6"/>
  <c r="K35" i="6"/>
  <c r="F35" i="6"/>
  <c r="K60" i="6"/>
  <c r="F60" i="6"/>
  <c r="F80" i="6"/>
  <c r="K80" i="6"/>
  <c r="E25" i="7"/>
  <c r="L102" i="8"/>
  <c r="L123" i="8" s="1"/>
  <c r="F123" i="8"/>
  <c r="K50" i="6"/>
  <c r="F50" i="6"/>
  <c r="E27" i="7"/>
  <c r="K85" i="6"/>
  <c r="F85" i="6"/>
  <c r="J10" i="9" l="1"/>
  <c r="L9" i="9"/>
  <c r="E12" i="9"/>
  <c r="L7" i="6"/>
  <c r="J8" i="6"/>
  <c r="F133" i="8"/>
  <c r="L133" i="8" s="1"/>
  <c r="K133" i="8"/>
  <c r="L35" i="6"/>
  <c r="F37" i="6"/>
  <c r="L60" i="6"/>
  <c r="F62" i="6"/>
  <c r="F125" i="8"/>
  <c r="K125" i="8"/>
  <c r="H27" i="7"/>
  <c r="E75" i="6"/>
  <c r="H25" i="7"/>
  <c r="E70" i="6"/>
  <c r="F92" i="6"/>
  <c r="L90" i="6"/>
  <c r="F42" i="6"/>
  <c r="F132" i="8"/>
  <c r="L132" i="8" s="1"/>
  <c r="K132" i="8"/>
  <c r="L50" i="6"/>
  <c r="F52" i="6"/>
  <c r="F82" i="6"/>
  <c r="L80" i="6"/>
  <c r="F126" i="8"/>
  <c r="L126" i="8" s="1"/>
  <c r="K126" i="8"/>
  <c r="F87" i="6"/>
  <c r="L85" i="6"/>
  <c r="L8" i="6" l="1"/>
  <c r="L87" i="6"/>
  <c r="E17" i="7"/>
  <c r="H17" i="7" s="1"/>
  <c r="L62" i="6"/>
  <c r="E12" i="7"/>
  <c r="H12" i="7" s="1"/>
  <c r="L82" i="6"/>
  <c r="E16" i="7"/>
  <c r="E18" i="7"/>
  <c r="H18" i="7" s="1"/>
  <c r="L92" i="6"/>
  <c r="L125" i="8"/>
  <c r="E11" i="7"/>
  <c r="L52" i="6"/>
  <c r="K70" i="6"/>
  <c r="F70" i="6"/>
  <c r="L42" i="6"/>
  <c r="E10" i="7"/>
  <c r="K75" i="6"/>
  <c r="F75" i="6"/>
  <c r="L37" i="6"/>
  <c r="E9" i="7"/>
  <c r="H9" i="7" s="1"/>
  <c r="H11" i="7" l="1"/>
  <c r="E130" i="8"/>
  <c r="H16" i="7"/>
  <c r="E127" i="8"/>
  <c r="H10" i="7"/>
  <c r="E31" i="8"/>
  <c r="K128" i="8"/>
  <c r="F128" i="8"/>
  <c r="L128" i="8" s="1"/>
  <c r="L75" i="6"/>
  <c r="F77" i="6"/>
  <c r="F72" i="6"/>
  <c r="L70" i="6"/>
  <c r="J13" i="9"/>
  <c r="F127" i="8" l="1"/>
  <c r="L127" i="8" s="1"/>
  <c r="K127" i="8"/>
  <c r="F130" i="8"/>
  <c r="L130" i="8" s="1"/>
  <c r="K130" i="8"/>
  <c r="J14" i="9"/>
  <c r="K31" i="8"/>
  <c r="L31" i="8" s="1"/>
  <c r="F31" i="8"/>
  <c r="L77" i="6"/>
  <c r="E15" i="7"/>
  <c r="E14" i="7"/>
  <c r="H14" i="7" s="1"/>
  <c r="L72" i="6"/>
  <c r="J16" i="9" l="1"/>
  <c r="H12" i="11" s="1"/>
  <c r="L147" i="8"/>
  <c r="F147" i="8"/>
  <c r="E13" i="9" s="1"/>
  <c r="F13" i="9" s="1"/>
  <c r="L13" i="9" s="1"/>
  <c r="H15" i="7"/>
  <c r="E30" i="8"/>
  <c r="F12" i="9"/>
  <c r="K12" i="9"/>
  <c r="K13" i="9" l="1"/>
  <c r="K14" i="9" s="1"/>
  <c r="K30" i="8"/>
  <c r="L30" i="8" s="1"/>
  <c r="L51" i="8" s="1"/>
  <c r="F30" i="8"/>
  <c r="F51" i="8" s="1"/>
  <c r="E8" i="9" s="1"/>
  <c r="F14" i="9"/>
  <c r="L14" i="9" s="1"/>
  <c r="L12" i="9"/>
  <c r="K8" i="9" l="1"/>
  <c r="F8" i="9"/>
  <c r="F10" i="9" l="1"/>
  <c r="F16" i="9" s="1"/>
  <c r="H6" i="11" s="1"/>
  <c r="L8" i="9"/>
  <c r="H19" i="11"/>
  <c r="H20" i="11"/>
  <c r="H8" i="11"/>
  <c r="H17" i="11"/>
  <c r="H18" i="11" s="1"/>
  <c r="L10" i="9" l="1"/>
  <c r="L16" i="9" s="1"/>
  <c r="H13" i="11"/>
  <c r="H16" i="11"/>
  <c r="H14" i="11"/>
  <c r="J11" i="11" l="1"/>
  <c r="H5" i="11" l="1"/>
  <c r="J10" i="11"/>
  <c r="J20" i="11"/>
  <c r="L10" i="11" l="1"/>
  <c r="J12" i="11"/>
  <c r="K23" i="11"/>
  <c r="H26" i="11"/>
  <c r="K22" i="11"/>
  <c r="H21" i="11"/>
  <c r="H24" i="11" s="1"/>
  <c r="H28" i="11"/>
  <c r="H29" i="11"/>
  <c r="H27" i="11"/>
  <c r="J24" i="11" l="1"/>
  <c r="L22" i="11"/>
  <c r="L24" i="11" s="1"/>
  <c r="H11" i="11"/>
  <c r="H4" i="11" l="1"/>
  <c r="H32" i="11" s="1"/>
  <c r="H36" i="11" l="1"/>
  <c r="H37" i="11" s="1"/>
  <c r="H38" i="11" s="1"/>
  <c r="C11" i="10" l="1"/>
  <c r="H41" i="11"/>
  <c r="H46" i="11" s="1"/>
  <c r="I39" i="11"/>
  <c r="C14" i="10" l="1"/>
  <c r="C21" i="10" l="1"/>
  <c r="C23" i="10" s="1"/>
  <c r="C8" i="10" s="1"/>
  <c r="C7" i="10" s="1"/>
</calcChain>
</file>

<file path=xl/sharedStrings.xml><?xml version="1.0" encoding="utf-8"?>
<sst xmlns="http://schemas.openxmlformats.org/spreadsheetml/2006/main" count="12252" uniqueCount="2438">
  <si>
    <t>공 종 별 집 계 표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</si>
  <si>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</si>
  <si>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</si>
  <si>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</si>
  <si>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</si>
  <si>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</si>
  <si>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</si>
  <si>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</si>
  <si>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</si>
  <si>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</si>
  <si>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</si>
  <si>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</si>
  <si>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</si>
  <si>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</si>
  <si>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</si>
  <si>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</si>
  <si>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</si>
  <si>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</si>
  <si>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</si>
  <si>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</si>
  <si>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</si>
  <si>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</si>
  <si>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</si>
  <si>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</si>
  <si>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</si>
  <si>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</si>
  <si>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</si>
  <si>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</si>
  <si>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</si>
  <si>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</si>
  <si>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</si>
  <si>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</si>
  <si>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</si>
  <si>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</si>
  <si>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</si>
  <si>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</si>
  <si>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</si>
  <si>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</si>
  <si>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</si>
  <si>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</si>
  <si>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</si>
  <si>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</si>
  <si>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</si>
  <si>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</si>
  <si>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</si>
  <si>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</si>
  <si>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</si>
  <si>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</si>
  <si>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</si>
  <si>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</si>
  <si>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</si>
  <si>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</t>
  </si>
  <si>
    <t>0101</t>
  </si>
  <si>
    <t>010101</t>
  </si>
  <si>
    <t>개소</t>
  </si>
  <si>
    <t>T</t>
  </si>
  <si>
    <t>F</t>
  </si>
  <si>
    <t>대</t>
  </si>
  <si>
    <t>M2</t>
  </si>
  <si>
    <t>조</t>
  </si>
  <si>
    <t>M</t>
  </si>
  <si>
    <t>개</t>
  </si>
  <si>
    <t>5A13D5480E7190083583C325879F22</t>
  </si>
  <si>
    <t>[ 합           계 ]</t>
  </si>
  <si>
    <t>TOTAL</t>
  </si>
  <si>
    <t>010102</t>
  </si>
  <si>
    <t>터파기</t>
  </si>
  <si>
    <t>M3</t>
  </si>
  <si>
    <t>호표 21</t>
  </si>
  <si>
    <t>5A13E5AD3A7A9ED2259EA42F8004B8</t>
  </si>
  <si>
    <t>0101025A13E5AD3A7A9ED2259EA42F8004B8</t>
  </si>
  <si>
    <t>되메우기 및 다짐</t>
  </si>
  <si>
    <t>호표 22</t>
  </si>
  <si>
    <t>5A30E5798D794C7C2579D521821537</t>
  </si>
  <si>
    <t>0101025A30E5798D794C7C2579D521821537</t>
  </si>
  <si>
    <t>잔토처리</t>
  </si>
  <si>
    <t>토사,10KM,굴착기0.7M3+덤프24톤</t>
  </si>
  <si>
    <t>호표 23</t>
  </si>
  <si>
    <t>5A13E5AB0C7AE52E857DDE2387E8B6</t>
  </si>
  <si>
    <t>0101025A13E5AB0C7AE52E857DDE2387E8B6</t>
  </si>
  <si>
    <t>현장내운반</t>
  </si>
  <si>
    <t>토사,(현장내적치 100M 이내),굴착기0.7M3+덤프15톤</t>
  </si>
  <si>
    <t>호표 24</t>
  </si>
  <si>
    <t>5A13E5AB0C7AE52E857DDE2387E95B</t>
  </si>
  <si>
    <t>010103</t>
  </si>
  <si>
    <t>레미콘</t>
  </si>
  <si>
    <t>관급자재</t>
  </si>
  <si>
    <t>5BA44519D273129AF5A2AE2682455BF1D687E2</t>
  </si>
  <si>
    <t>0101035BA44519D273129AF5A2AE2682455BF1D687E2</t>
  </si>
  <si>
    <t>5BA44519D273129AF5A2AE2682455BF1D6830F</t>
  </si>
  <si>
    <t>무근콘크리트 펌프차 타설</t>
  </si>
  <si>
    <t>slump 8~12cm, f1:버림,f2:보통, 36m</t>
  </si>
  <si>
    <t>호표 28</t>
  </si>
  <si>
    <t>5A1385C1B37F261435E5E02086D620</t>
  </si>
  <si>
    <t>slump 8~12cm,f1:기타,f2:보통, 36m</t>
  </si>
  <si>
    <t>호표 29</t>
  </si>
  <si>
    <t>5A1385C1B37F0B2DE53DC52580DA09</t>
  </si>
  <si>
    <t>철근콘크리트 펌프차 타설</t>
  </si>
  <si>
    <t>slump 15cm,f1:기초,f2:보통, 36m</t>
  </si>
  <si>
    <t>호표 30</t>
  </si>
  <si>
    <t>5A1385C1B073B246E5DA252A8DA3C7</t>
  </si>
  <si>
    <t>slump 15cm,f1:기둥,보,벽,슬래브,f2:보통, 36m</t>
  </si>
  <si>
    <t>호표 31</t>
  </si>
  <si>
    <t>5A1385C1B073850F156CD3278264D7</t>
  </si>
  <si>
    <t>이형철근</t>
  </si>
  <si>
    <t>톤</t>
  </si>
  <si>
    <t>(SD400),HD-13</t>
  </si>
  <si>
    <t>5BA44519D273129AF5A2AE2682455BF1D7ADE6</t>
  </si>
  <si>
    <t>(SD400),HD-16</t>
  </si>
  <si>
    <t>5BA44519D273129AF5A2AE2682455BF1D7ADE5</t>
  </si>
  <si>
    <t>철근 현장가공 및 현장조립</t>
  </si>
  <si>
    <t>Type-Ⅰ,(직경13㎜이하 철근이 전 철근 중량의 50%미만)</t>
  </si>
  <si>
    <t>TON</t>
  </si>
  <si>
    <t>호표 32</t>
  </si>
  <si>
    <t>5A1385C52D734603A50A7D218EE771</t>
  </si>
  <si>
    <t>합판거푸집</t>
  </si>
  <si>
    <t>4회,(보통:스라브,계단,잡배근)</t>
  </si>
  <si>
    <t>호표 33</t>
  </si>
  <si>
    <t>5A1385C6367D34D925BF612786B13E</t>
  </si>
  <si>
    <t>5회,(간단:단열재설치슬라브,보하단)</t>
  </si>
  <si>
    <t>호표 34</t>
  </si>
  <si>
    <t>5A1385C6357CC5BDD5D8FC2F8BC54B</t>
  </si>
  <si>
    <t>유로폼</t>
  </si>
  <si>
    <t>3회, 간단,(기초)</t>
  </si>
  <si>
    <t>호표 35</t>
  </si>
  <si>
    <t>5A1385C63074B668F5C8AD2883D4DB</t>
  </si>
  <si>
    <t>3회, 보통,(내부벽체)</t>
  </si>
  <si>
    <t>호표 36</t>
  </si>
  <si>
    <t>5A1385C63074B668F5C8AD2883D5E2</t>
  </si>
  <si>
    <t>3회, 복잡,(기둥,보,외부벽체)</t>
  </si>
  <si>
    <t>호표 37</t>
  </si>
  <si>
    <t>5A1385C63074B668F5C8AD2883D689</t>
  </si>
  <si>
    <t>면목설치</t>
  </si>
  <si>
    <t>△,21×21×30</t>
  </si>
  <si>
    <t>호표 39</t>
  </si>
  <si>
    <t>5A1385C6377FC032B5C127238B4F54</t>
  </si>
  <si>
    <t>철강설</t>
  </si>
  <si>
    <t>고철, 작업설부산물</t>
  </si>
  <si>
    <t>KG</t>
  </si>
  <si>
    <t>수집상차도</t>
  </si>
  <si>
    <t>5D1F158EDC7C84348585F32685773357CE600B</t>
  </si>
  <si>
    <t>010104</t>
  </si>
  <si>
    <t>ㄱ형강</t>
  </si>
  <si>
    <t>100×75×7mm</t>
  </si>
  <si>
    <t>거래 P55</t>
  </si>
  <si>
    <t>5D3BE57DEC71A36E25A10A2C84836CAECA0D9C</t>
  </si>
  <si>
    <t>0101045D3BE57DEC71A36E25A10A2C84836CAECA0D9C</t>
  </si>
  <si>
    <t>C형강</t>
  </si>
  <si>
    <t>150×65×25×3.2T</t>
  </si>
  <si>
    <t>물자 P8</t>
  </si>
  <si>
    <t>5D3BE57DEC71A343450E4E2182E202D9D0265B</t>
  </si>
  <si>
    <t>0101045D3BE57DEC71A343450E4E2182E202D9D0265B</t>
  </si>
  <si>
    <t>H형강</t>
  </si>
  <si>
    <t>(SS275),200×200×8×12mm</t>
  </si>
  <si>
    <t>거래 P56</t>
  </si>
  <si>
    <t>5D3BE57DEC71A343450E4D208AE7934859E420</t>
  </si>
  <si>
    <t>(SS275),300×150×6.5×9mm</t>
  </si>
  <si>
    <t>5D3BE57DEC71A343450E4D208AE7934859E42E</t>
  </si>
  <si>
    <t>철판</t>
  </si>
  <si>
    <t>PL-9.0mm</t>
  </si>
  <si>
    <t>물자 P14</t>
  </si>
  <si>
    <t>5D3BE57DEC7192EE95F83C20834419AF0DEF15</t>
  </si>
  <si>
    <t>5A13952DEE7B39D915AD7C2185CD7F</t>
  </si>
  <si>
    <t>크레인(타이어)</t>
  </si>
  <si>
    <t>15ton</t>
  </si>
  <si>
    <t>HR</t>
  </si>
  <si>
    <t>호표 46</t>
  </si>
  <si>
    <t>5D0EA59D257BB9FE25DC8F2984143B83B7494A9D</t>
  </si>
  <si>
    <t>내화페인트</t>
  </si>
  <si>
    <t>1시간</t>
  </si>
  <si>
    <t>5A13952975756EB015D10F2688B6DF</t>
  </si>
  <si>
    <t>010105</t>
  </si>
  <si>
    <t>콘크리트벽돌</t>
  </si>
  <si>
    <t>190×90×57mm</t>
  </si>
  <si>
    <t>매</t>
  </si>
  <si>
    <t>5D3BE57DEF7D10B16552F629834968DC95839C</t>
  </si>
  <si>
    <t>0101055D3BE57DEF7D10B16552F629834968DC95839C</t>
  </si>
  <si>
    <t>5A13A515CE743F6925B5122289A990</t>
  </si>
  <si>
    <t>0101055A13A515CE743F6925B5122289A990</t>
  </si>
  <si>
    <t>5A13A515CE743F6925B512228AB082</t>
  </si>
  <si>
    <t>0101055A13A515CE743F6925B512228AB082</t>
  </si>
  <si>
    <t>5A13A515CE743F4E45D9EA2C872089</t>
  </si>
  <si>
    <t>0101055A13A515CE743F4E45D9EA2C872089</t>
  </si>
  <si>
    <t>천매</t>
  </si>
  <si>
    <t>하이랜드</t>
  </si>
  <si>
    <t>1.0B</t>
  </si>
  <si>
    <t>견적단가</t>
  </si>
  <si>
    <t>010106</t>
  </si>
  <si>
    <t>5A13157A0177065B45FA2A2189C7CB</t>
  </si>
  <si>
    <t>0101065A13157A0177065B45FA2A2189C7CB</t>
  </si>
  <si>
    <t>5A13157A017710C3E5E07E2B8DDBE1</t>
  </si>
  <si>
    <t>0101065A13157A017710C3E5E07E2B8DDBE1</t>
  </si>
  <si>
    <t>5A13157A017710C3E5E07E2B8DDAC0</t>
  </si>
  <si>
    <t>0101065A13157A017710C3E5E07E2B8DDAC0</t>
  </si>
  <si>
    <t>5A13157A0779AF0E251BC7218A955E</t>
  </si>
  <si>
    <t>0101065A13157A0779AF0E251BC7218A955E</t>
  </si>
  <si>
    <t>5A13157A0373B25AA5FD2E2C8280E3</t>
  </si>
  <si>
    <t>0101065A13157A0373B25AA5FD2E2C8280E3</t>
  </si>
  <si>
    <t>5A13157A0373B25AA5FD2E2C8280EA</t>
  </si>
  <si>
    <t>0101065A13157A0373B25AA5FD2E2C8280EA</t>
  </si>
  <si>
    <t>5A1335420B7F0DA3F5856B268AE1A0</t>
  </si>
  <si>
    <t>0101065A1335420B7F0DA3F5856B268AE1A0</t>
  </si>
  <si>
    <t>5A13157A057EEC10D561632B8A1605</t>
  </si>
  <si>
    <t>0101065A13157A057EEC10D561632B8A1605</t>
  </si>
  <si>
    <t>010107</t>
  </si>
  <si>
    <t>자기질타일</t>
  </si>
  <si>
    <t>400×400</t>
  </si>
  <si>
    <t>5D3BE57DEF7D10A7058AAC2085A905E938292A</t>
  </si>
  <si>
    <t>도기질타일</t>
  </si>
  <si>
    <t>400×600</t>
  </si>
  <si>
    <t>5D3BE57DEF7D10A7058AAC2085A905E9382A37</t>
  </si>
  <si>
    <t>010108</t>
  </si>
  <si>
    <t>EA</t>
  </si>
  <si>
    <t>강화유리도어(세이프,고급,중앙시건형)</t>
  </si>
  <si>
    <t>금속이송캐스,투명,12T×1,100×2,300</t>
  </si>
  <si>
    <t>물자 P558</t>
  </si>
  <si>
    <t>5D3BE57DEB77455105A2472585D3F847D137D4</t>
  </si>
  <si>
    <t>강화유리도어 손잡이설치</t>
  </si>
  <si>
    <t>고급형</t>
  </si>
  <si>
    <t>거래 P736</t>
  </si>
  <si>
    <t>5BA44519D273129AF5A2AE2682455BFEAEBC5E</t>
  </si>
  <si>
    <t>도어릴리즈</t>
  </si>
  <si>
    <t>고리식</t>
  </si>
  <si>
    <t>5D3BE57DEB77455115482B2F8C50F25543CF2D</t>
  </si>
  <si>
    <t>오토힌지</t>
  </si>
  <si>
    <t>100KG,방화문용</t>
  </si>
  <si>
    <t>물자 P572</t>
  </si>
  <si>
    <t>5D3BE57DEB77455115482B2F8C50F25543CCF6</t>
  </si>
  <si>
    <t>피벗힌지</t>
  </si>
  <si>
    <t>150kg이하</t>
  </si>
  <si>
    <t>물자 P600</t>
  </si>
  <si>
    <t>5D3BF502F678DCBD3543F42C8874675AC44056</t>
  </si>
  <si>
    <t>강화유리</t>
  </si>
  <si>
    <t>투명, 8mm</t>
  </si>
  <si>
    <t>5D3BE57DEB77457DD5E90C228BD504B9C4118E</t>
  </si>
  <si>
    <t>투명, 12mm</t>
  </si>
  <si>
    <t>5D3BE57DEB77457DD5E90C228BD504B9C4118C</t>
  </si>
  <si>
    <t>복층유리</t>
  </si>
  <si>
    <t>로이투명(알곤),22㎜(로이5+12A(Ar)+투명5)</t>
  </si>
  <si>
    <t>물자 P585</t>
  </si>
  <si>
    <t>5D3BE57DEB77457D45F4602387FB4B8214E6B2</t>
  </si>
  <si>
    <t>더블로이투명반강화(알곤),24㎜(더블로이5(반강화)+14A(Ar)+투명5)</t>
  </si>
  <si>
    <t>5D3BE57DEB77457D45F4602387FB4B8214E907</t>
  </si>
  <si>
    <t>삼중유리(양면로이반강화)</t>
  </si>
  <si>
    <t>로이(알곤),39㎜(로이5(반강화)+12A(Ar)+투명5(반강화)+12A(Ar)+로이(반강화)5))</t>
  </si>
  <si>
    <t>물자 P584</t>
  </si>
  <si>
    <t>5D3BE57DEB77457D45F4602387FB4B82158794</t>
  </si>
  <si>
    <t>유리필름</t>
  </si>
  <si>
    <t>시선차단,에칭</t>
  </si>
  <si>
    <t>거래 P662</t>
  </si>
  <si>
    <t>5D3BE57DE87A19D185DF8121896B78160B1734</t>
  </si>
  <si>
    <t>충돌방지,에칭</t>
  </si>
  <si>
    <t>5D3BE57DE87A19D185DF8121896B78160B1735</t>
  </si>
  <si>
    <t>안전필름(비산방지),4mil</t>
  </si>
  <si>
    <t>물정 P565</t>
  </si>
  <si>
    <t>5D3BE57DE87A19D185DF8121896B78160B173B</t>
  </si>
  <si>
    <t>(소방관진입),타격지점스티커Ø3㎠이상</t>
  </si>
  <si>
    <t>5D3BE57DE87A19D185DF8121896B781729CB23</t>
  </si>
  <si>
    <t>(소방관진입),붉은빛반사스티커Ø20㎠이상</t>
  </si>
  <si>
    <t>5D3BE57DE87A19D185DF8121896B781729CB25</t>
  </si>
  <si>
    <t>무늬코트</t>
  </si>
  <si>
    <t>암면뿜칠</t>
  </si>
  <si>
    <t>10mm,표면코팅포함</t>
  </si>
  <si>
    <t>5A1395297C78765F25B3C9248E2F07</t>
  </si>
  <si>
    <t>금속천장재</t>
  </si>
  <si>
    <t>300×600×0.4mm이상,(천장틀등일체포함,준불연)</t>
  </si>
  <si>
    <t>물자 P697</t>
  </si>
  <si>
    <t>5D3BE57DEA76F2ABD5CE2C2E866D8D27623132</t>
  </si>
  <si>
    <t>600×600×0.4mm이상,(내풍압,천장틀등일체포함,준불연)</t>
  </si>
  <si>
    <t>5D3BE57DEA76F2ABD5CE2C2E866D8D27623138</t>
  </si>
  <si>
    <t>금속천장재몰딩</t>
  </si>
  <si>
    <t>ㄷ-15×30×15×10(도장)</t>
  </si>
  <si>
    <t>물자 P688</t>
  </si>
  <si>
    <t>5D3BE57DEA76F2ABD5CE2C2E866D8D27623E8A</t>
  </si>
  <si>
    <t>촉지도식안내판</t>
  </si>
  <si>
    <t>벽부형,600×700,(음성유도,유도내장형)</t>
  </si>
  <si>
    <t>물자 P615</t>
  </si>
  <si>
    <t>5BA44519D273129AF5A2AE2682455BF0C75DBD</t>
  </si>
  <si>
    <t>핸드레일촉지판</t>
  </si>
  <si>
    <t>AL,Ø38</t>
  </si>
  <si>
    <t>물정 P442</t>
  </si>
  <si>
    <t>5D3BF502F678DC778551022D84DCA20ED31FE0</t>
  </si>
  <si>
    <t>실명점자안내판</t>
  </si>
  <si>
    <t>아크릴,150×80</t>
  </si>
  <si>
    <t>5D3BF502F678DC778551022D84DCA20ED31FED</t>
  </si>
  <si>
    <t>화장실점자표지판</t>
  </si>
  <si>
    <t>AL,12×150</t>
  </si>
  <si>
    <t>물정 P441</t>
  </si>
  <si>
    <t>5D3BF502F678DC778551022D84DCA20ED31FE3</t>
  </si>
  <si>
    <t>모래</t>
  </si>
  <si>
    <t>도착도</t>
  </si>
  <si>
    <t>거래 P101</t>
  </si>
  <si>
    <t>5D1F158ED47F20BF55943C268BD57B03EFEB91</t>
  </si>
  <si>
    <t>쇄석자갈</t>
  </si>
  <si>
    <t>5D1F158ED47F20AEE5A2642189672C4B4021EC</t>
  </si>
  <si>
    <t>시멘트운반</t>
  </si>
  <si>
    <t>포</t>
  </si>
  <si>
    <t>7</t>
  </si>
  <si>
    <t>레미콘(굳은 콘크리트)</t>
  </si>
  <si>
    <t>압축강도,[KS F2403 , 2405]</t>
  </si>
  <si>
    <t>회</t>
  </si>
  <si>
    <t>대구고시 2026-11호 참조</t>
  </si>
  <si>
    <t>5BA44519D273129AF5A2AE2682455BFD8EDF96</t>
  </si>
  <si>
    <t>철근콘크리트용봉강</t>
  </si>
  <si>
    <t>인장,연신율,항복점,[KS D 3504]</t>
  </si>
  <si>
    <t>K.S제품사용 제외</t>
  </si>
  <si>
    <t>5BA44519D273129AF5A2AE2682455BFD8EDF90</t>
  </si>
  <si>
    <t>굽힘성,[KS D 3504]</t>
  </si>
  <si>
    <t>5BA44519D273129AF5A2AE2682455BFD8EDF93</t>
  </si>
  <si>
    <t>화학성분(탄소,유황),[KS D 3504]</t>
  </si>
  <si>
    <t>5BA44519D273129AF5A2AE2682455BFD8EDF92</t>
  </si>
  <si>
    <t>시멘트</t>
  </si>
  <si>
    <t>비중(르사트리에),[KS L 5110]</t>
  </si>
  <si>
    <t>5BA44519D273129AF5A2AE2682455BFD8EDF9D</t>
  </si>
  <si>
    <t>분말도,[KS L 5106]</t>
  </si>
  <si>
    <t>5BA44519D273129AF5A2AE2682455BFD8EDF9C</t>
  </si>
  <si>
    <t>강열감량,[KS L 5120]</t>
  </si>
  <si>
    <t>5BA44519D273129AF5A2AE2682455BFD8EDE8E</t>
  </si>
  <si>
    <t>석재</t>
  </si>
  <si>
    <t>밀도,흡수율,[KS F 2518]</t>
  </si>
  <si>
    <t>5BA445663574C8A49507EF258EC591556D7D57</t>
  </si>
  <si>
    <t>압축강도(수침,건조),[KS F2519]</t>
  </si>
  <si>
    <t>5BA445663574C8A49507EF258EC591556D7D54</t>
  </si>
  <si>
    <t>치수,[KS F 4004]</t>
  </si>
  <si>
    <t>5BA445663574C8A49507EF258EC591556D7D5A</t>
  </si>
  <si>
    <t>압축강도,[KS F 4004]</t>
  </si>
  <si>
    <t>5BA445663574C8A49507EF258EC591556D7D5B</t>
  </si>
  <si>
    <t>흡수율,[KS F 4004]</t>
  </si>
  <si>
    <t>5BA445663574C8A49507EF258EC591556D7248</t>
  </si>
  <si>
    <t>단열재</t>
  </si>
  <si>
    <t>겉모양,치수,밀도,[KS M 3808]</t>
  </si>
  <si>
    <t>5BA445663574C8A49507EF258EC591556D724C</t>
  </si>
  <si>
    <t>흡수량,[KS M 3808]</t>
  </si>
  <si>
    <t>5BA445663574C8A49507EF258EC591556D724D</t>
  </si>
  <si>
    <t>초기 열전도율,[KS L 9016]</t>
  </si>
  <si>
    <t>5BA445663574C8A49507EF258EC591556D724E</t>
  </si>
  <si>
    <t>압축강도,[KS M ISO 844]</t>
  </si>
  <si>
    <t>5BA445663574C8A49507EF258EC591556D724F</t>
  </si>
  <si>
    <t>굴곡파괴하중,[KS M ISO 1209-1]</t>
  </si>
  <si>
    <t>5BA445663574C8A49507EF258EC591556D7240</t>
  </si>
  <si>
    <t>도자기질타일</t>
  </si>
  <si>
    <t>겉모양및치수,[KS L 1001]</t>
  </si>
  <si>
    <t>5BA445663574C8A49507EF258EC591556E0273</t>
  </si>
  <si>
    <t>흡수율,[KS L 1001]</t>
  </si>
  <si>
    <t>5BA445663574C8A49507EF258EC591556E0272</t>
  </si>
  <si>
    <t>뒤틀림,[KS L 1001]</t>
  </si>
  <si>
    <t>5BA445663574C8A49507EF258EC591556E0271</t>
  </si>
  <si>
    <t>꺽임강도,[KS L 1001]</t>
  </si>
  <si>
    <t>5BA445663574C8A49507EF258EC591556E0270</t>
  </si>
  <si>
    <t>동결융해(바닥타일),[KS L 1001]</t>
  </si>
  <si>
    <t>5BA445663574C8A49507EF258EC591556E027F</t>
  </si>
  <si>
    <t>내약품성,[KS L 1001]</t>
  </si>
  <si>
    <t>5BA445663574C8A49507EF258EC591556E027E</t>
  </si>
  <si>
    <t>첨지의 접착성,박리성,[KS L 1001]</t>
  </si>
  <si>
    <t>5BA445663574C8A49507EF258EC591556E05CB</t>
  </si>
  <si>
    <t>치수의 불규칙도,[KS L 1001]</t>
  </si>
  <si>
    <t>5BA445663574C8A49507EF258EC591556E05CA</t>
  </si>
  <si>
    <t>석고보드 일반(GB-R,4)</t>
  </si>
  <si>
    <t>겉모양,치수,[KS F 3504]</t>
  </si>
  <si>
    <t>5BA445663574C8A49507EF258EC591556D736B</t>
  </si>
  <si>
    <t>함수율,[KS F 3504]</t>
  </si>
  <si>
    <t>5BA445663574C8A49507EF258EC591556D736A</t>
  </si>
  <si>
    <t>휨 파괴하중,[KS F 3504]</t>
  </si>
  <si>
    <t>5BA445663574C8A49507EF258EC591556D7369</t>
  </si>
  <si>
    <t>석고보드 치장(GB-D,5)</t>
  </si>
  <si>
    <t>5BA445663574C8A49507EF258EC591556E05C9</t>
  </si>
  <si>
    <t>5BA445663574C8A49507EF258EC591556E05C8</t>
  </si>
  <si>
    <t>5BA445663574C8A49507EF258EC591556E05CF</t>
  </si>
  <si>
    <t>내충격성,[KS F 3504]</t>
  </si>
  <si>
    <t>5BA445663574C8A49507EF258EC591556E05CE</t>
  </si>
  <si>
    <t>8</t>
  </si>
  <si>
    <t>식</t>
  </si>
  <si>
    <t>안전관리계획서 검토비</t>
  </si>
  <si>
    <t>가설구조 검토비</t>
  </si>
  <si>
    <t>공사안전보건대장 작성비</t>
  </si>
  <si>
    <t>건설폐기물상차비</t>
  </si>
  <si>
    <t>(건설폐기물:폐콘크리트,건설폐재류)</t>
  </si>
  <si>
    <t>물자(하) P150</t>
  </si>
  <si>
    <t>5A13D54DF17A20D2F50BDC278D7612</t>
  </si>
  <si>
    <t>(혼합건설폐기물,재활용폐기물)</t>
  </si>
  <si>
    <t>5A13D54DF17A20D2F50BDC278D7610</t>
  </si>
  <si>
    <t>9</t>
  </si>
  <si>
    <t>40KG</t>
  </si>
  <si>
    <t>[2165 7949]</t>
  </si>
  <si>
    <t>5BA44519D273129AF5A2AE2682455BF0C75DBC</t>
  </si>
  <si>
    <t>[2373 4421]</t>
  </si>
  <si>
    <t>[2373 4443]</t>
  </si>
  <si>
    <t>[2578 6558]</t>
  </si>
  <si>
    <t>[2578 6556]</t>
  </si>
  <si>
    <t>자연석판석</t>
  </si>
  <si>
    <t>포천석(수마),30mm</t>
  </si>
  <si>
    <t>[2272 2592]</t>
  </si>
  <si>
    <t>5D1F158ED47F20AEF54E5026842FBA8A606D46</t>
  </si>
  <si>
    <t>포천석(수마),50mm</t>
  </si>
  <si>
    <t>[2286 1973]</t>
  </si>
  <si>
    <t>5D1F158ED47F20AEF54E5026842FBA8A606D44</t>
  </si>
  <si>
    <t>포천석(혼드),30mm</t>
  </si>
  <si>
    <t>5D1F158ED47F20AEF54E5026842FBA8A606D4E</t>
  </si>
  <si>
    <t>포천석(버너),30mm</t>
  </si>
  <si>
    <t>[2272 2595]</t>
  </si>
  <si>
    <t>5D1F158ED47F20AEF54E5026842FBA8A606CBB</t>
  </si>
  <si>
    <t>포천석(잔다듬),25mm</t>
  </si>
  <si>
    <t>[2341 7562]</t>
  </si>
  <si>
    <t>5D1F158ED47F20AEF54E5026842FBA8A606CB8</t>
  </si>
  <si>
    <t>포천석(잔다듬),30mm</t>
  </si>
  <si>
    <t>[2341 7563]</t>
  </si>
  <si>
    <t>5D1F158ED47F20AEF54E5026842FBA8A606CB9</t>
  </si>
  <si>
    <t>마천석(수마),30mm</t>
  </si>
  <si>
    <t>[2272 2624]</t>
  </si>
  <si>
    <t>5D1F158ED47F20AEF54E5026842FBA8A606B9E</t>
  </si>
  <si>
    <t>자연석판석 두께면연마가공</t>
  </si>
  <si>
    <t>30mm</t>
  </si>
  <si>
    <t>[2286 9387]</t>
  </si>
  <si>
    <t>5D1F158ED47F20AEF54E5026842FBA8A6069E9</t>
  </si>
  <si>
    <t>자연석판석 미끄럼방지줄눈파기가공</t>
  </si>
  <si>
    <t>5×5㎜,10㎜간격,3줄</t>
  </si>
  <si>
    <t>[2264 6557]</t>
  </si>
  <si>
    <t>5D1F158ED47F20AEF54E5026842FBA8A6069EF</t>
  </si>
  <si>
    <t>A</t>
  </si>
  <si>
    <t>금속제창</t>
  </si>
  <si>
    <t>AL,165㎜,단열커튼월,(불소수지2회)</t>
  </si>
  <si>
    <t>[2503 1193]</t>
  </si>
  <si>
    <t>5BA44519D273129AF5A2AE2682455BF0C8676D</t>
  </si>
  <si>
    <t>단열PJ창</t>
  </si>
  <si>
    <t>[2503 1181]</t>
  </si>
  <si>
    <t>5BA44519D273129AF5A2AE2682455BF0C86034</t>
  </si>
  <si>
    <t>스텐레스, 작업설부산물</t>
  </si>
  <si>
    <t>5D1F158EDC7C84348585F32685773357CE612C</t>
  </si>
  <si>
    <t>알루미늄, 작업설부산물</t>
  </si>
  <si>
    <t>5D1F158EDC7C84348585F32685773357CE63DE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</si>
  <si>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</si>
  <si>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</si>
  <si>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</si>
  <si>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</si>
  <si>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</si>
  <si>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</si>
  <si>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</si>
  <si>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</si>
  <si>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</si>
  <si>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</si>
  <si>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</si>
  <si>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</si>
  <si>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</si>
  <si>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</si>
  <si>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</si>
  <si>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</si>
  <si>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</si>
  <si>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</si>
  <si>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</si>
  <si>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</si>
  <si>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</si>
  <si>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컨테이너하우스</t>
  </si>
  <si>
    <t>컨테이너하우스, 사무실용, 3.0*6.0*2.6m</t>
  </si>
  <si>
    <t>금액제외</t>
  </si>
  <si>
    <t>5D3BE57EF1741CD515C4BC2E8155780EEA512F</t>
  </si>
  <si>
    <t>-</t>
  </si>
  <si>
    <t>경비로 적용</t>
  </si>
  <si>
    <t>합계의 100%</t>
  </si>
  <si>
    <t>5B05250F227FC411E5336A258A46001</t>
  </si>
  <si>
    <t xml:space="preserve"> [ 합          계 ]</t>
  </si>
  <si>
    <t>컨테이너하우스, 창고용, 3.0*6.0*2.6m</t>
  </si>
  <si>
    <t>5D3BE57EF1741CD515C4BC2E8155780EEA57B9</t>
  </si>
  <si>
    <t>각재</t>
  </si>
  <si>
    <t>각재, 외송</t>
  </si>
  <si>
    <t>5D3BE57DEC7180099581482C8E5C0EE5FEB48F</t>
  </si>
  <si>
    <t>건축목공</t>
  </si>
  <si>
    <t>일반공사 직종</t>
  </si>
  <si>
    <t>인</t>
  </si>
  <si>
    <t>5AC575E4FA763B19C568352888254C89B42688</t>
  </si>
  <si>
    <t>보통인부</t>
  </si>
  <si>
    <t>5AC575E4FA763B19C568352888254C89B424DF</t>
  </si>
  <si>
    <t>비계안정장치</t>
  </si>
  <si>
    <t>비계안정장치, 비계기본틀, 기둥, 1.2*1.7m</t>
  </si>
  <si>
    <t>5D3BE57DE57EDD7125B8F82782AB161C5E65F4</t>
  </si>
  <si>
    <t>비계안정장치, 가새, 1.2*1.9m</t>
  </si>
  <si>
    <t>5D3BE57DE57EDD7125B8F82782AB161C5E65FA</t>
  </si>
  <si>
    <t>비계안정장치, 수평띠장, 1829mm</t>
  </si>
  <si>
    <t>5D3BE57DE57EDD7125B8F82782AB161C5E6A76</t>
  </si>
  <si>
    <t>비계안정장치, 손잡이기둥</t>
  </si>
  <si>
    <t>5D3BE57DE57EDD7125B8F82782AB161C5E6A71</t>
  </si>
  <si>
    <t>비계안정장치, 손잡이, 1229mm</t>
  </si>
  <si>
    <t>5D3BE57DE57EDD7125B8F82782AB161C5E6A77</t>
  </si>
  <si>
    <t>비계안정장치, 손잡이, 1829mm</t>
  </si>
  <si>
    <t>5D3BE57DE57EDD7125B8F82782AB161C5E6A70</t>
  </si>
  <si>
    <t>비계안정장치, 바퀴</t>
  </si>
  <si>
    <t>5D3BE57DE57EDD7125B8F82782AB161C5E6A72</t>
  </si>
  <si>
    <t>비계안정장치, 쟈키</t>
  </si>
  <si>
    <t>5D3BE57DE57EDD7125B8F82782AB161C5E6A73</t>
  </si>
  <si>
    <t>비계안정장치, 발판, 40*200*2000</t>
  </si>
  <si>
    <t>장</t>
  </si>
  <si>
    <t>5D3BE57DE57EDD7125B8F82780FE5E299AA07E</t>
  </si>
  <si>
    <t>비계안정장치, 이음철물, 연결핀</t>
  </si>
  <si>
    <t>5D3BE57DE57EDD7125B8F82782AB161C5E67A7</t>
  </si>
  <si>
    <t>건설용거푸집액세서리</t>
  </si>
  <si>
    <t>건설용거푸집액세서리, 파이프지주, 60.5, 3470mm</t>
  </si>
  <si>
    <t>본</t>
  </si>
  <si>
    <t>5D3BE57DE57E592E45713E2C8D96FA39956FA6</t>
  </si>
  <si>
    <t>잡재료</t>
  </si>
  <si>
    <t>강관비계</t>
  </si>
  <si>
    <t>강관비계, 비계파이프, 48.6*2.3mm*2m</t>
  </si>
  <si>
    <t>5D3BE57DE57EDD45E5F1EE2B809D74A8B155DE</t>
  </si>
  <si>
    <t>강관비계, 비계파이프, 48.6*2.3mm*3m</t>
  </si>
  <si>
    <t>5D3BE57DE57EDD45E5F1EE2B809D74A8B155D9</t>
  </si>
  <si>
    <t>강관비계, 비계파이프, 48.6*2.3mm*4m</t>
  </si>
  <si>
    <t>5D3BE57DE57EDD45E5F1EE2B809D74A8B155D8</t>
  </si>
  <si>
    <t>강관비계, 비계파이프, 48.6*2.3mm*6m</t>
  </si>
  <si>
    <t>5D3BE57DE57EDD45E5F1EE2B809D74A8B155DB</t>
  </si>
  <si>
    <t>하부쟈키(Base Jackey)</t>
  </si>
  <si>
    <t>600L, L=600, 4.0KG</t>
  </si>
  <si>
    <t>5D3BE57DE57EDD45E5F1EE2B809D74A8B155DA</t>
  </si>
  <si>
    <t>쟈키소켓</t>
  </si>
  <si>
    <t>120L, L=120, 0.5KG</t>
  </si>
  <si>
    <t>5D3BE57DE57EDD45E5F1EE2B809D74A8B155D5</t>
  </si>
  <si>
    <t>멍애제</t>
  </si>
  <si>
    <t>3.0ML  125×75×3.0T  27.0㎏</t>
  </si>
  <si>
    <t>5D3BE57DE57EDD45E5F1EE2B809D74A8B155D4</t>
  </si>
  <si>
    <t>시스템비계-수직재</t>
  </si>
  <si>
    <t>S-38(3800mm)</t>
  </si>
  <si>
    <t>5D3BE57DE57E592E45713E2C8CF856EA41C29C</t>
  </si>
  <si>
    <t>시스템비계-대각재</t>
  </si>
  <si>
    <t>B-1918(2484mm)</t>
  </si>
  <si>
    <t>5D3BE57DE57E592E45713E2C8CF856EA41C0EF</t>
  </si>
  <si>
    <t>시스템비계-수평재</t>
  </si>
  <si>
    <t>L-12(1200mm)</t>
  </si>
  <si>
    <t>5D3BE57DE57E592E45713E2C8CF856EA41C1F1</t>
  </si>
  <si>
    <t>L-18(1829MM)</t>
  </si>
  <si>
    <t>5D3BE57DE57E592E45713E2C8CF856EA41C1F3</t>
  </si>
  <si>
    <t>시스템비계-난간대</t>
  </si>
  <si>
    <t>HL-12(1200mm)</t>
  </si>
  <si>
    <t>5D3BE57DE57E592E45713E2C8CF856EA41C71D</t>
  </si>
  <si>
    <t>HL-18(1829mm)</t>
  </si>
  <si>
    <t>5D3BE57DE57E592E45713E2C8CF856EA41C71B</t>
  </si>
  <si>
    <t>시스템비계-받침철물(쟈키베이스)</t>
  </si>
  <si>
    <t>￠34*600mm</t>
  </si>
  <si>
    <t>5D3BE57DE57E592E45713E2C8CF856EA41C676</t>
  </si>
  <si>
    <t>안전발판(유공발판)</t>
  </si>
  <si>
    <t>400*1829mm</t>
  </si>
  <si>
    <t>5D2935F60D7AFDED556855278538D0ED7DF19A</t>
  </si>
  <si>
    <t>5B05250F227FC411E5336A258A45002</t>
  </si>
  <si>
    <t>강관비계 부속철물</t>
  </si>
  <si>
    <t>앙카용철물</t>
  </si>
  <si>
    <t>5D3BE57DE57EDD45E5F1EE2B809D74A8B04B12</t>
  </si>
  <si>
    <t>시스템비계-계단</t>
  </si>
  <si>
    <t>SS-1819(L:2637mm)</t>
  </si>
  <si>
    <t>5D3BE57DE57E592E45713E2C8CF856EA41C551</t>
  </si>
  <si>
    <t>토목용부직포</t>
  </si>
  <si>
    <t>토목용부직포, 부직포, PE망</t>
  </si>
  <si>
    <t>5D3BE57DEE7C8693658B0A218181CA72B8E5FE</t>
  </si>
  <si>
    <t>가설방음판</t>
  </si>
  <si>
    <t>가설방음판,RPP</t>
  </si>
  <si>
    <t>5D3BE57DEE7C8693E5D8812384243DFABFB1AB</t>
  </si>
  <si>
    <t>강관비계, 비계파이프, 48.6*2.3mm</t>
  </si>
  <si>
    <t>5D3BE57DE57EDD45E5F1EE2B809D74A8B155DF</t>
  </si>
  <si>
    <t>클램프 고정, 자동</t>
  </si>
  <si>
    <t>5D3BE57DE57EDD45E5F1EE2B809D74A8B04B11</t>
  </si>
  <si>
    <t>가설 방음벽용 부재</t>
  </si>
  <si>
    <t>H-BAR 44*45*44</t>
  </si>
  <si>
    <t>5D3BE57DE57EDD7125BC57218D8A03028C966C</t>
  </si>
  <si>
    <t>가설울타리출입문  5,000×6,000(폴딩도어),13개월  개  건축 2-4-3   ( 호표 20 )</t>
  </si>
  <si>
    <t>홀딩도어 현장출입문</t>
  </si>
  <si>
    <t>5,000×6,000,(기초포함)</t>
  </si>
  <si>
    <t>5D3BE57DE57EDD7125BC57218D8A03028C9BEC</t>
  </si>
  <si>
    <t>5A13D5480E7190083583C325879F225D3BE57DE57EDD7125BC57218D8A03028C9BEC</t>
  </si>
  <si>
    <t>가설출입문사용손료</t>
  </si>
  <si>
    <t>주재료비의 44.5%</t>
  </si>
  <si>
    <t>5A13D5480E7190083583C325879F225B05250F227FC411E5336A258A4F008</t>
  </si>
  <si>
    <t>5A13D5480E7190083583C325879F225B05250F227FC411E5336A258A41006</t>
  </si>
  <si>
    <t>토목일위대가맞춤</t>
  </si>
  <si>
    <t>터파기(기계)</t>
  </si>
  <si>
    <t>보통,TYPE-1,(굴착기 1.0m3)</t>
  </si>
  <si>
    <t>산근 1</t>
  </si>
  <si>
    <t>5A30E5740B79B5BDB55CA02B82B5A2</t>
  </si>
  <si>
    <t>5A13E5AD3A7A9ED2259EA42F8004B85A30E5740B79B5BDB55CA02B82B5A2</t>
  </si>
  <si>
    <t>공통 3-4-5</t>
  </si>
  <si>
    <t>되메우고 다짐/대형장비</t>
  </si>
  <si>
    <t>인력+굴착기0.6M3+진동롤러10TON+진동롤러(핸드가이드식)0.7TON+살수차</t>
  </si>
  <si>
    <t>산근 2</t>
  </si>
  <si>
    <t>5A30E5798D793209955C202D814642</t>
  </si>
  <si>
    <t>5A30E5798D794C7C2579D5218215375A30E5798D793209955C202D814642</t>
  </si>
  <si>
    <t>잔토처리  토사,10KM,굴착기0.7M3+덤프24톤  M3     ( 호표 23 )</t>
  </si>
  <si>
    <t>토사 운반/단지외 10km</t>
  </si>
  <si>
    <t>보통, 덤프 24ton+굴착기 0.7m3</t>
  </si>
  <si>
    <t>산근 3</t>
  </si>
  <si>
    <t>5A30E577DC765A71B5823723894FBA</t>
  </si>
  <si>
    <t>5A13E5AB0C7AE52E857DDE2387E8B65A30E577DC765A71B5823723894FBA</t>
  </si>
  <si>
    <t>현장내운반  토사,(현장내적치 100M 이내),굴착기0.7M3+덤프15톤  M3  공통 3-3-1   ( 호표 24 )</t>
  </si>
  <si>
    <t>공통 3-3-1</t>
  </si>
  <si>
    <t>토사 운반/단지내 100m</t>
  </si>
  <si>
    <t>보통, 덤프 15ton+굴착기 0.7m3</t>
  </si>
  <si>
    <t>산근 4</t>
  </si>
  <si>
    <t>5A30E577DC765A71B582372388A605</t>
  </si>
  <si>
    <t>5A13E5AB0C7AE52E857DDE2387E95B5A30E577DC765A71B582372388A605</t>
  </si>
  <si>
    <t>자갈</t>
  </si>
  <si>
    <t>(별도), 25mm, #57</t>
  </si>
  <si>
    <t>별도</t>
  </si>
  <si>
    <t>5D1F158ED47F20AEE5A2642189672C4B4021EE</t>
  </si>
  <si>
    <t>잡석</t>
  </si>
  <si>
    <t>(별도)</t>
  </si>
  <si>
    <t>5D1F158ED47F20AE656AFA298F31A6413D9CCD</t>
  </si>
  <si>
    <t>특별인부</t>
  </si>
  <si>
    <t>5AC575E4FA763B19C568352888254C89B424DE</t>
  </si>
  <si>
    <t>굴착기(무한궤도)</t>
  </si>
  <si>
    <t>0.7㎥</t>
  </si>
  <si>
    <t>진동롤러(핸드가이드식)</t>
  </si>
  <si>
    <t>0.7ton</t>
  </si>
  <si>
    <t>폴리에틸렌필름</t>
  </si>
  <si>
    <t>폴리에틸렌필름, 두께, 0.03mm</t>
  </si>
  <si>
    <t>5D1F35BCD0712AACE511592C8997BAA5613E92</t>
  </si>
  <si>
    <t>압출발포폴리스티렌단열재</t>
  </si>
  <si>
    <t>0.035, 900*1800*100mm</t>
  </si>
  <si>
    <t>5D3BE57DE87A19D185DB2A2885B3832E9C524D</t>
  </si>
  <si>
    <t>무근콘크리트 펌프차 타설  slump 8~12cm, f1:버림,f2:보통, 36m  M3  공통 6-1-4   ( 호표 28 )</t>
  </si>
  <si>
    <t>공통 6-1-4</t>
  </si>
  <si>
    <t>콘크리트공</t>
  </si>
  <si>
    <t>5AC575E4FA763B19C568352888254C89B425E7</t>
  </si>
  <si>
    <t>5A1385C1B37F261435E5E02086D6205AC575E4FA763B19C568352888254C89B425E7</t>
  </si>
  <si>
    <t>형틀목공</t>
  </si>
  <si>
    <t>5AC575E4FA763B19C568352888254C89B424DA</t>
  </si>
  <si>
    <t>5A1385C1B37F261435E5E02086D6205AC575E4FA763B19C568352888254C89B424DA</t>
  </si>
  <si>
    <t>5A1385C1B37F261435E5E02086D6205AC575E4FA763B19C568352888254C89B424DF</t>
  </si>
  <si>
    <t>공구손료</t>
  </si>
  <si>
    <t>인력품의 5%</t>
  </si>
  <si>
    <t>5A1385C1B37F261435E5E02086D6205B05250F227FC411E5336A258A46001</t>
  </si>
  <si>
    <t>콘크리트 펌프차</t>
  </si>
  <si>
    <t>36m(80∼95㎥/hr)</t>
  </si>
  <si>
    <t>호표 282</t>
  </si>
  <si>
    <t>5D0EA59D257BD4E6558FA1288818CD0D487FF925</t>
  </si>
  <si>
    <t>5A1385C1B37F261435E5E02086D6205D0EA59D257BD4E6558FA1288818CD0D487FF925</t>
  </si>
  <si>
    <t>잔여 콘크리트</t>
  </si>
  <si>
    <t>5A1385C1B37F261435E5E02086D6205B05250F227FC411E5336A258A45002</t>
  </si>
  <si>
    <t>5A1385C1B37F0B2DE53DC52580DA095AC575E4FA763B19C568352888254C89B425E7</t>
  </si>
  <si>
    <t>5A1385C1B37F0B2DE53DC52580DA095AC575E4FA763B19C568352888254C89B424DF</t>
  </si>
  <si>
    <t>5A1385C1B073B246E5DA252A8DA3C75AC575E4FA763B19C568352888254C89B425E7</t>
  </si>
  <si>
    <t>5A1385C1B073B246E5DA252A8DA3C75AC575E4FA763B19C568352888254C89B424DE</t>
  </si>
  <si>
    <t>5A1385C1B073B246E5DA252A8DA3C75AC575E4FA763B19C568352888254C89B424DA</t>
  </si>
  <si>
    <t>5A1385C1B073B246E5DA252A8DA3C75AC575E4FA763B19C568352888254C89B424DF</t>
  </si>
  <si>
    <t>5A1385C1B073B246E5DA252A8DA3C75B05250F227FC411E5336A258A46001</t>
  </si>
  <si>
    <t>5A1385C1B073B246E5DA252A8DA3C75D0EA59D257BD4E6558FA1288818CD0D487FF925</t>
  </si>
  <si>
    <t>5A1385C1B073B246E5DA252A8DA3C75B05250F227FC411E5336A258A45002</t>
  </si>
  <si>
    <t>철근콘크리트 펌프차 타설  slump 15cm,f1:기둥,보,벽,슬래브,f2:보통, 36m  M3  공통 6-1-4   ( 호표 31 )</t>
  </si>
  <si>
    <t>5A1385C1B073850F156CD3278264D75AC575E4FA763B19C568352888254C89B425E7</t>
  </si>
  <si>
    <t>5A1385C1B073850F156CD3278264D75AC575E4FA763B19C568352888254C89B424DE</t>
  </si>
  <si>
    <t>5A1385C1B073850F156CD3278264D75AC575E4FA763B19C568352888254C89B424DA</t>
  </si>
  <si>
    <t>5A1385C1B073850F156CD3278264D75AC575E4FA763B19C568352888254C89B424DF</t>
  </si>
  <si>
    <t>5A1385C1B073850F156CD3278264D75B05250F227FC411E5336A258A46001</t>
  </si>
  <si>
    <t>5A1385C1B073850F156CD3278264D75D0EA59D257BD4E6558FA1288818CD0D487FF925</t>
  </si>
  <si>
    <t>5A1385C1B073850F156CD3278264D75B05250F227FC411E5336A258A45002</t>
  </si>
  <si>
    <t>철근 현장가공 및 현장조립  Type-Ⅰ,(직경13㎜이하 철근이 전 철근 중량의 50%미만)  TON  공통 6-2-2, 3   ( 호표 32 )</t>
  </si>
  <si>
    <t>공통 6-2-2, 3</t>
  </si>
  <si>
    <t>철근 현장가공</t>
  </si>
  <si>
    <t>Type-Ⅰ</t>
  </si>
  <si>
    <t>호표 283</t>
  </si>
  <si>
    <t>5A1385C52D734603A50A7D218F8CCE</t>
  </si>
  <si>
    <t>5A1385C52D734603A50A7D218EE7715A1385C52D734603A50A7D218F8CCE</t>
  </si>
  <si>
    <t>철근 현장조립</t>
  </si>
  <si>
    <t>호표 284</t>
  </si>
  <si>
    <t>5A1385C52D734603A50A7D218F8F82</t>
  </si>
  <si>
    <t>5A1385C52D734603A50A7D218EE7715A1385C52D734603A50A7D218F8F82</t>
  </si>
  <si>
    <t>합판거푸집  4회,(보통:스라브,계단,잡배근)  M2  공통 6-3-1   ( 호표 33 )</t>
  </si>
  <si>
    <t>공통 6-3-1</t>
  </si>
  <si>
    <t>합판거푸집 - 자재비</t>
  </si>
  <si>
    <t>4회</t>
  </si>
  <si>
    <t>호표 285</t>
  </si>
  <si>
    <t>5A1385C6367D34D93544052D8A49CF</t>
  </si>
  <si>
    <t>5A1385C6367D34D925BF612786B13E5A1385C6367D34D93544052D8A49CF</t>
  </si>
  <si>
    <t>합판거푸집 - 인력투입</t>
  </si>
  <si>
    <t>보통, 수직고 7m까지</t>
  </si>
  <si>
    <t>호표 286</t>
  </si>
  <si>
    <t>5A1385C6367D34D935452C2E837786</t>
  </si>
  <si>
    <t>5A1385C6367D34D925BF612786B13E5A1385C6367D34D935452C2E837786</t>
  </si>
  <si>
    <t>합판거푸집  5회,(간단:단열재설치슬라브,보하단)  M2  공통 6-3-1   ( 호표 34 )</t>
  </si>
  <si>
    <t>5회</t>
  </si>
  <si>
    <t>호표 287</t>
  </si>
  <si>
    <t>5A1385C6357CC5BDC531B32288F4DA</t>
  </si>
  <si>
    <t>5A1385C6357CC5BDD5D8FC2F8BC54B5A1385C6357CC5BDC531B32288F4DA</t>
  </si>
  <si>
    <t>간단, 수직고 7m까지</t>
  </si>
  <si>
    <t>호표 288</t>
  </si>
  <si>
    <t>5A1385C6357CC5BDC531B32288F688</t>
  </si>
  <si>
    <t>5A1385C6357CC5BDD5D8FC2F8BC54B5A1385C6357CC5BDC531B32288F688</t>
  </si>
  <si>
    <t>유로폼  3회, 간단,(기초)  M2  공통 6-3-3   ( 호표 35 )</t>
  </si>
  <si>
    <t>공통 6-3-3</t>
  </si>
  <si>
    <t>유로폼 - 재료비</t>
  </si>
  <si>
    <t>3회, 간단</t>
  </si>
  <si>
    <t>10M2</t>
  </si>
  <si>
    <t>호표 289</t>
  </si>
  <si>
    <t>5A1385C63074B668E5220B2B8AE7B5</t>
  </si>
  <si>
    <t>5A1385C63074B668F5C8AD2883D4DB5A1385C63074B668E5220B2B8AE7B5</t>
  </si>
  <si>
    <t>유로폼 - 인력투입</t>
  </si>
  <si>
    <t>호표 290</t>
  </si>
  <si>
    <t>5A1385C63074B668E5205D2D8EA504</t>
  </si>
  <si>
    <t>5A1385C63074B668F5C8AD2883D4DB5A1385C63074B668E5205D2D8EA504</t>
  </si>
  <si>
    <t>유로폼  3회, 보통,(내부벽체)  M2  공통 6-3-3   ( 호표 36 )</t>
  </si>
  <si>
    <t>3회, 보통</t>
  </si>
  <si>
    <t>호표 291</t>
  </si>
  <si>
    <t>5A1385C63074B668E5220B2B8AE6AE</t>
  </si>
  <si>
    <t>5A1385C63074B668F5C8AD2883D5E25A1385C63074B668E5220B2B8AE6AE</t>
  </si>
  <si>
    <t>호표 292</t>
  </si>
  <si>
    <t>5A1385C63074B668E5205D2D8EA47D</t>
  </si>
  <si>
    <t>5A1385C63074B668F5C8AD2883D5E25A1385C63074B668E5205D2D8EA47D</t>
  </si>
  <si>
    <t>유로폼  3회, 복잡,(기둥,보,외부벽체)  M2  공통 6-3-3   ( 호표 37 )</t>
  </si>
  <si>
    <t>3회, 복잡</t>
  </si>
  <si>
    <t>호표 293</t>
  </si>
  <si>
    <t>5A1385C63074B668E5220B2B8BF5D6</t>
  </si>
  <si>
    <t>5A1385C63074B668F5C8AD2883D6895A1385C63074B668E5220B2B8BF5D6</t>
  </si>
  <si>
    <t>복잡, 수직고 7m까지</t>
  </si>
  <si>
    <t>호표 294</t>
  </si>
  <si>
    <t>5A1385C63074B668E5205D2D8EA732</t>
  </si>
  <si>
    <t>5A1385C63074B668F5C8AD2883D6895A1385C63074B668E5205D2D8EA732</t>
  </si>
  <si>
    <t>면목</t>
  </si>
  <si>
    <t>□,15*15</t>
  </si>
  <si>
    <t>m</t>
  </si>
  <si>
    <t>5D3BE57DEC71800905A8F92384E3DFA1FB45EF</t>
  </si>
  <si>
    <t>면목설치  △,21×21×30  M     ( 호표 39 )</t>
  </si>
  <si>
    <t>△,21*21*30</t>
  </si>
  <si>
    <t>5D3BE57DEC71800905A8F92384E3DFA1FB45EE</t>
  </si>
  <si>
    <t>5A1385C6377FC032B5C127238B4F545D3BE57DEC71800905A8F92384E3DFA1FB45EE</t>
  </si>
  <si>
    <t>일반못</t>
  </si>
  <si>
    <t>일반못, 50mm</t>
  </si>
  <si>
    <t>kg</t>
  </si>
  <si>
    <t>5D3BF502F678DCF4E5ABBA2A849909618FDFBF</t>
  </si>
  <si>
    <t>5A1385C6377FC032B5C127238B4F545D3BF502F678DCF4E5ABBA2A849909618FDFBF</t>
  </si>
  <si>
    <t>5A1385C6377FC032B5C127238B4F545AC575E4FA763B19C568352888254C89B424DA</t>
  </si>
  <si>
    <t>인력품의 3%</t>
  </si>
  <si>
    <t>폴리염화비닐지수판</t>
  </si>
  <si>
    <t>폴리염화비닐지수판, 200*5mm</t>
  </si>
  <si>
    <t>5D3BE57DEC7192EE85D00C2B87FE2776254C7B</t>
  </si>
  <si>
    <t>지수판연결재</t>
  </si>
  <si>
    <t>200용</t>
  </si>
  <si>
    <t>5D3BE57DEC7192EE85D00C2B87FE2776254C72</t>
  </si>
  <si>
    <t>용접철망</t>
  </si>
  <si>
    <t>용접철망, 와이어메시, #8-150*150</t>
  </si>
  <si>
    <t>5D3BE57DED723DA4F5AA1D29862254CB76F693</t>
  </si>
  <si>
    <t>고성능페놀폼 단열재</t>
  </si>
  <si>
    <t>심재준불연,40㎜</t>
  </si>
  <si>
    <t>5D3BE57DE87A19D185DA032F8FE8F19BE3F47B</t>
  </si>
  <si>
    <t>초산비닐계접착제</t>
  </si>
  <si>
    <t>초산비닐계접착제, 스치로폴, 암면</t>
  </si>
  <si>
    <t>5D3BF501EA71DDFEA555332E886130ED5E614B</t>
  </si>
  <si>
    <t>심재준불연,120㎜</t>
  </si>
  <si>
    <t>5D3BE57DE87A19D185DA032F8FE8F19BE3F509</t>
  </si>
  <si>
    <t>철골 가공 조립(적은 구조)  Rolled shape, 60ton 미만  TON  건축 1-1-1, 1-1-2   ( 호표 44 )</t>
  </si>
  <si>
    <t>철골공수 산정방법&lt;소요 부자재량&gt;</t>
  </si>
  <si>
    <t>H형강부재(Rolled shape)</t>
  </si>
  <si>
    <t>호표 298</t>
  </si>
  <si>
    <t>5A13952DEE7B39D915AD7D238CD621</t>
  </si>
  <si>
    <t>5A13952DEE7B39D915AD7C2185CD7F5A13952DEE7B39D915AD7D238CD621</t>
  </si>
  <si>
    <t>철골공</t>
  </si>
  <si>
    <t>5AC575E4FA763B19C568352888254C89B425E5</t>
  </si>
  <si>
    <t>5A13952DEE7B39D915AD7C2185CD7F5AC575E4FA763B19C568352888254C89B425E5</t>
  </si>
  <si>
    <t>제경비</t>
  </si>
  <si>
    <t>인력품의 60%</t>
  </si>
  <si>
    <t>5A13952DEE7B39D915AD7C2185CD7F5B05250F227FC411E5336A258A46001</t>
  </si>
  <si>
    <t>육각볼트</t>
  </si>
  <si>
    <t>육각볼트, M20*100</t>
  </si>
  <si>
    <t>5D3BF502F678ED3EE5EF08258B5E9855CB3944</t>
  </si>
  <si>
    <t>크레인(타이어)  15ton  HR  공통 8-3,4(2104)   ( 호표 46 )</t>
  </si>
  <si>
    <t>공통 8-3,4(2104)</t>
  </si>
  <si>
    <t>천원</t>
  </si>
  <si>
    <t>5D0EA59D257BB9FE25DC8F2984143B83B7494A</t>
  </si>
  <si>
    <t>5D0EA59D257BB9FE25DC8F2984143B83B7494A9D5D0EA59D257BB9FE25DC8F2984143B83B7494A</t>
  </si>
  <si>
    <t>경유</t>
  </si>
  <si>
    <t>경유, 저유황</t>
  </si>
  <si>
    <t>L</t>
  </si>
  <si>
    <t>5D1F556B537C7C357579E52085F5E1E9CA7E2E</t>
  </si>
  <si>
    <t>5D0EA59D257BB9FE25DC8F2984143B83B7494A9D5D1F556B537C7C357579E52085F5E1E9CA7E2E</t>
  </si>
  <si>
    <t>주연료비의 39%</t>
  </si>
  <si>
    <t>5D0EA59D257BB9FE25DC8F2984143B83B7494A9D5B05250F227FC411E5336A258A46001</t>
  </si>
  <si>
    <t>건설기계운전사</t>
  </si>
  <si>
    <t>5AC575E4FA763B19C568352888254C89B4206A</t>
  </si>
  <si>
    <t>5D0EA59D257BB9FE25DC8F2984143B83B7494A9D5AC575E4FA763B19C568352888254C89B4206A</t>
  </si>
  <si>
    <t>세트앵커</t>
  </si>
  <si>
    <t>세트앵커, M16*L125mm</t>
  </si>
  <si>
    <t>5D3BF502F678DCEA85C45C2A820B899151DD85</t>
  </si>
  <si>
    <t>방청페인트</t>
  </si>
  <si>
    <t>방청페인트, KSM6030-1종2류, 광명단페인트</t>
  </si>
  <si>
    <t>5D3BF501EB723211250510238B50AF516CA37E</t>
  </si>
  <si>
    <t>시너</t>
  </si>
  <si>
    <t>시너, KSM6060, 2종</t>
  </si>
  <si>
    <t>5D3BF501EB7232C265AB112E8D541DCB296935</t>
  </si>
  <si>
    <t>도장공</t>
  </si>
  <si>
    <t>5AC575E4FA763B19C568352888254C89B42682</t>
  </si>
  <si>
    <t>조적공</t>
  </si>
  <si>
    <t>5AC575E4FA763B19C568352888254C89B4268A</t>
  </si>
  <si>
    <t>인력품의 2%</t>
  </si>
  <si>
    <t>벽돌 운반</t>
  </si>
  <si>
    <t>5BA445663574C8A49507EF258EC5904D549988</t>
  </si>
  <si>
    <t>철근 트러스인방</t>
  </si>
  <si>
    <t>5D3BE57DEC71A343450E4D208B8E1B85B38373</t>
  </si>
  <si>
    <t>포천석류(수입산)</t>
  </si>
  <si>
    <t>혼드,30mm</t>
  </si>
  <si>
    <t>5D1F158ED47F20AEF54E5026842FB50971AA6F</t>
  </si>
  <si>
    <t>2</t>
  </si>
  <si>
    <t>잔다듬,30mm</t>
  </si>
  <si>
    <t>5D1F158ED47F20AEF54E5026842FB509747D27</t>
  </si>
  <si>
    <t>잔다듬,25mm</t>
  </si>
  <si>
    <t>5D1F158ED47F20AEF54E5026842FB509747C05</t>
  </si>
  <si>
    <t>버너,30mm</t>
  </si>
  <si>
    <t>5D1F158ED47F20AEF54E5026842FB50972B30E</t>
  </si>
  <si>
    <t>수마,50mm</t>
  </si>
  <si>
    <t>5D1F158ED47F20AEF54E5026842FB509708619</t>
  </si>
  <si>
    <t>수마,30mm</t>
  </si>
  <si>
    <t>5D1F158ED47F20AEF54E5026842FB5097080F1</t>
  </si>
  <si>
    <t>마천석류(수입산)</t>
  </si>
  <si>
    <t>5D1F158ED47F20AEF54E5026842FB462861110</t>
  </si>
  <si>
    <t>코너비드</t>
  </si>
  <si>
    <t>코너비드, SUS 타일코너, 10mm</t>
  </si>
  <si>
    <t>5D3BE57DE97465C435A322258D2AC522538C8D</t>
  </si>
  <si>
    <t>시멘트(별도)</t>
  </si>
  <si>
    <t>5D3BE57DED723D426529942A8AB66DDEE603E4</t>
  </si>
  <si>
    <t>5D1F158ED47F20BF55943C268BD57B03EFEDA9</t>
  </si>
  <si>
    <t>기타도막방수재</t>
  </si>
  <si>
    <t>기타도막방수재, 방수액고점도(1:50희석)</t>
  </si>
  <si>
    <t>5D1F2597F37BA025655B8B208A828361E58A01</t>
  </si>
  <si>
    <t>아스팔트방수시트</t>
  </si>
  <si>
    <t>아스팔트방수시트, 고무아스팔트방수시트 3.0mm</t>
  </si>
  <si>
    <t>5D3BE57DE97465C4A5E6F7258E75A4B6365554</t>
  </si>
  <si>
    <t>액화석유가스</t>
  </si>
  <si>
    <t>액화석유가스, 건설용 LPG</t>
  </si>
  <si>
    <t>5D1F556B5273E8D915B2262D8CD4245F5CE9D2</t>
  </si>
  <si>
    <t>우레탄도막방수</t>
  </si>
  <si>
    <t>벽, 노출 1MM</t>
  </si>
  <si>
    <t>㎡</t>
  </si>
  <si>
    <t>5A1345AF0D754566B51F212B8531CA</t>
  </si>
  <si>
    <t>방수층보강재</t>
  </si>
  <si>
    <t>도막방수용, PE망</t>
  </si>
  <si>
    <t>5D3BE57DEE7C8693658B0A218181CA72B8E5FF</t>
  </si>
  <si>
    <t>방수공</t>
  </si>
  <si>
    <t>5AC575E4FA763B19C568352888254C89B4268D</t>
  </si>
  <si>
    <t>아스팔트</t>
  </si>
  <si>
    <t>아스팔트, 아스팔트프라이머</t>
  </si>
  <si>
    <t>5D3BE57DEE7C8682F599B320850CFCDE2C0CFF</t>
  </si>
  <si>
    <t>우레탄폼</t>
  </si>
  <si>
    <t>주입용</t>
  </si>
  <si>
    <t>5D3BF501EB72323C9599A92C87EA96F11B2A0D</t>
  </si>
  <si>
    <t>미장공</t>
  </si>
  <si>
    <t>5AC575E4FA763B19C568352888254C89B4268C</t>
  </si>
  <si>
    <t>실링재</t>
  </si>
  <si>
    <t>실링재, 실리콘, 비초산, 유리용, 창호주위</t>
  </si>
  <si>
    <t>5D3BF501EB72323C9599A92C87EA96F11B2FF6</t>
  </si>
  <si>
    <t>실링재, 폴리우레탄</t>
  </si>
  <si>
    <t>5D3BF501EB72323C9599A92C87EA96F11B2966</t>
  </si>
  <si>
    <t>루프드레인</t>
  </si>
  <si>
    <t>루프드레인, L형, ISRD8570, 100mm</t>
  </si>
  <si>
    <t>5D3BE57DE97465240577C72C88340774FB2440</t>
  </si>
  <si>
    <t>스테인리스강판</t>
  </si>
  <si>
    <t>스테인리스강판, STS304, 1.2mm</t>
  </si>
  <si>
    <t>5D3BE57DEC7192EE95F9C62689779FD298804E</t>
  </si>
  <si>
    <t>기계구조용스테인리스강관</t>
  </si>
  <si>
    <t>기계구조용스테인리스강관, ∮101.6*1.2mm</t>
  </si>
  <si>
    <t>5D4455CFEE73B560B54BE52A8E89E471321EE5</t>
  </si>
  <si>
    <t>일반철물</t>
  </si>
  <si>
    <t>일반철물, 선홈통지지철물, STS</t>
  </si>
  <si>
    <t>5D3BF502F678DC7715247D2483B4A43C7D40E8</t>
  </si>
  <si>
    <t>기계구조용스테인리스강관, ∮50.8*1.2mm</t>
  </si>
  <si>
    <t>5D4455CFEE73B560B54BE52A8E89E47132185D</t>
  </si>
  <si>
    <t>스테인리스강판, STS304, 1.5mm</t>
  </si>
  <si>
    <t>5D3BE57DEC7192EE95F9C62689779FD298804F</t>
  </si>
  <si>
    <t>철강설, 스텐레스, 작업설부산물</t>
  </si>
  <si>
    <t>5D1F158EDC7C84348585F32685773357CE612F</t>
  </si>
  <si>
    <t>스텐창호(헤어라인)-문틀</t>
  </si>
  <si>
    <t>150*45*1.5T</t>
  </si>
  <si>
    <t>5A130510D6782EDE351F8F2187FA27</t>
  </si>
  <si>
    <t>코너비드, 아연도금, 베이스, 10*10mm</t>
  </si>
  <si>
    <t>5D3BE57DE97465C435A322258C1AF247DE9A27</t>
  </si>
  <si>
    <t>코너비드, 아연도금, 코너, 50*50mm</t>
  </si>
  <si>
    <t>5D3BE57DE97465C435A322258C1AF247DE9BCE</t>
  </si>
  <si>
    <t>코너비드, 아연도금, 죠인트, 10mm</t>
  </si>
  <si>
    <t>5D3BE57DE97465C435A322258C1AF247DE9A22</t>
  </si>
  <si>
    <t>메탈라스</t>
  </si>
  <si>
    <t>메탈라스, 일반 #300</t>
  </si>
  <si>
    <t>5D3BE57DED723DA4654601278923D03FDC7281</t>
  </si>
  <si>
    <t>지붕용섬유</t>
  </si>
  <si>
    <t>지붕용섬유, 아스팔트펠트 25㎏</t>
  </si>
  <si>
    <t>5D3BE57DE974651B95A3BB2E827C1B22A5F64C</t>
  </si>
  <si>
    <t>못</t>
  </si>
  <si>
    <t>U형못, 3*38mm</t>
  </si>
  <si>
    <t>5D3BF502F678DCF4E5ABBA2A849909618E31DC</t>
  </si>
  <si>
    <t>ㄱ형강, 등변, 30*30*3mm</t>
  </si>
  <si>
    <t>5D3BE57DEC71A36E25A10A2C84836CAECB186E</t>
  </si>
  <si>
    <t>평강</t>
  </si>
  <si>
    <t>평강, t3*19∼50mm</t>
  </si>
  <si>
    <t>5D3BE57DEC71A35DB5B7852986F5DF4B85FF24</t>
  </si>
  <si>
    <t>아연도금</t>
  </si>
  <si>
    <t>5D3BE57DEC71929675E7D2248BA0517ECB9A04</t>
  </si>
  <si>
    <t>철강설, 고철, 작업설부산물</t>
  </si>
  <si>
    <t>5D1F158EDC7C84348585F32685773357CE600A</t>
  </si>
  <si>
    <t>ㄱ형강, 등변, 25*25*3mm</t>
  </si>
  <si>
    <t>5D3BE57DEC71A36E25A10A2C84836CAECB1869</t>
  </si>
  <si>
    <t>스틸그레이팅</t>
  </si>
  <si>
    <t>상판용, I-25*5*3, 995*1000mm</t>
  </si>
  <si>
    <t>공장상차도</t>
  </si>
  <si>
    <t>5D3BE57DEC718040B5F4622B87ADA715218D6F</t>
  </si>
  <si>
    <t>평강, t6*38∼75mm</t>
  </si>
  <si>
    <t>5D3BE57DEC71A35DB5B7852986F5DF4B85FF27</t>
  </si>
  <si>
    <t>스틸그레이팅, 집배수용, I-50*5*3, 995*500(t14)</t>
  </si>
  <si>
    <t>5D3BE57DEC718040B5F4622B87ADA71520FBF8</t>
  </si>
  <si>
    <t>ㄱ형강, 등변, 50*50*4mm</t>
  </si>
  <si>
    <t>5D3BE57DEC71A36E25A10A2C84836CAECB1862</t>
  </si>
  <si>
    <t>무늬강판</t>
  </si>
  <si>
    <t>무늬강판, 3.2mm</t>
  </si>
  <si>
    <t>5D3BE57DEC7192EE95F83C2083453FAC5D2FD9</t>
  </si>
  <si>
    <t>일반봉강</t>
  </si>
  <si>
    <t>일반봉강, SS400, ∮13mm</t>
  </si>
  <si>
    <t>5D3BE57DEC71A35DB5B7852986F5DF44550246</t>
  </si>
  <si>
    <t>기계구조용스테인리스강관, ∮38.1*1.5mm</t>
  </si>
  <si>
    <t>5D4455CFEE73B560B54BE52A8FA797806B9327</t>
  </si>
  <si>
    <t>∮25.4*1.5mm/0.893KG</t>
  </si>
  <si>
    <t>5D4455CFEE73B560B54BE52A8E89E4713D2D86</t>
  </si>
  <si>
    <t>세트앵커, M10*L75mm</t>
  </si>
  <si>
    <t>5D3BF502F678DCEA85C45C2A820B899151DD81</t>
  </si>
  <si>
    <t>기계구조용스테인리스강관, ∮38.1*2.0mm</t>
  </si>
  <si>
    <t>5D4455CFEE73B560B54BE52A8FA797806B9324</t>
  </si>
  <si>
    <t>∮25.4*2.0mm/1.17KG</t>
  </si>
  <si>
    <t>5D4455CFEE73B560B54BE52A8E89E4713D2D87</t>
  </si>
  <si>
    <t>스텐평철</t>
  </si>
  <si>
    <t>50*8mm/3.17KG</t>
  </si>
  <si>
    <t>5D3BE57DEC71A35DB5B7852986F5DF4B85F26E</t>
  </si>
  <si>
    <t>45*6mm/2.141KG</t>
  </si>
  <si>
    <t>5D3BE57DEC71A35DB5B7852986F5DF4B85FE15</t>
  </si>
  <si>
    <t>방화대</t>
  </si>
  <si>
    <t>Fire Barrier,1시간내화 폭50㎜</t>
  </si>
  <si>
    <t>5D3BF501EB72323C9599A92C87EA96F11B2A7F</t>
  </si>
  <si>
    <t>150×65×20×3.2T/7.51KG</t>
  </si>
  <si>
    <t>5D3BE57DEC71A343450E4E2182E202D9D02651</t>
  </si>
  <si>
    <t>인서트</t>
  </si>
  <si>
    <t>인서트, 주물, ∮9mm</t>
  </si>
  <si>
    <t>5D3BF502F678DC778552252082087FC6DF52EB</t>
  </si>
  <si>
    <t>경량철골천장틀</t>
  </si>
  <si>
    <t>경량철골천장틀, 달대볼트, 상9*1000mm</t>
  </si>
  <si>
    <t>5D3BE57DEA76F2ABD5C8842A891207A0BC917F</t>
  </si>
  <si>
    <t>경량철골천장틀, 캐링찬넬, 38*12*1.2mm</t>
  </si>
  <si>
    <t>5D3BE57DEA76F2ABD5C8842A891207A0BC921C</t>
  </si>
  <si>
    <t>경량철골천장틀, 마이너찬넬, 19*10*1.2mm</t>
  </si>
  <si>
    <t>5D3BE57DEA76F2ABD5C8842A891207A0BC921D</t>
  </si>
  <si>
    <t>경량철골천장틀, 행가및핀, 110*23*18*2.3mm</t>
  </si>
  <si>
    <t>5D3BE57DEA76F2ABD5C8842A891207A0BC921E</t>
  </si>
  <si>
    <t>경량철골천장틀, 찬넬크립, 37*30*10*1.2mm</t>
  </si>
  <si>
    <t>5D3BE57DEA76F2ABD5C8842A891207A0BC921F</t>
  </si>
  <si>
    <t>경량철골천장틀, 캐링조인트, 90*40*13*0.5mm</t>
  </si>
  <si>
    <t>5D3BE57DEA76F2ABD5C8842A891207A0BC9218</t>
  </si>
  <si>
    <t>경량철골천장틀, M-BAR더블, 50*19*0.5mm</t>
  </si>
  <si>
    <t>5D3BE57DEA76F2ABD5C8842A891207A0BC96F3</t>
  </si>
  <si>
    <t>경량철골천장틀, BAR크립, 더블</t>
  </si>
  <si>
    <t>5D3BE57DEA76F2ABD5C8842A891207A0BC9219</t>
  </si>
  <si>
    <t>경량철골천장틀, BAR조인트, 더블</t>
  </si>
  <si>
    <t>5D3BE57DEA76F2ABD5C8842A891207A0BC921B</t>
  </si>
  <si>
    <t>경량철골천장틀, 몰딩(알루미늄), W형, 15*15*15*15*1.0mm</t>
  </si>
  <si>
    <t>5D3BE57DEA76F2ABD5C8842A891207A0BC9C05</t>
  </si>
  <si>
    <t>일반구조용압연강판</t>
  </si>
  <si>
    <t>일반구조용압연강판, 1.2mm</t>
  </si>
  <si>
    <t>5D3BE57DEC7192EE95F83C2083453FAD7929E0</t>
  </si>
  <si>
    <t>(SS275),200*200*8*12mm/49.9KG</t>
  </si>
  <si>
    <t>21.3kg/m</t>
  </si>
  <si>
    <t>5D3BE57DEC71A343450E4D208AE792A1EDE7C0</t>
  </si>
  <si>
    <t>5D3BE57DEC7192EE95F83C2083453FA2557DCD</t>
  </si>
  <si>
    <t>일반봉강, SS400, ∮22mm</t>
  </si>
  <si>
    <t>5D3BE57DEC71A35DB5B7852986F5DF4455024A</t>
  </si>
  <si>
    <t>인력품의 9%</t>
  </si>
  <si>
    <t>철재문틀(방청1회마감)</t>
  </si>
  <si>
    <t>75*50MM</t>
  </si>
  <si>
    <t>5A130510D57F96DD0533D7278F39E4</t>
  </si>
  <si>
    <t>철재일반도아(일반분체), 문틀 포함</t>
  </si>
  <si>
    <t>150*45*1.6T, 1.8*2.1, 양개</t>
  </si>
  <si>
    <t>5D3BE57DEB77455105A622228BCFF8FD38142E</t>
  </si>
  <si>
    <t>150*50*1.2T</t>
  </si>
  <si>
    <t>5A130510D6782EDE351F8F2187FBCE</t>
  </si>
  <si>
    <t>스텐창호(헤어라인)- 중간틀</t>
  </si>
  <si>
    <t>5A130510D6782EDE351F8C258AE990</t>
  </si>
  <si>
    <t>스텐창호(헤어라인)-밑틀</t>
  </si>
  <si>
    <t>5A130510D6782EDE351F8D2685B40A</t>
  </si>
  <si>
    <t>200*50*1.2T</t>
  </si>
  <si>
    <t>5A130510D6782EDE351F8F2186EEB4</t>
  </si>
  <si>
    <t>5A130510D6782EDE351F8C258AE7E2</t>
  </si>
  <si>
    <t>5A130510D6782EDE351F8D26849764</t>
  </si>
  <si>
    <t>플로어힌지</t>
  </si>
  <si>
    <t>플로어힌지, KS4호, 120kg, 강화유리문(K-8400)</t>
  </si>
  <si>
    <t>5D3BF502F678DCBD3543F42C8874675AC44D2A</t>
  </si>
  <si>
    <t>65kg, 알루미늄</t>
  </si>
  <si>
    <t>5D3BF502F678DCBD3543F42C8874649FD7C493</t>
  </si>
  <si>
    <t>플로어힌지, KS4호, 120kg, 방수용(K-8400WP)</t>
  </si>
  <si>
    <t>5D3BF502F678DCBD3543F42C8874649FD7C498</t>
  </si>
  <si>
    <t>도어클로저</t>
  </si>
  <si>
    <t>K-2840, KS4호, 고급방화, 60∼85kg</t>
  </si>
  <si>
    <t>5D3BE57DEB774551154EB32C82BF932F670421</t>
  </si>
  <si>
    <t>K-840, KS4호, 고급형, 60∼85kg</t>
  </si>
  <si>
    <t>5D3BE57DEB774551154EB32C82BF932F670A44</t>
  </si>
  <si>
    <t>도어핸들</t>
  </si>
  <si>
    <t>매립형</t>
  </si>
  <si>
    <t>5D3BF502F678DC778551022D8682CBED561117</t>
  </si>
  <si>
    <t>레버형</t>
  </si>
  <si>
    <t>5D3BF502F678DC778551022D8682CBED561119</t>
  </si>
  <si>
    <t>유리공</t>
  </si>
  <si>
    <t>5AC575E4FA763B19C568352888254C89B4268E</t>
  </si>
  <si>
    <t>실링재, 실리콘, 비초산, 구조용</t>
  </si>
  <si>
    <t>5D3BF501EB72323C9599A92C87EA96F11B2FF8</t>
  </si>
  <si>
    <t>바탕만들기</t>
  </si>
  <si>
    <t>다채무늬도료</t>
  </si>
  <si>
    <t>하도</t>
  </si>
  <si>
    <t>5D3BF502F974299D35B5932980012FF2B6850A</t>
  </si>
  <si>
    <t>중도</t>
  </si>
  <si>
    <t>5D3BF502F974299D35B5932980012FF2B6850C</t>
  </si>
  <si>
    <t>상도(광택투명)</t>
  </si>
  <si>
    <t>5D3BF502F974299D35B5932980012FF2B6850E</t>
  </si>
  <si>
    <t>내벽(하도+중도+상도)</t>
  </si>
  <si>
    <t>5A132559047D6F4405FEAC29889962</t>
  </si>
  <si>
    <t>내천정(하도+중도+상도)</t>
  </si>
  <si>
    <t>5A132559047D6F5695B5CA2881C27E</t>
  </si>
  <si>
    <t>조합페인트</t>
  </si>
  <si>
    <t>조합페인트, KSM6020-1종2급, 황색</t>
  </si>
  <si>
    <t>5D3BF501EB7232112501B5288AD1BA229C2FE5</t>
  </si>
  <si>
    <t>조합페인트, KSM6020-1종2급, 흑색</t>
  </si>
  <si>
    <t>5D3BF501EB7232112501B5288AD1BA229C2C2E</t>
  </si>
  <si>
    <t>아크릴페인트</t>
  </si>
  <si>
    <t>내,외벽용</t>
  </si>
  <si>
    <t>5A13255DE37C43E4D524D222873D72</t>
  </si>
  <si>
    <t>심재준불연,60㎜</t>
  </si>
  <si>
    <t>5D3BE57DE87A19D185DA032F8FE8F19BE3F478</t>
  </si>
  <si>
    <t>비닐시트</t>
  </si>
  <si>
    <t>비닐시트, 2.0t, 숲, 블루</t>
  </si>
  <si>
    <t>5D3BE57DEA76F2B44598B5238DCA040122B9D9</t>
  </si>
  <si>
    <t>비닐타일</t>
  </si>
  <si>
    <t>비닐타일, 3*450*450mm, 데코타일</t>
  </si>
  <si>
    <t>5D3BE57DEA76F2B44598B5238FFACCC99E7F45</t>
  </si>
  <si>
    <t>C-RUNNER</t>
  </si>
  <si>
    <t>67*40*0.8T</t>
  </si>
  <si>
    <t>5D3BE57DEA76F299652A942B8FADE9F32C52BA</t>
  </si>
  <si>
    <t>C-STUD</t>
  </si>
  <si>
    <t>65*45*0.8T</t>
  </si>
  <si>
    <t>5D3BE57DEA76F299652A942B8FADE9F32C52BB</t>
  </si>
  <si>
    <t>STUD-SPACER</t>
  </si>
  <si>
    <t>SP-65,75</t>
  </si>
  <si>
    <t>5D3BE57DEA76F299652A942B8FADE9F32C52B5</t>
  </si>
  <si>
    <t>CORNER BEAD</t>
  </si>
  <si>
    <t>40*40*0.5</t>
  </si>
  <si>
    <t>5D3BE57DEA76F299652A942B8FADE9F32C52B4</t>
  </si>
  <si>
    <t>힐티앙카</t>
  </si>
  <si>
    <t>NK-27</t>
  </si>
  <si>
    <t>5D3BE57DEA76F299652A942B8FADE9F32C5344</t>
  </si>
  <si>
    <t>Metal Screw</t>
  </si>
  <si>
    <t>D4.2*13</t>
  </si>
  <si>
    <t>5D3BE57DEA76F299652A942B8FADE9F32C5345</t>
  </si>
  <si>
    <t>집성스큐류</t>
  </si>
  <si>
    <t>D4*32</t>
  </si>
  <si>
    <t>5D3BE57DEA76F299652A942B8FADE9F32C5346</t>
  </si>
  <si>
    <t>D4*44</t>
  </si>
  <si>
    <t>5D3BE57DEA76F299652A942B8FADE9F32C5347</t>
  </si>
  <si>
    <t>조인트테이프</t>
  </si>
  <si>
    <t>7.5CM</t>
  </si>
  <si>
    <t>5D3BE57DEA76F299652A942B8FADE9F32C5340</t>
  </si>
  <si>
    <t>경량철골틀 설치</t>
  </si>
  <si>
    <t>건식벽체, C-100이하(또는 W-100이하)</t>
  </si>
  <si>
    <t>5A1365F6F27F610BB580FC2380B923</t>
  </si>
  <si>
    <t>석고보드</t>
  </si>
  <si>
    <t>석고보드, 평보드, 방화, 15*1200*2400mm(㎡)</t>
  </si>
  <si>
    <t>5D3BE57DEA76F299652A942B8FAA129883F893</t>
  </si>
  <si>
    <t>석고보드 설치</t>
  </si>
  <si>
    <t>건식벽체, 2P, 3.6m 이하,일반, 방수, 차음, 방화 15mm이하</t>
  </si>
  <si>
    <t>5A133546EB782376B5AE3B2287389A</t>
  </si>
  <si>
    <t>섬유단열재</t>
  </si>
  <si>
    <t>섬유단열재, 밀도24kg/㎥, 50mm, 유리면보드</t>
  </si>
  <si>
    <t>5D3BE57DE87A19D195EC1F2889E5ABF3E47E98</t>
  </si>
  <si>
    <t>보온핀</t>
  </si>
  <si>
    <t>5D3BE57DE87A19D195EC1F288B90B46FF8BD4A</t>
  </si>
  <si>
    <t>단열재(흡음재) 설치</t>
  </si>
  <si>
    <t>건식벽체, 50mm이하, (유리면, 발포폴리스티렌 등)</t>
  </si>
  <si>
    <t>5A133548977B1A821599D92781E515</t>
  </si>
  <si>
    <t>100*50*20*2.0/3.56KG</t>
  </si>
  <si>
    <t>5D3BE57DEC71A343450E4E2182E202D9D0254E</t>
  </si>
  <si>
    <t>석고보드, 평보드, 9.5*900*1800mm(㎡)</t>
  </si>
  <si>
    <t>5D3BE57DEA76F299652A972783521A233AA0FD</t>
  </si>
  <si>
    <t>중밀도섬유판</t>
  </si>
  <si>
    <t>중밀도섬유판, 9.0*1220*2440mm</t>
  </si>
  <si>
    <t>5D1F158ED7745A5005715F278A2A64B83E98A7</t>
  </si>
  <si>
    <t>고무접착제</t>
  </si>
  <si>
    <t>고무접착제, 건설용고무풀</t>
  </si>
  <si>
    <t>5D3BF501EA71DDFEA550B22B84EFF227BD5040</t>
  </si>
  <si>
    <t>인테리어필름</t>
  </si>
  <si>
    <t>방염우드</t>
  </si>
  <si>
    <t>5D3BE57DE87A19D185DF8121896B781729C39A</t>
  </si>
  <si>
    <t>불연천장재</t>
  </si>
  <si>
    <t>불연천장재, 집텍스, 9.5*300*600mm</t>
  </si>
  <si>
    <t>5D3BE57DEA76F2ABD5CE2C2E877A05528C03C6</t>
  </si>
  <si>
    <t>점검구</t>
  </si>
  <si>
    <t>AL(백색), 600*600mm</t>
  </si>
  <si>
    <t>5D3BE57DEB77455185F0EA288815224CD4A3E0</t>
  </si>
  <si>
    <t>내장공</t>
  </si>
  <si>
    <t>5AC575E4FA763B19C568352888254C89B42792</t>
  </si>
  <si>
    <t>시각장애인용점자블럭</t>
  </si>
  <si>
    <t>300*300*18,자기질</t>
  </si>
  <si>
    <t>5D3BF502F678DC778551022D84DCA20ED27055</t>
  </si>
  <si>
    <t>300*300*30,고강도콘크리트(논슬립)</t>
  </si>
  <si>
    <t>5D3BF502F678DC778551022D84DCA20ED27057</t>
  </si>
  <si>
    <t>L:10km, 덤프 8ton</t>
  </si>
  <si>
    <t>산근 5</t>
  </si>
  <si>
    <t>5A12855AB77E75B6E594412388C2D4</t>
  </si>
  <si>
    <t>운반비(트레일러 20ton+크레인 10ton)</t>
  </si>
  <si>
    <t>철근, L:10km</t>
  </si>
  <si>
    <t>산근 6</t>
  </si>
  <si>
    <t>5A12855AB07B88C8750C6B238ACEAC</t>
  </si>
  <si>
    <t>안전관리계획서 작성비</t>
  </si>
  <si>
    <t>기타</t>
  </si>
  <si>
    <t>5BA445663574C8A49507EF258EC5904D549890</t>
  </si>
  <si>
    <t>5BA445663574C8A49507EF258EC5904D549896</t>
  </si>
  <si>
    <t>5BA445663574C8A49507EF258EC5904D549894</t>
  </si>
  <si>
    <t>5BA445663574C8A49507EF258EC5904D54989A</t>
  </si>
  <si>
    <t>정기안전점검</t>
  </si>
  <si>
    <t>5BA445663574C8A49507EF258EC5904D54989D</t>
  </si>
  <si>
    <t>주재료비의 9%</t>
  </si>
  <si>
    <t>조립식 가설울타리 부재</t>
  </si>
  <si>
    <t>EGI철판, 530*3000</t>
  </si>
  <si>
    <t>5D3BE57DE57EDD7125BC57218D8A03028C939C</t>
  </si>
  <si>
    <t>이음철물, 연결핀</t>
  </si>
  <si>
    <t>5D3BE57DE57EDD45E5F1EE2B809D74A8B04B16</t>
  </si>
  <si>
    <t>볼트/넛트</t>
  </si>
  <si>
    <t>5D3BE57DE57EDD7125BC57218D8A03028C9772</t>
  </si>
  <si>
    <t>20ton</t>
  </si>
  <si>
    <t>용접공</t>
  </si>
  <si>
    <t>5AC575E4FA763B19C568352888254C89B425E6</t>
  </si>
  <si>
    <t>1.0㎥</t>
  </si>
  <si>
    <t>압쇄기(펄버라이저)</t>
  </si>
  <si>
    <t>1.0㎥용</t>
  </si>
  <si>
    <t>0.6㎥</t>
  </si>
  <si>
    <t>산소가스</t>
  </si>
  <si>
    <t>기체</t>
  </si>
  <si>
    <t>대기압상태기준</t>
  </si>
  <si>
    <t>5D1F2597F17F05B9653820278E88699A01E650</t>
  </si>
  <si>
    <t>아세틸렌가스</t>
  </si>
  <si>
    <t>아세틸렌가스, kg</t>
  </si>
  <si>
    <t>5D1F556B5273E8D905ADE22A80FCDFAE68103D</t>
  </si>
  <si>
    <t>대형 브레이커</t>
  </si>
  <si>
    <t>0.7㎥용</t>
  </si>
  <si>
    <t>산소가스, 6000L</t>
  </si>
  <si>
    <t>병</t>
  </si>
  <si>
    <t>5D1F2597F17F05B9653820278E88699A01E651</t>
  </si>
  <si>
    <t>타일공</t>
  </si>
  <si>
    <t>5AC575E4FA763B19C568352888254C89B42683</t>
  </si>
  <si>
    <t>비계공</t>
  </si>
  <si>
    <t>5AC575E4FA763B19C568352888254C89B424DB</t>
  </si>
  <si>
    <t>10ton</t>
  </si>
  <si>
    <t>5D0EA59D257BB9FE25DC8F2984143E57152388F9</t>
  </si>
  <si>
    <t>크레인(타이어)  10ton  HR  공통 8-3,4(2104)   ( 호표 252 )</t>
  </si>
  <si>
    <t>호표 252</t>
  </si>
  <si>
    <t>5D0EA59D257BB9FE25DC8F2984143E57152388</t>
  </si>
  <si>
    <t>5D0EA59D257BB9FE25DC8F2984143E57152388F95D0EA59D257BB9FE25DC8F2984143E57152388</t>
  </si>
  <si>
    <t>5D0EA59D257BB9FE25DC8F2984143E57152388F95D1F556B537C7C357579E52085F5E1E9CA7E2E</t>
  </si>
  <si>
    <t>5D0EA59D257BB9FE25DC8F2984143E57152388F95B05250F227FC411E5336A258A46001</t>
  </si>
  <si>
    <t>5D0EA59D257BB9FE25DC8F2984143E57152388F95AC575E4FA763B19C568352888254C89B4206A</t>
  </si>
  <si>
    <t>안전발판</t>
  </si>
  <si>
    <t>PSP, 3040*420*3mm</t>
  </si>
  <si>
    <t>5D2935F60D7AFDED556855278538D0ED7DF19D</t>
  </si>
  <si>
    <t>0.2㎥</t>
  </si>
  <si>
    <t>5D0EA59D257B9D275551C32A84FCAB843E8983</t>
  </si>
  <si>
    <t>창호공</t>
  </si>
  <si>
    <t>5AC575E4FA763B19C568352888254C89B4268F</t>
  </si>
  <si>
    <t>5D0EA59D257B9D275551C32A85852A386603EE</t>
  </si>
  <si>
    <t>5D0EA59D257B9D275551C32A84F830FDA9CC06</t>
  </si>
  <si>
    <t>진동롤러(자주식)</t>
  </si>
  <si>
    <t>5D0EA59D257B8C9565A24D24814006037FAF17</t>
  </si>
  <si>
    <t>5D0EA59D257B8C9565A1A62D866819FCC657EE</t>
  </si>
  <si>
    <t>일반기계운전사</t>
  </si>
  <si>
    <t>5AC575E4FA763B19C568352888254C89B42109</t>
  </si>
  <si>
    <t>물탱크(살수차)</t>
  </si>
  <si>
    <t>5500L</t>
  </si>
  <si>
    <t>5D0EA59D257BE50D5503762E8FCAB95FCDB5F5</t>
  </si>
  <si>
    <t>화물차운전사</t>
  </si>
  <si>
    <t>5AC575E4FA763B19C568352888254C89B4206B</t>
  </si>
  <si>
    <t>5D0EA59D257B9D275551C32A84F9D61F93318B</t>
  </si>
  <si>
    <t>덤프트럭</t>
  </si>
  <si>
    <t>24ton</t>
  </si>
  <si>
    <t>5D0EA59D257B9D6D0542932B831EDDE7F23CA1</t>
  </si>
  <si>
    <t>덤프트럭 자동덮개시설</t>
  </si>
  <si>
    <t>5D0EA59D257B9D6D15678F2385C42B332E2EA4</t>
  </si>
  <si>
    <t>5D0EA59D257B9D6D0542932B80407A5355C6DC</t>
  </si>
  <si>
    <t>5D0EA59D257B9D6D15678F2386E3FEF49D3A9B</t>
  </si>
  <si>
    <t>콘크리트 펌프차  36m(80∼95㎥/hr)  HR  공통 8-3,4(4504)   ( 호표 282 )</t>
  </si>
  <si>
    <t>공통 8-3,4(4504)</t>
  </si>
  <si>
    <t>5D0EA59D257BD4E6558FA1288818CD0D487FF9</t>
  </si>
  <si>
    <t>5D0EA59D257BD4E6558FA1288818CD0D487FF9255D0EA59D257BD4E6558FA1288818CD0D487FF9</t>
  </si>
  <si>
    <t>5D0EA59D257BD4E6558FA1288818CD0D487FF9255D1F556B537C7C357579E52085F5E1E9CA7E2E</t>
  </si>
  <si>
    <t>주연료비의 35%</t>
  </si>
  <si>
    <t>5D0EA59D257BD4E6558FA1288818CD0D487FF9255B05250F227FC411E5336A258A46001</t>
  </si>
  <si>
    <t>5D0EA59D257BD4E6558FA1288818CD0D487FF9255AC575E4FA763B19C568352888254C89B4206A</t>
  </si>
  <si>
    <t>철근 현장가공  Type-Ⅰ  TON  공통 6-2-2   ( 호표 283 )</t>
  </si>
  <si>
    <t>공통 6-2-2</t>
  </si>
  <si>
    <t>철근공</t>
  </si>
  <si>
    <t>5AC575E4FA763B19C568352888254C89B424D5</t>
  </si>
  <si>
    <t>5A1385C52D734603A50A7D218F8CCE5AC575E4FA763B19C568352888254C89B424D5</t>
  </si>
  <si>
    <t>5A1385C52D734603A50A7D218F8CCE5AC575E4FA763B19C568352888254C89B424DF</t>
  </si>
  <si>
    <t>5A1385C52D734603A50A7D218F8CCE5B05250F227FC411E5336A258A46001</t>
  </si>
  <si>
    <t>철근 현장조립  Type-Ⅰ  TON  공통 6-2-3   ( 호표 284 )</t>
  </si>
  <si>
    <t>공통 6-2-3</t>
  </si>
  <si>
    <t>5A1385C52D734603A50A7D218F8F825AC575E4FA763B19C568352888254C89B424D5</t>
  </si>
  <si>
    <t>5A1385C52D734603A50A7D218F8F825AC575E4FA763B19C568352888254C89B424DF</t>
  </si>
  <si>
    <t>5A1385C52D734603A50A7D218F8F825B05250F227FC411E5336A258A46001</t>
  </si>
  <si>
    <t>철선</t>
  </si>
  <si>
    <t>철선, 어닐링, ∮0.9mm</t>
  </si>
  <si>
    <t>5D3BF502F57E1CAF2508D62D83684496BF058F</t>
  </si>
  <si>
    <t>5A1385C52D734603A50A7D218F8F825D3BF502F57E1CAF2508D62D83684496BF058F</t>
  </si>
  <si>
    <t>합판거푸집 - 자재비  4회  M2  공통 6-3-1   ( 호표 285 )</t>
  </si>
  <si>
    <t>내수합판</t>
  </si>
  <si>
    <t>내수합판, 1급, 12*1220*2440mm</t>
  </si>
  <si>
    <t>5D1F158ED7745A50057309278B82B6D9B2F51D</t>
  </si>
  <si>
    <t>5A1385C6367D34D93544052D8A49CF5D1F158ED7745A50057309278B82B6D9B2F51D</t>
  </si>
  <si>
    <t>5A1385C6367D34D93544052D8A49CF5D3BE57DEC7180099581482C8E5C0EE5FEB48F</t>
  </si>
  <si>
    <t>적용비율</t>
  </si>
  <si>
    <t>주재료비의 38%</t>
  </si>
  <si>
    <t>5A1385C6367D34D93544052D8A49CF5B05250F227FC411E5336A258A42005</t>
  </si>
  <si>
    <t>소모자재(박리재 등)</t>
  </si>
  <si>
    <t>5A1385C6367D34D93544052D8A49CF5B05250F227FC411E5336A258A44003</t>
  </si>
  <si>
    <t>합판거푸집 - 인력투입  보통, 수직고 7m까지  M2  공통 6-3-1   ( 호표 286 )</t>
  </si>
  <si>
    <t>5A1385C6367D34D935452C2E8377865AC575E4FA763B19C568352888254C89B424DA</t>
  </si>
  <si>
    <t>5A1385C6367D34D935452C2E8377865AC575E4FA763B19C568352888254C89B424DF</t>
  </si>
  <si>
    <t>인력품의 1%</t>
  </si>
  <si>
    <t>5A1385C6367D34D935452C2E8377865B05250F227FC411E5336A258A46001</t>
  </si>
  <si>
    <t>합판거푸집 - 자재비  5회  M2  공통 6-3-1   ( 호표 287 )</t>
  </si>
  <si>
    <t>5A1385C6357CC5BDC531B32288F4DA5D1F158ED7745A50057309278B82B6D9B2F51D</t>
  </si>
  <si>
    <t>5A1385C6357CC5BDC531B32288F4DA5D3BE57DEC7180099581482C8E5C0EE5FEB48F</t>
  </si>
  <si>
    <t>주재료비의 35%</t>
  </si>
  <si>
    <t>5A1385C6357CC5BDC531B32288F4DA5B05250F227FC411E5336A258A42005</t>
  </si>
  <si>
    <t>주재료비의 10%</t>
  </si>
  <si>
    <t>5A1385C6357CC5BDC531B32288F4DA5B05250F227FC411E5336A258A44003</t>
  </si>
  <si>
    <t>합판거푸집 - 인력투입  간단, 수직고 7m까지  M2  공통 6-3-1   ( 호표 288 )</t>
  </si>
  <si>
    <t>5A1385C6357CC5BDC531B32288F6885AC575E4FA763B19C568352888254C89B424DA</t>
  </si>
  <si>
    <t>5A1385C6357CC5BDC531B32288F6885AC575E4FA763B19C568352888254C89B424DF</t>
  </si>
  <si>
    <t>5A1385C6357CC5BDC531B32288F6885B05250F227FC411E5336A258A46001</t>
  </si>
  <si>
    <t>유로폼 - 재료비  3회, 간단  10M2  공통 6-3-3.2   ( 호표 289 )</t>
  </si>
  <si>
    <t>공통 6-3-3.2</t>
  </si>
  <si>
    <t>건설용거푸집</t>
  </si>
  <si>
    <t>건설용거푸집, 강, 600*1200*63.5mm</t>
  </si>
  <si>
    <t>5D3BE57DE57E592E45701722849C51A1AE2310</t>
  </si>
  <si>
    <t>5A1385C63074B668E5220B2B8AE7B55D3BE57DE57E592E45701722849C51A1AE2310</t>
  </si>
  <si>
    <t>내부패널 / 부자재 / 소모자재</t>
  </si>
  <si>
    <t>주자재비의 24%</t>
  </si>
  <si>
    <t>5A1385C63074B668E5220B2B8AE7B55B05250F227FC411E5336A258A46001</t>
  </si>
  <si>
    <t>유로폼 - 인력투입  간단, 수직고 7m까지  M2  공통 6-3-3.3   ( 호표 290 )</t>
  </si>
  <si>
    <t>공통 6-3-3.3</t>
  </si>
  <si>
    <t>5A1385C63074B668E5205D2D8EA5045AC575E4FA763B19C568352888254C89B424DA</t>
  </si>
  <si>
    <t>5A1385C63074B668E5205D2D8EA5045AC575E4FA763B19C568352888254C89B424DF</t>
  </si>
  <si>
    <t>5A1385C63074B668E5205D2D8EA5045B05250F227FC411E5336A258A44003</t>
  </si>
  <si>
    <t>유로폼 - 재료비  3회, 보통  10M2  공통 6-3-3.2   ( 호표 291 )</t>
  </si>
  <si>
    <t>5A1385C63074B668E5220B2B8AE6AE5D3BE57DE57E592E45701722849C51A1AE2310</t>
  </si>
  <si>
    <t>주자재비의 44%</t>
  </si>
  <si>
    <t>5A1385C63074B668E5220B2B8AE6AE5B05250F227FC411E5336A258A46001</t>
  </si>
  <si>
    <t>유로폼 - 인력투입  보통, 수직고 7m까지  M2  공통 6-3-3.3   ( 호표 292 )</t>
  </si>
  <si>
    <t>5A1385C63074B668E5205D2D8EA47D5AC575E4FA763B19C568352888254C89B424DA</t>
  </si>
  <si>
    <t>5A1385C63074B668E5205D2D8EA47D5AC575E4FA763B19C568352888254C89B424DF</t>
  </si>
  <si>
    <t>5A1385C63074B668E5205D2D8EA47D5B05250F227FC411E5336A258A44003</t>
  </si>
  <si>
    <t>유로폼 - 재료비  3회, 복잡  10M2  공통 6-3-3.2   ( 호표 293 )</t>
  </si>
  <si>
    <t>5A1385C63074B668E5220B2B8BF5D65D3BE57DE57E592E45701722849C51A1AE2310</t>
  </si>
  <si>
    <t>주자재비의 66%</t>
  </si>
  <si>
    <t>5A1385C63074B668E5220B2B8BF5D65B05250F227FC411E5336A258A46001</t>
  </si>
  <si>
    <t>유로폼 - 인력투입  복잡, 수직고 7m까지  M2  공통 6-3-3.3   ( 호표 294 )</t>
  </si>
  <si>
    <t>5A1385C63074B668E5205D2D8EA7325AC575E4FA763B19C568352888254C89B424DA</t>
  </si>
  <si>
    <t>5A1385C63074B668E5205D2D8EA7325AC575E4FA763B19C568352888254C89B424DF</t>
  </si>
  <si>
    <t>5A1385C63074B668E5205D2D8EA7325B05250F227FC411E5336A258A44003</t>
  </si>
  <si>
    <t>산소가스, 기체(㎥)</t>
  </si>
  <si>
    <t>5D1F2597F17F05B9653820278E88699A01E65E</t>
  </si>
  <si>
    <t>보조강재</t>
  </si>
  <si>
    <t>대강</t>
  </si>
  <si>
    <t>5D3BE57DEC71A343450E4D208B8E1B85B38371</t>
  </si>
  <si>
    <t>퍼티</t>
  </si>
  <si>
    <t>퍼티, 319퍼티, 백색</t>
  </si>
  <si>
    <t>1L=1.55kg</t>
  </si>
  <si>
    <t>5D3BF501EA71DDFEA551542B8C9E3B77BBFB02</t>
  </si>
  <si>
    <t>석공</t>
  </si>
  <si>
    <t>5AC575E4FA763B19C568352888254C89B42791</t>
  </si>
  <si>
    <t>줄눈공</t>
  </si>
  <si>
    <t>5AC575E4FA763B19C568352888254C89B42796</t>
  </si>
  <si>
    <t>석재벽체시공비(t=30mm)</t>
  </si>
  <si>
    <t>건식(스텐앙카,코킹포함)</t>
  </si>
  <si>
    <t>5A13354FC179BFB0F592AE22821EC4</t>
  </si>
  <si>
    <t>특수시멘트</t>
  </si>
  <si>
    <t>특수시멘트, 백색시멘트</t>
  </si>
  <si>
    <t>5D3BE57DED723D426529942A8AB66DD8504D4F</t>
  </si>
  <si>
    <t>코킹공</t>
  </si>
  <si>
    <t>기타 직종</t>
  </si>
  <si>
    <t>5AC575E4FA763B19C56C902F880E40E92868AE</t>
  </si>
  <si>
    <t>커터(콘크리트 및 아스팔트용)</t>
  </si>
  <si>
    <t>320∼400mm</t>
  </si>
  <si>
    <t>5D0EA59D257BD4F0F5C9B5218C9EEDAE1428B1</t>
  </si>
  <si>
    <t>공업용휘발유</t>
  </si>
  <si>
    <t>공업용휘발유, 무연</t>
  </si>
  <si>
    <t>5D1F556B537C7C35757A8C288FBDBC96ED93F3</t>
  </si>
  <si>
    <t>배관공</t>
  </si>
  <si>
    <t>5AC575E4FA763B19C568352888254C89B4279B</t>
  </si>
  <si>
    <t>철공</t>
  </si>
  <si>
    <t>5AC575E4FA763B19C568352888254C89B424D4</t>
  </si>
  <si>
    <t>조합페인트, KSM6020-1종2급, 백색</t>
  </si>
  <si>
    <t>5D3BF501EB7232112501B5288AD1BA229C2FE6</t>
  </si>
  <si>
    <t>실링재, 실리콘, 비초산, 방균용</t>
  </si>
  <si>
    <t>5D3BF501EB72323C9599A92C87EA96F11B2841</t>
  </si>
  <si>
    <t>기계구조용스테인리스강관, ∮38.0*2.0mm</t>
  </si>
  <si>
    <t>5D4455CFEE73B560B54BE52A8E89E471321B2C</t>
  </si>
  <si>
    <t>60*6mm/2.86KG</t>
  </si>
  <si>
    <t>5D3BE57DEC71A35DB5B7852986F5DF4B85FE19</t>
  </si>
  <si>
    <t>60*4mm/1.9KG</t>
  </si>
  <si>
    <t>5D3BE57DEC71A35DB5B7852986F5DF4B85FE1F</t>
  </si>
  <si>
    <t>도장용융아연도강판</t>
  </si>
  <si>
    <t>도장용융아연도강판, 불소수지(일면), 1.20mm</t>
  </si>
  <si>
    <t>5D3BE57DEC7192EE95F83C2083453FA250F829</t>
  </si>
  <si>
    <t>일반구조용압연강판, 1.6mm</t>
  </si>
  <si>
    <t>5D3BE57DEC7192EE95F83C2083453FAD7929E2</t>
  </si>
  <si>
    <t>50ton</t>
  </si>
  <si>
    <t>5D0EA59D257BB9FE25DC8F29841043EFD2DCD9</t>
  </si>
  <si>
    <t>유니폭시 라이닝</t>
  </si>
  <si>
    <t>후막형, 무용제 에폭시 바닥마감재(2~3mm)</t>
  </si>
  <si>
    <t>5D3BF501EB723211B56382268C947D9AF471F2</t>
  </si>
  <si>
    <t>유니폭시 하도100</t>
  </si>
  <si>
    <t>콘크리트, 시멘트 하도(일반)</t>
  </si>
  <si>
    <t>5D3BF501EB723211B56382268C947D9AF471FF</t>
  </si>
  <si>
    <t>시너, KSM6060, 1종</t>
  </si>
  <si>
    <t>5D3BF501EB7232C265AB112E8D541DCB296934</t>
  </si>
  <si>
    <t>수성페인트</t>
  </si>
  <si>
    <t>수성페인트, DX-5958, 광텍스, 백색</t>
  </si>
  <si>
    <t>5D3BF501EB723211B560CF248C7151B6182FAD</t>
  </si>
  <si>
    <t>연마지</t>
  </si>
  <si>
    <t>연마지, #120~180, 230*280mm</t>
  </si>
  <si>
    <t>5D3BF502F974299D35B5932980012FF2B688DA</t>
  </si>
  <si>
    <t>석고보드면, 줄퍼티</t>
  </si>
  <si>
    <t>5A13254D547D544125A78E2E81D423</t>
  </si>
  <si>
    <t>수성페인트, KSM6010-1종2급, 백색</t>
  </si>
  <si>
    <t>5D3BF501EB723211B560CC2F8AFFBE041A2FD4</t>
  </si>
  <si>
    <t>석고보드면,천장, 줄퍼티</t>
  </si>
  <si>
    <t>5A13254D547D544125A78E2E81D421</t>
  </si>
  <si>
    <t>초산비닐계접착제, 비닐타일용</t>
  </si>
  <si>
    <t>5D3BF501EA71DDFEA555332E886130ED5E6149</t>
  </si>
  <si>
    <t>수장타일 붙이기</t>
  </si>
  <si>
    <t>3T 고무타일</t>
  </si>
  <si>
    <t>5A1335443A792DCF25C3412A8F6385</t>
  </si>
  <si>
    <t>석고보드, 평보드, 방화, 12.5*900*2400mm(㎡)</t>
  </si>
  <si>
    <t>5D3BE57DEA76F299652A942B8FAA129883F89B</t>
  </si>
  <si>
    <t>석고본드</t>
  </si>
  <si>
    <t>석고</t>
  </si>
  <si>
    <t>5D3BF501EA71DDFEA555332E886130ED5E67D3</t>
  </si>
  <si>
    <t>각재, 미송</t>
  </si>
  <si>
    <t>재</t>
  </si>
  <si>
    <t>5D3BE57DEC7180099581482C8E5C0EE5FEB48E</t>
  </si>
  <si>
    <t>마그네슘보드</t>
  </si>
  <si>
    <t>9.0t,1,220*2,440</t>
  </si>
  <si>
    <t>5D3BE57DEA76F2B4459A6727850C8C2AAE3C60</t>
  </si>
  <si>
    <t>초산비닐계접착제, 일반목공용</t>
  </si>
  <si>
    <t>5D3BF501EA71DDFEA555332E886130ED5E60AA</t>
  </si>
  <si>
    <t>8ton</t>
  </si>
  <si>
    <t>5D0EA59D257B9D6D0542932B8164B05E841A2D</t>
  </si>
  <si>
    <t>트럭 트랙터 및 평판트레일러</t>
  </si>
  <si>
    <t>5D0EA59D257BB995A5F6F12E8BB3317F72452B</t>
  </si>
  <si>
    <t>트럭탑재형 크레인</t>
  </si>
  <si>
    <t>5D0EA59D257BB9FE25DD962886ECCF0F5D707D</t>
  </si>
  <si>
    <t>중급품질관리원</t>
  </si>
  <si>
    <t>5AC575E4FA763B19C568352888254C89B42337</t>
  </si>
  <si>
    <t>초급품질관리원</t>
  </si>
  <si>
    <t>5AC575E4FA763B19C568352888254C89B42336</t>
  </si>
  <si>
    <t>표준사</t>
  </si>
  <si>
    <t>5D1F158ED47F20AEE5A2642189672C4AA60E08</t>
  </si>
  <si>
    <t>낙하물방지망</t>
  </si>
  <si>
    <t>낙하물방지망, 방진망, P.E, 1.5*150m</t>
  </si>
  <si>
    <t>5D3BE57DE57EDD71B59F2A288B1353F63D98FF</t>
  </si>
  <si>
    <t>5D0EA59D257BB9FE25DC8F298417F3E4FEB75C</t>
  </si>
  <si>
    <t>5D0EA59D257B9D2705EE9A2E827B1AF61CE404</t>
  </si>
  <si>
    <t>5D0EA59D257B9D276577C6218B30E76D6AAF2A</t>
  </si>
  <si>
    <t>대형 브레이커용 치즐</t>
  </si>
  <si>
    <t>5D0EA59D257B9D2765763F288A46CFB58A118D</t>
  </si>
  <si>
    <t>단 가 산 출 목 록</t>
  </si>
  <si>
    <t>비    고</t>
  </si>
  <si>
    <t>START</t>
  </si>
  <si>
    <t>단 가 산 출 서</t>
  </si>
  <si>
    <t>산    출    내    역</t>
  </si>
  <si>
    <t>코드</t>
  </si>
  <si>
    <t>품명</t>
  </si>
  <si>
    <t>규격</t>
  </si>
  <si>
    <t>값</t>
  </si>
  <si>
    <t>소계</t>
  </si>
  <si>
    <t>총계</t>
  </si>
  <si>
    <t>공통 8-2-3</t>
  </si>
  <si>
    <t xml:space="preserve">터파기(기계)  보통,TYPE-1,(굴착기 1.0m3)  M3  공통 8-2-3  ( 산근 1 ) </t>
  </si>
  <si>
    <t>C</t>
  </si>
  <si>
    <t xml:space="preserve"> 굴착기(무한궤도),1.0㎥ M3   </t>
  </si>
  <si>
    <t>C!</t>
  </si>
  <si>
    <t xml:space="preserve">'굴착기(무한궤도),1.0㎥ M3'  </t>
  </si>
  <si>
    <t xml:space="preserve"> </t>
  </si>
  <si>
    <t xml:space="preserve">Q   시간당 작업량 (M3/HR) = 560/8= 70 </t>
  </si>
  <si>
    <t>Q  '시간당 작업량 (M3/Hr)'= 560/8=?</t>
  </si>
  <si>
    <t xml:space="preserve"> 재료비:  35057 / 70 = 500.8 </t>
  </si>
  <si>
    <t>'재료비:' ~00000201010000000.M~ / {Q} =?MA+</t>
  </si>
  <si>
    <t xml:space="preserve"> 노무비:  59020 / 70 = 843.1 </t>
  </si>
  <si>
    <t>'노무비:' ~00000201010000000.L~ / {Q} =?LA+</t>
  </si>
  <si>
    <t xml:space="preserve"> 경  비:  29621 / 70 = 423.1 </t>
  </si>
  <si>
    <t>'경  비:' ~00000201010000000.E~ / {Q} =?EQ+</t>
  </si>
  <si>
    <t xml:space="preserve">  소  계    </t>
  </si>
  <si>
    <t>&gt;'소  계'</t>
  </si>
  <si>
    <t xml:space="preserve">  총  계</t>
  </si>
  <si>
    <t>공통 8-2-3+11</t>
  </si>
  <si>
    <t xml:space="preserve">되메우고 다짐/대형장비  인력+굴착기0.6M3+진동롤러10TON+진동롤러(핸드가이드식)0.7TON+살수차  M3  공통 8-2-3+11  ( 산근 2 ) </t>
  </si>
  <si>
    <t xml:space="preserve"> 1.인력,특별인부:1/130 , 보통인부1/290  </t>
  </si>
  <si>
    <t>'1.인력,특별인부:1/130 , 보통인부1/290 '</t>
  </si>
  <si>
    <t xml:space="preserve"> L001010101000003 - 특별인부(일반공사 직종/인) </t>
  </si>
  <si>
    <t>'L001010101000003 - 특별인부(일반공사 직종/인)'</t>
  </si>
  <si>
    <t xml:space="preserve"> 노무비:  226122 / 290 = 779.7 </t>
  </si>
  <si>
    <t>'노무비:' ~L001010101000003.L~ / 290 =?LA</t>
  </si>
  <si>
    <t xml:space="preserve">          </t>
  </si>
  <si>
    <t xml:space="preserve"> L001010101000002 - 보통인부(일반공사 직종/인) </t>
  </si>
  <si>
    <t>'L001010101000002 - 보통인부(일반공사 직종/인)'</t>
  </si>
  <si>
    <t xml:space="preserve"> 노무비:  172068 / 290 = 593.3 </t>
  </si>
  <si>
    <t>'노무비:' ~L001010101000002.L~ / 290 =?LA</t>
  </si>
  <si>
    <t xml:space="preserve"> 00000201002000000 - 굴착기(무한궤도)(0.6㎥/HR) 130M3/8HR  </t>
  </si>
  <si>
    <t>'00000201002000000 - 굴착기(무한궤도)(0.6㎥/HR) 130M3/8HR '</t>
  </si>
  <si>
    <t xml:space="preserve"> 재료비:  18337 / (290/8) = 505.8 </t>
  </si>
  <si>
    <t>'재료비:' ~00000201006000000.M~ / (290/8) =?MA</t>
  </si>
  <si>
    <t xml:space="preserve"> 노무비:  59020 / (290/8) = 1628.1 </t>
  </si>
  <si>
    <t>'노무비:' ~00000201006000000.L~ / (290/8) =?LA</t>
  </si>
  <si>
    <t xml:space="preserve"> 경  비:  23423 / (290/8) = 646.1 </t>
  </si>
  <si>
    <t>'경  비:' ~00000201006000000.E~ / (290/8) =?EQ</t>
  </si>
  <si>
    <t xml:space="preserve"> 00001306010000000 - 진동롤러(자주식)(10TON/HR),290M3/8HR </t>
  </si>
  <si>
    <t>'00001306010000000 - 진동롤러(자주식)(10ton/HR),290M3/8HR'</t>
  </si>
  <si>
    <t xml:space="preserve"> 재료비:  27586 / 36.25 = 760.9 </t>
  </si>
  <si>
    <t>'재료비:' ~00001306010000000.M~ / {290/8} =?MA</t>
  </si>
  <si>
    <t xml:space="preserve"> 노무비:  59020 / 36.25 = 1628.1 </t>
  </si>
  <si>
    <t>'노무비:' ~00001306010000000.L~ / {290/8} =?LA</t>
  </si>
  <si>
    <t xml:space="preserve"> 경  비:  26662 / 36.25 = 735.5 </t>
  </si>
  <si>
    <t>'경  비:' ~00001306010000000.E~ / {290/8} =?EQ</t>
  </si>
  <si>
    <t xml:space="preserve"> 00001305000700000 - 진동롤러(핸드가이드식)(0.7TON/HR) , 290M3/8HR </t>
  </si>
  <si>
    <t>'00001305000700000 - 진동롤러(핸드가이드식)(0.7ton/HR) , 290M3/8HR'</t>
  </si>
  <si>
    <t xml:space="preserve"> 재료비:  3663 / (290/8) = 101 </t>
  </si>
  <si>
    <t>'재료비:' ~00001305000700000.M~ / (290/8) =?MA</t>
  </si>
  <si>
    <t xml:space="preserve"> 노무비(조정원제외):  36248 / 0 = 0 </t>
  </si>
  <si>
    <t>'노무비(조정원제외):' ~00001305000700000.L~ / 0 =?LA</t>
  </si>
  <si>
    <t xml:space="preserve"> 경  비:  1967 / (290/8) = 54.2 </t>
  </si>
  <si>
    <t>'경  비:' ~00001305000700000.E~ / (290/8) =?EQ</t>
  </si>
  <si>
    <t xml:space="preserve"> 00007204005500000 - 물탱크(살수차)(5500L/HR),290M3/8HR/0.5 </t>
  </si>
  <si>
    <t>'00007204005500000 - 물탱크(살수차)(5500L/HR),290M3/8HR/0.5'</t>
  </si>
  <si>
    <t xml:space="preserve"> 재료비:  17816 / (290/8/0.5) = 245.7 </t>
  </si>
  <si>
    <t>'재료비:' ~00007204005500000.M~ / (290/8/0.5) =?MA</t>
  </si>
  <si>
    <t xml:space="preserve"> 노무비:  49778 / (290/8/0.5) = 686.5 </t>
  </si>
  <si>
    <t>'노무비:' ~00007204005500000.L~ / (290/8/0.5) =?LA</t>
  </si>
  <si>
    <t xml:space="preserve"> 경  비:  9986 / (290/8/0.5) = 137.7 </t>
  </si>
  <si>
    <t>'경  비:' ~00007204005500000.E~ / (290/8/0.5) =?EQ</t>
  </si>
  <si>
    <t xml:space="preserve">   합  계    </t>
  </si>
  <si>
    <t>&gt;&gt;'합  계'</t>
  </si>
  <si>
    <t>공통 8-2-8</t>
  </si>
  <si>
    <t xml:space="preserve">토사 운반/단지외 10km  보통, 덤프 24ton+굴착기 0.7m3  M3  공통 8-2-8  ( 산근 3 ) </t>
  </si>
  <si>
    <t xml:space="preserve"> 운반거리 L=10KN M3    </t>
  </si>
  <si>
    <t>'운반거리 L=10KN M3'</t>
  </si>
  <si>
    <t xml:space="preserve"> 차량속도= 10KM/V1,15KM/V2,30KM/V3,35KM/V4,30KM/V5,35KM/V6     </t>
  </si>
  <si>
    <t>'차량속도= 10KM/V1,15KM/V2,30KM/V3,35KM/V4,30KM/V5,35KM/V6 '</t>
  </si>
  <si>
    <t xml:space="preserve">     ○------------------0------------0----------------○10KM  </t>
  </si>
  <si>
    <t xml:space="preserve">   ' ○------------------0------------0----------------○10KM '</t>
  </si>
  <si>
    <t xml:space="preserve"> 운반거리=단지대L1=0.5KM,시내외L2=9.0KM,사토장L3=0.5KM    </t>
  </si>
  <si>
    <t>'운반거리=단지대L1=0.5KM,시내외L2=9.0KM,사토장L3=0.5KM'</t>
  </si>
  <si>
    <t xml:space="preserve"> 1.덤프트럭,24톤 </t>
  </si>
  <si>
    <t>'1.덤프트럭,24톤'</t>
  </si>
  <si>
    <t xml:space="preserve">T    적재용량(톤)  =24   </t>
  </si>
  <si>
    <t>T   '적재용량(톤)' =24</t>
  </si>
  <si>
    <t xml:space="preserve">R1   토석의 단위중량(톤)  =1.6   </t>
  </si>
  <si>
    <t>r1  '토석의 단위중량(톤)' =1.6</t>
  </si>
  <si>
    <t xml:space="preserve">L    토량 변화율  =1.24   </t>
  </si>
  <si>
    <t>L   '토량 변화율' =1.24</t>
  </si>
  <si>
    <t xml:space="preserve">Q1   1회 적재량(M3)  =T/R1*L= 18.6 </t>
  </si>
  <si>
    <t>q1  '1회 적재량(M3)' =T/r1*L=?</t>
  </si>
  <si>
    <t xml:space="preserve">qs     =0.7   </t>
  </si>
  <si>
    <t>qs   ''=0.7</t>
  </si>
  <si>
    <t xml:space="preserve">F    토량 환산계수(1/L)  =1/L= 0.8065 </t>
  </si>
  <si>
    <t>f   '토량 환산계수(1/L)' =1/L=?</t>
  </si>
  <si>
    <t xml:space="preserve">E    작업효율  =0.9   </t>
  </si>
  <si>
    <t>E   '작업효율' =0.9</t>
  </si>
  <si>
    <t xml:space="preserve">N     Q1/(QS*K)  = 11.63/(0.7*1.1)= 15.1 </t>
  </si>
  <si>
    <t>n    'q1/(qs*k) '= 11.63/(0.7*1.1)=?</t>
  </si>
  <si>
    <t xml:space="preserve">CMS  적재기계 1회 싸이클시간(SEC)  =20   </t>
  </si>
  <si>
    <t>Cms '적재기계 1회 싸이클시간(SEC)' =20</t>
  </si>
  <si>
    <t xml:space="preserve">V1   단지내적재운반속도(KM/HR)  =10   </t>
  </si>
  <si>
    <t>V1  '단지내적재운반속도(KM/HR)' =10</t>
  </si>
  <si>
    <t xml:space="preserve">V2   단지내공차운반속도(KM/HR)  =15   </t>
  </si>
  <si>
    <t>V2  '단지내공차운반속도(KM/HR)' =15</t>
  </si>
  <si>
    <t xml:space="preserve">V3   시내외포장적재운반속도(KM/HR)  =30   </t>
  </si>
  <si>
    <t>V3  '시내외포장적재운반속도(KM/HR)' =30</t>
  </si>
  <si>
    <t xml:space="preserve">V4   시내외포장공차운반속도(KM/HR)  =35   </t>
  </si>
  <si>
    <t>V4  '시내외포장공차운반속도(KM/HR)' =35</t>
  </si>
  <si>
    <t xml:space="preserve">V5   사토장적재운반속도(KM/HR)  =15   </t>
  </si>
  <si>
    <t>V5  '사토장적재운반속도(KM/HR)' =15</t>
  </si>
  <si>
    <t xml:space="preserve">V6   사토장공차운반속도(KM/HR)  =20   </t>
  </si>
  <si>
    <t>V6  '사토장공차운반속도(KM/HR)' =20</t>
  </si>
  <si>
    <t xml:space="preserve">L1   단지내운반거리(KM)  =0.1   </t>
  </si>
  <si>
    <t>L1  '단지내운반거리(KM)' =0.1</t>
  </si>
  <si>
    <t xml:space="preserve">L2   시내외포장(KM)  =9.9   </t>
  </si>
  <si>
    <t>L2  '시내외포장(KM)' =9.9</t>
  </si>
  <si>
    <t xml:space="preserve">L3   사토장비포장(KM)  =0.5   </t>
  </si>
  <si>
    <t>L3  '사토장비포장(KM)' =0.5</t>
  </si>
  <si>
    <t xml:space="preserve">T1    CMS*N/(60*ES) =20*15.1/(60*0.8)= 6.2917 </t>
  </si>
  <si>
    <t xml:space="preserve">t1   'Cms*n/(60*es)'=20*15.1/(60*0.8)=? </t>
  </si>
  <si>
    <t xml:space="preserve">T2   왕복시간(MIN)  =((L1/V1)+(L1/V2)+(L2/V3)+(L2/V4))*60= 37.7714 </t>
  </si>
  <si>
    <t>t2  '왕복시간(MIN)' =((L1/V1)+(L1/V2)+(L2/V3)+(L2/V4))*60=?</t>
  </si>
  <si>
    <t xml:space="preserve">T3   적하시간(MIN)양호0.5,보통0.8,불량1.1 =0.8   </t>
  </si>
  <si>
    <t>t3  '적하시간(MIN)양호0.5,보통0.8,불량1.1'=0.8</t>
  </si>
  <si>
    <t xml:space="preserve">T4   적재대기(MIN)양호0.15,보통0.42,불량0.7  =0.42   </t>
  </si>
  <si>
    <t>t4  '적재대기(MIN)양호0.15,보통0.42,불량0.7 '=0.42</t>
  </si>
  <si>
    <t xml:space="preserve">T5   적재합자동덮개설치및해체(MIN)  =0.5   </t>
  </si>
  <si>
    <t>t5  '적재합자동덮개설치및해체(MIN)' =0.5</t>
  </si>
  <si>
    <t xml:space="preserve">T6   세륜시간 (MIN)  =1.5   </t>
  </si>
  <si>
    <t>t6  '세륜시간 (MIN)' =1.5</t>
  </si>
  <si>
    <t xml:space="preserve">Cms   =t1+t2+t3+t4+t5+t6= 47.2831 </t>
  </si>
  <si>
    <t>Cms ''=t1+t2+t3+t4+t5+t6=?</t>
  </si>
  <si>
    <t xml:space="preserve">Q  시간당 작업량(M3/HR)=60*Q*F*E/CM = 60*11.63*0.81*0.9/47.28= 10.759 </t>
  </si>
  <si>
    <t xml:space="preserve">Q '시간당 작업량(M3/HR)=60*q*f*E/Cm'= 60*11.63*0.81*0.9/47.28=? </t>
  </si>
  <si>
    <t xml:space="preserve"> 굴삭기 시간당  </t>
  </si>
  <si>
    <t xml:space="preserve">'굴삭기 시간당' </t>
  </si>
  <si>
    <t xml:space="preserve">k    백호바켓계수  =1.1   </t>
  </si>
  <si>
    <t>k   '백호바켓계수' =1.1</t>
  </si>
  <si>
    <t xml:space="preserve">f    토량환산계수=1/1.24 =0.81    </t>
  </si>
  <si>
    <t xml:space="preserve">f   '토량환산계수=1/1.24'=0.81 </t>
  </si>
  <si>
    <t xml:space="preserve">ES   작업효율(양호0.9,보통0.75,불량0.6) = 0.8   </t>
  </si>
  <si>
    <t>Es  '작업효율(양호0.9,보통0.75,불량0.6)'= 0.8</t>
  </si>
  <si>
    <t xml:space="preserve">N    덤프트럭 소요 백호 적재회수  =Q1/(0.7*K)= 24.16 </t>
  </si>
  <si>
    <t>n   '덤프트럭 소요 백호 적재회수' =q1/(0.7*k)=?</t>
  </si>
  <si>
    <t xml:space="preserve">CM   1회 싸이클 시간(MIN) 135˚  =20   </t>
  </si>
  <si>
    <t>Cm  '1회 싸이클 시간(MIN) 135˚' =20</t>
  </si>
  <si>
    <t xml:space="preserve">Q1    굴삭기 시간당 작업량(M3/HR)  =3600*0.7*K*F*ES/CM= 89.8128 </t>
  </si>
  <si>
    <t>Q1   '굴삭기 시간당 작업량(M3/HR) '=3600*0.7*k*f*Es/Cm=?</t>
  </si>
  <si>
    <t xml:space="preserve">Z    토목단가 단수정리 =1    </t>
  </si>
  <si>
    <t xml:space="preserve">Z   '토목단가 단수정리'=1 </t>
  </si>
  <si>
    <t xml:space="preserve"> 00000201007000000 - 굴삭기(무한궤도).(0.7㎥/HR) </t>
  </si>
  <si>
    <t>'00000201007000000 - 굴삭기(무한궤도).(0.7㎥/HR)'</t>
  </si>
  <si>
    <t xml:space="preserve"> 재료비:  20854 / 89.8128 = 232.1 </t>
  </si>
  <si>
    <t>'재료비:' ~00000201007000000.M~ / {Q1} =?MA</t>
  </si>
  <si>
    <t xml:space="preserve"> 노무비:  59020 / 89.8128 = 657.1 </t>
  </si>
  <si>
    <t>'노무비:' ~00000201007000000.L~ / {Q1} =?LA</t>
  </si>
  <si>
    <t xml:space="preserve"> 경  비:  24554 / 89.8128 = 273.3 </t>
  </si>
  <si>
    <t>'경  비:' ~00000201007000000.E~ / {Q1} =?EQ</t>
  </si>
  <si>
    <t xml:space="preserve"> 재료비:  46772 / 15.93*0.8 = 2348.8 </t>
  </si>
  <si>
    <t>'재료비:' ~00000602024000000.M~ / {15.93}*0.8 =?MA+</t>
  </si>
  <si>
    <t xml:space="preserve"> 노무비:  59020 / 15.93 = 3704.9 </t>
  </si>
  <si>
    <t>'노무비:' ~00000602024000000.L~ / {15.93} =?LA+</t>
  </si>
  <si>
    <t xml:space="preserve"> 경  비:  32950 / 15.93 = 2068.4 </t>
  </si>
  <si>
    <t>'경  비:' ~00000602024000000.E~ / {15.93} =?EQ+</t>
  </si>
  <si>
    <t xml:space="preserve">  소계    </t>
  </si>
  <si>
    <t>&gt;'소계'</t>
  </si>
  <si>
    <t xml:space="preserve"> 2.자동덮개시설,덤프24톤용 M3 </t>
  </si>
  <si>
    <t>'2.자동덮개시설,덤프24톤용 M3'</t>
  </si>
  <si>
    <t xml:space="preserve"> 재료비:  0 / 15.93 = 0 </t>
  </si>
  <si>
    <t>'재료비:' ~00000610024000000.M~ / {15.93} =?MA+</t>
  </si>
  <si>
    <t xml:space="preserve"> 노무비:  0 / 12.744 = 0 </t>
  </si>
  <si>
    <t>'노무비:' ~00000610024000000.L~ / {15.93*0.8} =?LA+</t>
  </si>
  <si>
    <t xml:space="preserve"> 경  비:  508 / 15.93 = 31.8 </t>
  </si>
  <si>
    <t>'경  비:' ~00000610024000000.E~ / {15.93} =?EQ+</t>
  </si>
  <si>
    <t xml:space="preserve">토사 운반/단지내 100m  보통, 덤프 15ton+굴착기 0.7m3  M3  공통 8-2-8  ( 산근 4 ) </t>
  </si>
  <si>
    <t xml:space="preserve"> 운반거리 L=100M M3    </t>
  </si>
  <si>
    <t>'운반거리 L=100M M3'</t>
  </si>
  <si>
    <t xml:space="preserve"> 운반거리=단지대L1=100M    </t>
  </si>
  <si>
    <t>'운반거리=단지대L1=100M'</t>
  </si>
  <si>
    <t xml:space="preserve"> 1.덤프트럭,15톤 </t>
  </si>
  <si>
    <t>'1.덤프트럭,15톤'</t>
  </si>
  <si>
    <t xml:space="preserve">T    적재용량(톤)  =15   </t>
  </si>
  <si>
    <t>T   '적재용량(톤)' =15</t>
  </si>
  <si>
    <t xml:space="preserve">Q1   1회 적재량(M3)  =T/R1*L= 11.625 </t>
  </si>
  <si>
    <t xml:space="preserve">V3   시내외포장적재운반속도(KM/HR)  =0   </t>
  </si>
  <si>
    <t>V3  '시내외포장적재운반속도(KM/HR)' =0</t>
  </si>
  <si>
    <t xml:space="preserve">V4   시내외포장공차운반속도(KM/HR)  =0   </t>
  </si>
  <si>
    <t>V4  '시내외포장공차운반속도(KM/HR)' =0</t>
  </si>
  <si>
    <t xml:space="preserve">V5   사토장적재운반속도(KM/HR)  =0   </t>
  </si>
  <si>
    <t>V5  '사토장적재운반속도(KM/HR)' =0</t>
  </si>
  <si>
    <t xml:space="preserve">V6   사토장공차운반속도(KM/HR)  =0   </t>
  </si>
  <si>
    <t>V6  '사토장공차운반속도(KM/HR)' =0</t>
  </si>
  <si>
    <t xml:space="preserve">L2   시내외포장(KM)  =0   </t>
  </si>
  <si>
    <t>L2  '시내외포장(KM)' =0</t>
  </si>
  <si>
    <t xml:space="preserve">L3   사토장비포장(KM)  =0   </t>
  </si>
  <si>
    <t>L3  '사토장비포장(KM)' =0</t>
  </si>
  <si>
    <t xml:space="preserve">T2   왕복시간(MIN)  =((L1/V1)+(L1/V2)+(L2/V3)+(L2/V4))*60= 1 </t>
  </si>
  <si>
    <t xml:space="preserve">T6   세륜시간 (MIN)  =0   </t>
  </si>
  <si>
    <t>t6  '세륜시간 (MIN)' =0</t>
  </si>
  <si>
    <t xml:space="preserve">Cms   =t1+t2+t3+t4+t5+t6= 9.0117 </t>
  </si>
  <si>
    <t xml:space="preserve">Q  시간당 작업량(M3/HR)=60*Q1*F*E/CM = 60*11.63*0.81*0.9/CMS= 56.448 </t>
  </si>
  <si>
    <t xml:space="preserve">Q '시간당 작업량(M3/HR)=60*q1*f*E/Cm'= 60*11.63*0.81*0.9/Cms=? </t>
  </si>
  <si>
    <t xml:space="preserve">N    덤프트럭 소요 백호 적재회수  =Q1/(0.7*K)= 15.1 </t>
  </si>
  <si>
    <t xml:space="preserve"> 재료비:  32334 / 56.448 = 572.8 </t>
  </si>
  <si>
    <t>'재료비:' ~00000602015000000.M~ / {Q} =?MA+</t>
  </si>
  <si>
    <t xml:space="preserve"> 노무비:  59020 / 56.448 = 1045.5 </t>
  </si>
  <si>
    <t>'노무비:' ~00000602015000000.L~ / {Q} =?LA+</t>
  </si>
  <si>
    <t xml:space="preserve"> 경  비:  20659 / 56.448 = 365.9 </t>
  </si>
  <si>
    <t>'경  비:' ~00000602015000000.E~ / {Q} =?EQ+</t>
  </si>
  <si>
    <t xml:space="preserve"> 2.자동덮개시설,덤프15톤용 M3 </t>
  </si>
  <si>
    <t>'2.자동덮개시설,덤프15톤용 M3'</t>
  </si>
  <si>
    <t xml:space="preserve"> 재료비:  0 / 56.448 = 0 </t>
  </si>
  <si>
    <t>'재료비:' ~00000610015000000.M~ / {Q} =?MA+</t>
  </si>
  <si>
    <t xml:space="preserve"> 노무비:  0 / 56.448 = 0 </t>
  </si>
  <si>
    <t>'노무비:' ~00000610015000000.L~ / {Q} =?LA+</t>
  </si>
  <si>
    <t xml:space="preserve"> 경  비:  438 / 56.448 = 7.7 </t>
  </si>
  <si>
    <t>'경  비:' ~00000610015000000.E~ / {Q} =?EQ+</t>
  </si>
  <si>
    <t xml:space="preserve">시멘트운반  L:10km, 덤프 8ton  포  공통 8-2-8  ( 산근 5 ) </t>
  </si>
  <si>
    <t xml:space="preserve"> 운반거리 L=10KM 덤프트럭(8톤), 포대당    </t>
  </si>
  <si>
    <t>'운반거리 L=10KM 덤프트럭(8톤), 포대당'</t>
  </si>
  <si>
    <t xml:space="preserve"> 차량속도= 25/V1,25/V2,40KM/V3,40KM/V4,25KM/V5,25KM/V6     </t>
  </si>
  <si>
    <t>'차량속도= 25/V1,25/V2,40KM/V3,40KM/V4,25KM/V5,25KM/V6 '</t>
  </si>
  <si>
    <t xml:space="preserve"> 하치장○-----------------0------------0---------○10KM  </t>
  </si>
  <si>
    <t>'하치장○-----------------0------------0---------○10KM '</t>
  </si>
  <si>
    <t xml:space="preserve"> 운반거리=하치장L1=0.0KM,시내L2=9.5KM,공사장L3=0.5KM    </t>
  </si>
  <si>
    <t>'운반거리=하치장L1=0.0KM,시내L2=9.5KM,공사장L3=0.5KM'</t>
  </si>
  <si>
    <t xml:space="preserve"> 인력운반 (품셈 1-5-1) 적재비(하치장 상차도 미계상,공장상차도 계상) </t>
  </si>
  <si>
    <t>'인력운반 (품셈 1-5-1) 적재비(하치장 상차도 미계상,공장상차도 계상)'</t>
  </si>
  <si>
    <t xml:space="preserve"> L    소운반거리(M)  =20   </t>
  </si>
  <si>
    <t xml:space="preserve"> L   '소운반거리(M)' =20</t>
  </si>
  <si>
    <t xml:space="preserve"> A    1회 운반량(BG)  =1   </t>
  </si>
  <si>
    <t xml:space="preserve"> A   '1회 운반량(BG)' =1</t>
  </si>
  <si>
    <t xml:space="preserve"> T    단위(KG)  =8000   </t>
  </si>
  <si>
    <t xml:space="preserve"> T   '단위(KG)' =8000</t>
  </si>
  <si>
    <t xml:space="preserve"> RT   단위중량(KG)  =40   </t>
  </si>
  <si>
    <t xml:space="preserve"> RT  '단위중량(KG)' =40</t>
  </si>
  <si>
    <t xml:space="preserve"> MV   운반인부의 속도2500M/HR  =2500/60= 41.6667 </t>
  </si>
  <si>
    <t xml:space="preserve"> MV  '운반인부의 속도2500M/HR' =2500/60=?</t>
  </si>
  <si>
    <t xml:space="preserve"> T1   어깨메고부리기시간(MIN)  =2.0   </t>
  </si>
  <si>
    <t xml:space="preserve"> T1  '어깨메고부리기시간(MIN)' =2.0</t>
  </si>
  <si>
    <t xml:space="preserve"> QT   차량 1대당 적재용량(BG)  =T/RT= 200 </t>
  </si>
  <si>
    <t xml:space="preserve"> QT  '차량 1대당 적재용량(BG)' =T/RT=?</t>
  </si>
  <si>
    <t xml:space="preserve"> N    차량 1대당 소요운반회수  =QT/A= 200 </t>
  </si>
  <si>
    <t xml:space="preserve"> N   '차량 1대당 소요운반회수' =QT/A=?</t>
  </si>
  <si>
    <t xml:space="preserve"> CMS  운반 1회당 소요시간(MIN)  =L*2/MV+T1= 2.96 </t>
  </si>
  <si>
    <t xml:space="preserve"> CMS '운반 1회당 소요시간(MIN)' =L*2/MV+T1=?</t>
  </si>
  <si>
    <t xml:space="preserve"> T1A  차량 1대당 적재소요시간(MIN)  =CMS*N= 592 </t>
  </si>
  <si>
    <t xml:space="preserve"> T1A '차량 1대당 적재소요시간(MIN)' =CMS*N=?</t>
  </si>
  <si>
    <t xml:space="preserve"> Q   단위당 소요인부(상,하차)  =T1A/450*1/QT= 0.007 </t>
  </si>
  <si>
    <t xml:space="preserve"> Q  '단위당 소요인부(상,하차)' =T1A/450*1/QT=?</t>
  </si>
  <si>
    <t xml:space="preserve"> 1.덤프트럭(8톤/HR) </t>
  </si>
  <si>
    <t>'1.덤프트럭(8톤/HR)'</t>
  </si>
  <si>
    <t xml:space="preserve"> T   적재용량(KG)  =8000   </t>
  </si>
  <si>
    <t xml:space="preserve"> T  '적재용량(KG)' =8000</t>
  </si>
  <si>
    <t xml:space="preserve"> R1  단위중량(KG)  =40   </t>
  </si>
  <si>
    <t xml:space="preserve"> r1 '단위중량(KG)' =40</t>
  </si>
  <si>
    <t xml:space="preserve"> Q1   1회 적재량(BG)  =T/R1= 200 </t>
  </si>
  <si>
    <t xml:space="preserve"> q1  '1회 적재량(BG)' =T/r1=?</t>
  </si>
  <si>
    <t xml:space="preserve"> f   토량 환산계수  =1   </t>
  </si>
  <si>
    <t xml:space="preserve"> f  '토량 환산계수' =1</t>
  </si>
  <si>
    <t xml:space="preserve"> E   작업효율  =0.9   </t>
  </si>
  <si>
    <t xml:space="preserve"> E  '작업효율' =0.9</t>
  </si>
  <si>
    <t xml:space="preserve"> L1  하치장내 운반거리(KM)  =0.0   </t>
  </si>
  <si>
    <t xml:space="preserve"> L1 '하치장내 운반거리(KM)' =0.0</t>
  </si>
  <si>
    <t xml:space="preserve"> L2  도로주행 운반거리(KM)  =9.5   </t>
  </si>
  <si>
    <t xml:space="preserve"> L2 '도로주행 운반거리(KM)' =9.5</t>
  </si>
  <si>
    <t xml:space="preserve"> L3  공사장내 운반거리(KM)  =0.5   </t>
  </si>
  <si>
    <t xml:space="preserve"> L3 '공사장내 운반거리(KM)' =0.5</t>
  </si>
  <si>
    <t xml:space="preserve"> V1  하치장내적재운반속도(KM/HR)  =25   </t>
  </si>
  <si>
    <t xml:space="preserve"> V1 '하치장내적재운반속도(KM/HR)' =25</t>
  </si>
  <si>
    <t xml:space="preserve"> V2  하치장내공차운반속도(KM/HR)  =25   </t>
  </si>
  <si>
    <t xml:space="preserve"> V2 '하치장내공차운반속도(KM/HR)' =25</t>
  </si>
  <si>
    <t xml:space="preserve"> V3  도로주행적재운반속도(KM/HR)  =40   </t>
  </si>
  <si>
    <t xml:space="preserve"> V3 '도로주행적재운반속도(KM/HR)' =40</t>
  </si>
  <si>
    <t xml:space="preserve"> V4  도로주행공차운반속도(KM/HR)  =40   </t>
  </si>
  <si>
    <t xml:space="preserve"> V4 '도로주행공차운반속도(KM/HR)' =40</t>
  </si>
  <si>
    <t xml:space="preserve"> V5  공사장내적재운반속도(KM/HR)  =25   </t>
  </si>
  <si>
    <t xml:space="preserve"> V5 '공사장내적재운반속도(KM/HR)' =25</t>
  </si>
  <si>
    <t xml:space="preserve"> V6  공사장내공차운반속도(KM/HR)  =25   </t>
  </si>
  <si>
    <t xml:space="preserve"> V6 '공사장내공차운반속도(KM/HR)' =25</t>
  </si>
  <si>
    <t xml:space="preserve"> T1  적재시간(MIN)  =CMS= 2.96 </t>
  </si>
  <si>
    <t xml:space="preserve"> t1 '적재시간(MIN)' =CMS=?</t>
  </si>
  <si>
    <t xml:space="preserve"> T2  왕복시간(MIN)  =((L1/V1)+(L1/V2)+(L2/V3)+(L2/V4)+(L3/V5)+(L3/V6))*60= 30.9 </t>
  </si>
  <si>
    <t xml:space="preserve"> t2 '왕복시간(MIN)' =((L1/V1)+(L1/V2)+(L2/V3)+(L2/V4)+(L3/V5)+(L3/V6))*60=?</t>
  </si>
  <si>
    <t xml:space="preserve"> T3  적하시간(MIN)  =CMS= 2.96 </t>
  </si>
  <si>
    <t xml:space="preserve"> t3 '적하시간(MIN)' =CMS=?</t>
  </si>
  <si>
    <t xml:space="preserve"> T4  적재대기시간(MIN)  =0.42   </t>
  </si>
  <si>
    <t xml:space="preserve"> t4 '적재대기시간(MIN)' =0.42</t>
  </si>
  <si>
    <t xml:space="preserve"> T5  적재함덮개 및 해체시간(MIN)  =3.77   </t>
  </si>
  <si>
    <t xml:space="preserve"> t5 '적재함덮개 및 해체시간(MIN)' =3.77</t>
  </si>
  <si>
    <t xml:space="preserve"> T6   세륜시간 (MIN)  =1.5   </t>
  </si>
  <si>
    <t xml:space="preserve"> t6  '세륜시간 (MIN)' =1.5</t>
  </si>
  <si>
    <t xml:space="preserve"> CM  1회 싸이클 시간(MIN)  =T1+T2+T3+T4+T5+T6= 42.51 </t>
  </si>
  <si>
    <t xml:space="preserve"> Cm '1회 싸이클 시간(MIN)' =t1+t2+t3+t4+t5+t6=?</t>
  </si>
  <si>
    <t xml:space="preserve"> Q   시간당 작업량(BG/HR)  =60*Q1*F*E/CM= 254.058 </t>
  </si>
  <si>
    <t xml:space="preserve"> Q  '시간당 작업량(BG/HR)' =60*q1*f*E/Cm=?    </t>
  </si>
  <si>
    <t xml:space="preserve"> Z   공제시간(HR)  =(CM-(T1+T3))/CM= 0.8607 </t>
  </si>
  <si>
    <t xml:space="preserve"> Z  '공제시간(HR)' =(Cm-(t1+t3))/Cm=?    </t>
  </si>
  <si>
    <t xml:space="preserve"> 재료비:  18912 / 254.058*Z = 64 </t>
  </si>
  <si>
    <t>'재료비:' ~00000602008000000.M~ / {Q}*Z =?EQ+</t>
  </si>
  <si>
    <t xml:space="preserve"> 노무비:  49778 / 254.058 = 195.9 </t>
  </si>
  <si>
    <t>'노무비:' ~00000602008000000.L~ / {Q} =?EQ+</t>
  </si>
  <si>
    <t xml:space="preserve"> 경  비:  10544 / 254.058 = 41.5 </t>
  </si>
  <si>
    <t>'경  비:' ~00000602008000000.E~ / {Q} =?EQ+</t>
  </si>
  <si>
    <t xml:space="preserve"> 2.인력운반 (품셈 1-5-1) 적하비 </t>
  </si>
  <si>
    <t>'2.인력운반 (품셈 1-5-1) 적하비'</t>
  </si>
  <si>
    <t xml:space="preserve"> 보통인부 </t>
  </si>
  <si>
    <t>'보통인부'</t>
  </si>
  <si>
    <t xml:space="preserve"> 노무비: 172068*Q = 1204.4 </t>
  </si>
  <si>
    <t>'노무비:'~L001010101000002.L~*Q =?EQ+</t>
  </si>
  <si>
    <t xml:space="preserve">운반비(트레일러 20ton+크레인 10ton)  철근, L:10km  TON    ( 산근 6 ) </t>
  </si>
  <si>
    <t xml:space="preserve"> 운반거리 L=10KM 트레일러(20톤) 톤당     </t>
  </si>
  <si>
    <t>'운반거리 L=10KM 트레일러(20톤) 톤당 '</t>
  </si>
  <si>
    <t xml:space="preserve"> 적용기준:현장에서 가까운 지역공장 상차도 </t>
  </si>
  <si>
    <t>'적용기준:현장에서 가까운 지역공장 상차도'</t>
  </si>
  <si>
    <t xml:space="preserve">          (인천제철,광양제철,포항 등) </t>
  </si>
  <si>
    <t>'         (인천제철,광양제철,포항 등)'</t>
  </si>
  <si>
    <t xml:space="preserve"> 차량속도=    0KM/V1     40KM/V2       25KM/V3     </t>
  </si>
  <si>
    <t>'차량속도=    0KM/V1     40KM/V2       25KM/V3 '</t>
  </si>
  <si>
    <t xml:space="preserve"> 생산공장 ○----------0-------------0----------○10KM  </t>
  </si>
  <si>
    <t>'생산공장 ○----------0-------------0----------○10KM '</t>
  </si>
  <si>
    <t xml:space="preserve"> 운반거리=공장L1=0.0KM,시내L2=9.5KM,공사장L3=0.5KM    </t>
  </si>
  <si>
    <t>'운반거리=공장L1=0.0KM,시내L2=9.5KM,공사장L3=0.5KM'</t>
  </si>
  <si>
    <t xml:space="preserve"> 1.트랙터및트레일러(20톤/HR) </t>
  </si>
  <si>
    <t>'1.트랙터및트레일러(20톤/HR)'</t>
  </si>
  <si>
    <t xml:space="preserve"> Q0  트레일러적재량(TON)  =20   </t>
  </si>
  <si>
    <t xml:space="preserve"> q0 '트레일러적재량(TON)' =20</t>
  </si>
  <si>
    <t xml:space="preserve"> Q1  1회적재량(TON)  =2   </t>
  </si>
  <si>
    <t xml:space="preserve"> q1 '1회적재량(TON)' =2</t>
  </si>
  <si>
    <t xml:space="preserve"> F   환산계수  =1   </t>
  </si>
  <si>
    <t xml:space="preserve"> F  '환산계수' =1</t>
  </si>
  <si>
    <t xml:space="preserve"> Es  적재효율 =0.5   </t>
  </si>
  <si>
    <t xml:space="preserve"> Es '적재효율'=0.5</t>
  </si>
  <si>
    <t xml:space="preserve"> N   적재횟수 =q0/q1 = 10 </t>
  </si>
  <si>
    <t xml:space="preserve"> N  '적재횟수'=q0/q1 =?</t>
  </si>
  <si>
    <t xml:space="preserve">CMS  묶기30,회전30,풀기30(초) =30+30+30= 90 </t>
  </si>
  <si>
    <t>Cms '묶기30,회전30,풀기30(초)'=30+30+30=?</t>
  </si>
  <si>
    <t xml:space="preserve"> T1  적재시간(MIN)  =(CMS*N)/(60*ES)= 30 </t>
  </si>
  <si>
    <t xml:space="preserve"> t1 '적재시간(MIN)' =(Cms*n)/(60*Es)=?</t>
  </si>
  <si>
    <t xml:space="preserve"> L1  작업장내 운반거리(KM)  =0   </t>
  </si>
  <si>
    <t xml:space="preserve"> L1 '작업장내 운반거리(KM)' =0</t>
  </si>
  <si>
    <t xml:space="preserve"> V1  작업장내 운반속도(KM/HR)  =0   </t>
  </si>
  <si>
    <t xml:space="preserve"> V1 '작업장내 운반속도(KM/HR)' =0</t>
  </si>
  <si>
    <t xml:space="preserve"> V2  도로주행 운반속도(KM/HR)  =40   </t>
  </si>
  <si>
    <t xml:space="preserve"> V2 '도로주행 운반속도(KM/HR)' =40</t>
  </si>
  <si>
    <t xml:space="preserve"> V3  공사장내 운반속도(KM/HR)  =25   </t>
  </si>
  <si>
    <t xml:space="preserve"> V3 '공사장내 운반속도(KM/HR)' =25</t>
  </si>
  <si>
    <t xml:space="preserve"> T2  왕복시간(MIN)  =((L2/V2)+(L3/V3))*60*2= 30.9 </t>
  </si>
  <si>
    <t xml:space="preserve"> t2 '왕복시간(MIN)' =((L2/V2)+(L3/V3))*60*2=? </t>
  </si>
  <si>
    <t xml:space="preserve"> T3  적하시간(MIN) =(CMS*N)/(60*ES)= 30 </t>
  </si>
  <si>
    <t xml:space="preserve"> t3 '적하시간(MIN)'=(Cms*n)/(60*Es)=?</t>
  </si>
  <si>
    <t xml:space="preserve"> CM  1회싸이클시간(MIN)  =T1+T2+T3+T4+T6= 92.82 </t>
  </si>
  <si>
    <t xml:space="preserve"> CM '1회싸이클시간(MIN)' =t1+t2+t3+t4+t6=?</t>
  </si>
  <si>
    <t xml:space="preserve"> Q   시간당 작업량(TON/HR)  =(60*Q0*F*E)/CM= 11.635 </t>
  </si>
  <si>
    <t xml:space="preserve"> Q  '시간당 작업량(TON/HR)' =(60*q0*F*E)/CM=?</t>
  </si>
  <si>
    <t xml:space="preserve"> Z   차량실 작업량(TON/HR)  =(T2+T4+T6)/CM= 0.3536 </t>
  </si>
  <si>
    <t xml:space="preserve"> Z  '차량실 작업량(TON/HR)' =(T2+T4+T6)/CM=?     </t>
  </si>
  <si>
    <t xml:space="preserve"> 재료비:  33797 / 11.635*Z = 1027.1 </t>
  </si>
  <si>
    <t>'재료비:' ~00002702002000000.M~ / {Q}*Z =?EQ+</t>
  </si>
  <si>
    <t xml:space="preserve"> 노무비:  59020 / 11.635 = 5072.6 </t>
  </si>
  <si>
    <t>'노무비:' ~00002702002000000.L~ / {Q} =?EQ+</t>
  </si>
  <si>
    <t xml:space="preserve"> 경  비:  17314 / 11.635 = 1488 </t>
  </si>
  <si>
    <t>'경  비:' ~00002702002000000.E~ / {Q} =?EQ+</t>
  </si>
  <si>
    <t xml:space="preserve"> 2.크레인(트럭탑재형)(10TON/HR) </t>
  </si>
  <si>
    <t>'2.크레인(트럭탑재형)(10TON/HR)'</t>
  </si>
  <si>
    <t xml:space="preserve"> Es  작업효율  =0.5   </t>
  </si>
  <si>
    <t xml:space="preserve"> Es '작업효율' =0.5</t>
  </si>
  <si>
    <t xml:space="preserve"> Q   크레인상,하차작업량(톤/HR)  =(3600*Q1*F*ES/CMS)= 40 </t>
  </si>
  <si>
    <t xml:space="preserve"> Q  '크레인상,하차작업량(톤/HR)' =(3600*q1*F*Es/Cms)=?</t>
  </si>
  <si>
    <t xml:space="preserve"> 재료비:  18213 / 40 = 455.3 </t>
  </si>
  <si>
    <t>'재료비:' ~00002105001000000.M~ / {Q} =?EQ+</t>
  </si>
  <si>
    <t xml:space="preserve"> 노무비:  49778 / 40 = 1244.4 </t>
  </si>
  <si>
    <t>'노무비:' ~00002105001000000.L~ / {Q} =?EQ+</t>
  </si>
  <si>
    <t xml:space="preserve"> 경  비:  23795 / 40 = 594.8 </t>
  </si>
  <si>
    <t>'경  비:' ~00002105001000000.E~ / {Q} =?EQ+</t>
  </si>
  <si>
    <t xml:space="preserve"> 3.인력 </t>
  </si>
  <si>
    <t>'3.인력'</t>
  </si>
  <si>
    <t xml:space="preserve"> 비계공 </t>
  </si>
  <si>
    <t>'비계공'</t>
  </si>
  <si>
    <t xml:space="preserve"> 노무비:  281939*2/8/40 = 1762.1 </t>
  </si>
  <si>
    <t>'노무비:' ~L001010101000006.L~*2/8/{Q} =?EQ+</t>
  </si>
  <si>
    <t xml:space="preserve"> 노무비:  172068*1/8/40 = 537.7 </t>
  </si>
  <si>
    <t xml:space="preserve">'노무비:' ~L001010101000002.L~*1/8/{Q} =?EQ+  </t>
  </si>
  <si>
    <t>단 가 대 비 표</t>
  </si>
  <si>
    <t>조달청가격</t>
  </si>
  <si>
    <t>PAGE</t>
  </si>
  <si>
    <t>거래가격</t>
  </si>
  <si>
    <t>유통물가</t>
  </si>
  <si>
    <t>물가자료</t>
  </si>
  <si>
    <t>조사가격</t>
  </si>
  <si>
    <t>적용단가</t>
  </si>
  <si>
    <t>품목구분</t>
  </si>
  <si>
    <t>노임구분</t>
  </si>
  <si>
    <t>소수점처리</t>
  </si>
  <si>
    <t>자재 1</t>
  </si>
  <si>
    <t>자재 2</t>
  </si>
  <si>
    <t>자재 3</t>
  </si>
  <si>
    <t>자재 4</t>
  </si>
  <si>
    <t>자재 5</t>
  </si>
  <si>
    <t>자재 6</t>
  </si>
  <si>
    <t>자재 7</t>
  </si>
  <si>
    <t>자재 8</t>
  </si>
  <si>
    <t>자재 9</t>
  </si>
  <si>
    <t>자재 10</t>
  </si>
  <si>
    <t>자재 11</t>
  </si>
  <si>
    <t>자재 12</t>
  </si>
  <si>
    <t>자재 13</t>
  </si>
  <si>
    <t>자재 14</t>
  </si>
  <si>
    <t>자재 15</t>
  </si>
  <si>
    <t>자재 16</t>
  </si>
  <si>
    <t>자재 17</t>
  </si>
  <si>
    <t>자재 18</t>
  </si>
  <si>
    <t>자재 19</t>
  </si>
  <si>
    <t>자재 20</t>
  </si>
  <si>
    <t>자재 21</t>
  </si>
  <si>
    <t>자재 22</t>
  </si>
  <si>
    <t>자재 23</t>
  </si>
  <si>
    <t>366</t>
  </si>
  <si>
    <t>자재 24</t>
  </si>
  <si>
    <t>견적</t>
  </si>
  <si>
    <t>자재 25</t>
  </si>
  <si>
    <t>자재 26</t>
  </si>
  <si>
    <t>자재 27</t>
  </si>
  <si>
    <t>자재 28</t>
  </si>
  <si>
    <t>자재 29</t>
  </si>
  <si>
    <t>자재 30</t>
  </si>
  <si>
    <t>2272 2592</t>
  </si>
  <si>
    <t>자재 31</t>
  </si>
  <si>
    <t>2286 1973</t>
  </si>
  <si>
    <t>자재 32</t>
  </si>
  <si>
    <t>자재 33</t>
  </si>
  <si>
    <t>2272 2595</t>
  </si>
  <si>
    <t>자재 34</t>
  </si>
  <si>
    <t>2341 7563</t>
  </si>
  <si>
    <t>자재 35</t>
  </si>
  <si>
    <t>2341 7562</t>
  </si>
  <si>
    <t>자재 36</t>
  </si>
  <si>
    <t>2287 2624</t>
  </si>
  <si>
    <t>자재 37</t>
  </si>
  <si>
    <t>2286 9387</t>
  </si>
  <si>
    <t>자재 38</t>
  </si>
  <si>
    <t>2264 6557</t>
  </si>
  <si>
    <t>자재 39</t>
  </si>
  <si>
    <t>자재 40</t>
  </si>
  <si>
    <t>102,26/01</t>
  </si>
  <si>
    <t>61,26/01</t>
  </si>
  <si>
    <t>62,26/01</t>
  </si>
  <si>
    <t>자재 41</t>
  </si>
  <si>
    <t>114</t>
  </si>
  <si>
    <t>자재 42</t>
  </si>
  <si>
    <t>자재 43</t>
  </si>
  <si>
    <t>자재 44</t>
  </si>
  <si>
    <t>물정55,26/01</t>
  </si>
  <si>
    <t>자재 45</t>
  </si>
  <si>
    <t>667</t>
  </si>
  <si>
    <t>407</t>
  </si>
  <si>
    <t>자재 46</t>
  </si>
  <si>
    <t>668</t>
  </si>
  <si>
    <t>409</t>
  </si>
  <si>
    <t>자재 47</t>
  </si>
  <si>
    <t>1472</t>
  </si>
  <si>
    <t>1198</t>
  </si>
  <si>
    <t>자재 48</t>
  </si>
  <si>
    <t>부47,26/03</t>
  </si>
  <si>
    <t>자재 49</t>
  </si>
  <si>
    <t>자재 50</t>
  </si>
  <si>
    <t>자재 51</t>
  </si>
  <si>
    <t>자재 52</t>
  </si>
  <si>
    <t>1451</t>
  </si>
  <si>
    <t>1190</t>
  </si>
  <si>
    <t>자재 53</t>
  </si>
  <si>
    <t>자재 54</t>
  </si>
  <si>
    <t>자재 55</t>
  </si>
  <si>
    <t>465</t>
  </si>
  <si>
    <t>자재 56</t>
  </si>
  <si>
    <t>1460</t>
  </si>
  <si>
    <t>1182</t>
  </si>
  <si>
    <t>자재 57</t>
  </si>
  <si>
    <t>1189</t>
  </si>
  <si>
    <t>자재 58</t>
  </si>
  <si>
    <t>자재 59</t>
  </si>
  <si>
    <t>자재 60</t>
  </si>
  <si>
    <t>자재 61</t>
  </si>
  <si>
    <t>172</t>
  </si>
  <si>
    <t>자재 62</t>
  </si>
  <si>
    <t>107</t>
  </si>
  <si>
    <t>자재 63</t>
  </si>
  <si>
    <t>55</t>
  </si>
  <si>
    <t>21</t>
  </si>
  <si>
    <t>자재 64</t>
  </si>
  <si>
    <t>자재 65</t>
  </si>
  <si>
    <t>자재 66</t>
  </si>
  <si>
    <t>자재 67</t>
  </si>
  <si>
    <t>50</t>
  </si>
  <si>
    <t>자재 68</t>
  </si>
  <si>
    <t>18</t>
  </si>
  <si>
    <t>자재 69</t>
  </si>
  <si>
    <t>35</t>
  </si>
  <si>
    <t>자재 70</t>
  </si>
  <si>
    <t>자재 71</t>
  </si>
  <si>
    <t>자재 72</t>
  </si>
  <si>
    <t>53</t>
  </si>
  <si>
    <t>23</t>
  </si>
  <si>
    <t>자재 73</t>
  </si>
  <si>
    <t>자재 74</t>
  </si>
  <si>
    <t>자재 75</t>
  </si>
  <si>
    <t>자재 76</t>
  </si>
  <si>
    <t>시교견적</t>
  </si>
  <si>
    <t>자재 77</t>
  </si>
  <si>
    <t>56</t>
  </si>
  <si>
    <t>19</t>
  </si>
  <si>
    <t>자재 78</t>
  </si>
  <si>
    <t>자재 79</t>
  </si>
  <si>
    <t>자재 80</t>
  </si>
  <si>
    <t>58</t>
  </si>
  <si>
    <t>24</t>
  </si>
  <si>
    <t>자재 81</t>
  </si>
  <si>
    <t>자재 82</t>
  </si>
  <si>
    <t>자재 83</t>
  </si>
  <si>
    <t>69</t>
  </si>
  <si>
    <t>31</t>
  </si>
  <si>
    <t>자재 84</t>
  </si>
  <si>
    <t>63</t>
  </si>
  <si>
    <t>자재 85</t>
  </si>
  <si>
    <t>자재 86</t>
  </si>
  <si>
    <t>29</t>
  </si>
  <si>
    <t>자재 87</t>
  </si>
  <si>
    <t>26</t>
  </si>
  <si>
    <t>14</t>
  </si>
  <si>
    <t>자재 88</t>
  </si>
  <si>
    <t>자재 89</t>
  </si>
  <si>
    <t>74</t>
  </si>
  <si>
    <t>36</t>
  </si>
  <si>
    <t>자재 90</t>
  </si>
  <si>
    <t>자재 91</t>
  </si>
  <si>
    <t>375</t>
  </si>
  <si>
    <t>자재 92</t>
  </si>
  <si>
    <t>자재 93</t>
  </si>
  <si>
    <t>자재 94</t>
  </si>
  <si>
    <t>238</t>
  </si>
  <si>
    <t>209</t>
  </si>
  <si>
    <t>181</t>
  </si>
  <si>
    <t>자재 95</t>
  </si>
  <si>
    <t>자재 96</t>
  </si>
  <si>
    <t>자재 97</t>
  </si>
  <si>
    <t>자재 98</t>
  </si>
  <si>
    <t>148</t>
  </si>
  <si>
    <t>73</t>
  </si>
  <si>
    <t>자재 99</t>
  </si>
  <si>
    <t>자재 100</t>
  </si>
  <si>
    <t>자재 101</t>
  </si>
  <si>
    <t>103</t>
  </si>
  <si>
    <t>62</t>
  </si>
  <si>
    <t>자재 102</t>
  </si>
  <si>
    <t>100</t>
  </si>
  <si>
    <t>자재 103</t>
  </si>
  <si>
    <t>99</t>
  </si>
  <si>
    <t>59</t>
  </si>
  <si>
    <t>자재 104</t>
  </si>
  <si>
    <t>581</t>
  </si>
  <si>
    <t>381</t>
  </si>
  <si>
    <t>자재 105</t>
  </si>
  <si>
    <t>480</t>
  </si>
  <si>
    <t>자재 106</t>
  </si>
  <si>
    <t>383</t>
  </si>
  <si>
    <t>자재 107</t>
  </si>
  <si>
    <t>1248</t>
  </si>
  <si>
    <t>1054</t>
  </si>
  <si>
    <t>자재 108</t>
  </si>
  <si>
    <t>545</t>
  </si>
  <si>
    <t>361</t>
  </si>
  <si>
    <t>자재 109</t>
  </si>
  <si>
    <t>565</t>
  </si>
  <si>
    <t>373</t>
  </si>
  <si>
    <t>자재 110</t>
  </si>
  <si>
    <t>자재 111</t>
  </si>
  <si>
    <t>698</t>
  </si>
  <si>
    <t>391</t>
  </si>
  <si>
    <t>자재 112</t>
  </si>
  <si>
    <t>991</t>
  </si>
  <si>
    <t>자재 113</t>
  </si>
  <si>
    <t>662</t>
  </si>
  <si>
    <t>자재 114</t>
  </si>
  <si>
    <t>자재 115</t>
  </si>
  <si>
    <t>자재 116</t>
  </si>
  <si>
    <t>물정572</t>
  </si>
  <si>
    <t>자재 117</t>
  </si>
  <si>
    <t>자재 118</t>
  </si>
  <si>
    <t>685</t>
  </si>
  <si>
    <t>물정632</t>
  </si>
  <si>
    <t>자재 119</t>
  </si>
  <si>
    <t>703</t>
  </si>
  <si>
    <t>397</t>
  </si>
  <si>
    <t>661</t>
  </si>
  <si>
    <t>자재 120</t>
  </si>
  <si>
    <t>자재 121</t>
  </si>
  <si>
    <t>자재 122</t>
  </si>
  <si>
    <t>700</t>
  </si>
  <si>
    <t>394</t>
  </si>
  <si>
    <t>자재 123</t>
  </si>
  <si>
    <t>물정 P484</t>
  </si>
  <si>
    <t>자재 124</t>
  </si>
  <si>
    <t>자재 125</t>
  </si>
  <si>
    <t>578</t>
  </si>
  <si>
    <t>459</t>
  </si>
  <si>
    <t>자재 126</t>
  </si>
  <si>
    <t>자재 127</t>
  </si>
  <si>
    <t>자재 128</t>
  </si>
  <si>
    <t>579</t>
  </si>
  <si>
    <t>자재 129</t>
  </si>
  <si>
    <t>474</t>
  </si>
  <si>
    <t>자재 130</t>
  </si>
  <si>
    <t>671</t>
  </si>
  <si>
    <t>408</t>
  </si>
  <si>
    <t>자재 131</t>
  </si>
  <si>
    <t>503</t>
  </si>
  <si>
    <t>자재 132</t>
  </si>
  <si>
    <t>자재 133</t>
  </si>
  <si>
    <t>자재 134</t>
  </si>
  <si>
    <t>자재 135</t>
  </si>
  <si>
    <t>자재 136</t>
  </si>
  <si>
    <t>자재 137</t>
  </si>
  <si>
    <t>자재 138</t>
  </si>
  <si>
    <t>자재 139</t>
  </si>
  <si>
    <t>자재 140</t>
  </si>
  <si>
    <t>자재 141</t>
  </si>
  <si>
    <t>자재 142</t>
  </si>
  <si>
    <t>688</t>
  </si>
  <si>
    <t>자재 143</t>
  </si>
  <si>
    <t>697</t>
  </si>
  <si>
    <t>자재 144</t>
  </si>
  <si>
    <t>자재 145</t>
  </si>
  <si>
    <t>675</t>
  </si>
  <si>
    <t>자재 146</t>
  </si>
  <si>
    <t>673</t>
  </si>
  <si>
    <t>420</t>
  </si>
  <si>
    <t>자재 147</t>
  </si>
  <si>
    <t>505</t>
  </si>
  <si>
    <t>자재 148</t>
  </si>
  <si>
    <t>자재 149</t>
  </si>
  <si>
    <t>자재 150</t>
  </si>
  <si>
    <t>자재 151</t>
  </si>
  <si>
    <t>자재 152</t>
  </si>
  <si>
    <t>자재 153</t>
  </si>
  <si>
    <t>자재 154</t>
  </si>
  <si>
    <t>자재 155</t>
  </si>
  <si>
    <t>자재 156</t>
  </si>
  <si>
    <t>670</t>
  </si>
  <si>
    <t>자재 157</t>
  </si>
  <si>
    <t>712</t>
  </si>
  <si>
    <t>자재 158</t>
  </si>
  <si>
    <t>710</t>
  </si>
  <si>
    <t>500</t>
  </si>
  <si>
    <t>자재 159</t>
  </si>
  <si>
    <t>558</t>
  </si>
  <si>
    <t>자재 160</t>
  </si>
  <si>
    <t>자재 161</t>
  </si>
  <si>
    <t>자재 162</t>
  </si>
  <si>
    <t>572</t>
  </si>
  <si>
    <t>자재 163</t>
  </si>
  <si>
    <t>656</t>
  </si>
  <si>
    <t>자재 164</t>
  </si>
  <si>
    <t>자재 165</t>
  </si>
  <si>
    <t>577</t>
  </si>
  <si>
    <t>물정568</t>
  </si>
  <si>
    <t>자재 166</t>
  </si>
  <si>
    <t>463</t>
  </si>
  <si>
    <t>자재 167</t>
  </si>
  <si>
    <t>자재 168</t>
  </si>
  <si>
    <t>666</t>
  </si>
  <si>
    <t>461</t>
  </si>
  <si>
    <t>585</t>
  </si>
  <si>
    <t>자재 169</t>
  </si>
  <si>
    <t>자재 170</t>
  </si>
  <si>
    <t>584</t>
  </si>
  <si>
    <t>자재 171</t>
  </si>
  <si>
    <t>166</t>
  </si>
  <si>
    <t>자재 172</t>
  </si>
  <si>
    <t>82</t>
  </si>
  <si>
    <t>자재 173</t>
  </si>
  <si>
    <t>자재 174</t>
  </si>
  <si>
    <t>자재 175</t>
  </si>
  <si>
    <t>자재 176</t>
  </si>
  <si>
    <t>169</t>
  </si>
  <si>
    <t>자재 177</t>
  </si>
  <si>
    <t>168</t>
  </si>
  <si>
    <t>자재 178</t>
  </si>
  <si>
    <t>21.거래172</t>
  </si>
  <si>
    <t>자재 179</t>
  </si>
  <si>
    <t>자재 180</t>
  </si>
  <si>
    <t>자재 181</t>
  </si>
  <si>
    <t>자재 182</t>
  </si>
  <si>
    <t>자재 183</t>
  </si>
  <si>
    <t>자재 184</t>
  </si>
  <si>
    <t>자재 185</t>
  </si>
  <si>
    <t>자재 186</t>
  </si>
  <si>
    <t>자재 187</t>
  </si>
  <si>
    <t>자재 188</t>
  </si>
  <si>
    <t>자재 189</t>
  </si>
  <si>
    <t>자재 190</t>
  </si>
  <si>
    <t>자재 191</t>
  </si>
  <si>
    <t>자재 192</t>
  </si>
  <si>
    <t>167</t>
  </si>
  <si>
    <t>자재 193</t>
  </si>
  <si>
    <t>자재 194</t>
  </si>
  <si>
    <t>자재 195</t>
  </si>
  <si>
    <t>535</t>
  </si>
  <si>
    <t>자재 196</t>
  </si>
  <si>
    <t>176</t>
  </si>
  <si>
    <t>자재 197</t>
  </si>
  <si>
    <t>자재 198</t>
  </si>
  <si>
    <t>106</t>
  </si>
  <si>
    <t>자재 199</t>
  </si>
  <si>
    <t>108</t>
  </si>
  <si>
    <t>자재 200</t>
  </si>
  <si>
    <t>자재 201</t>
  </si>
  <si>
    <t>자재 202</t>
  </si>
  <si>
    <t>자재 203</t>
  </si>
  <si>
    <t>83</t>
  </si>
  <si>
    <t>자재 204</t>
  </si>
  <si>
    <t>자재 205</t>
  </si>
  <si>
    <t>자재 206</t>
  </si>
  <si>
    <t>자재 207</t>
  </si>
  <si>
    <t>750</t>
  </si>
  <si>
    <t>자재 208</t>
  </si>
  <si>
    <t>자재 209</t>
  </si>
  <si>
    <t>84</t>
  </si>
  <si>
    <t>42</t>
  </si>
  <si>
    <t>자재 210</t>
  </si>
  <si>
    <t>91</t>
  </si>
  <si>
    <t>49</t>
  </si>
  <si>
    <t>자재 211</t>
  </si>
  <si>
    <t>43</t>
  </si>
  <si>
    <t>자재 212</t>
  </si>
  <si>
    <t>자재 213</t>
  </si>
  <si>
    <t>94</t>
  </si>
  <si>
    <t>자재 214</t>
  </si>
  <si>
    <t>자재 215</t>
  </si>
  <si>
    <t>물자600</t>
  </si>
  <si>
    <t>자재 216</t>
  </si>
  <si>
    <t>611</t>
  </si>
  <si>
    <t>자재 217</t>
  </si>
  <si>
    <t>물정541</t>
  </si>
  <si>
    <t>자재 218</t>
  </si>
  <si>
    <t>657</t>
  </si>
  <si>
    <t>물정 543</t>
  </si>
  <si>
    <t>자재 219</t>
  </si>
  <si>
    <t>564</t>
  </si>
  <si>
    <t>655</t>
  </si>
  <si>
    <t>물정437</t>
  </si>
  <si>
    <t>자재 220</t>
  </si>
  <si>
    <t>563</t>
  </si>
  <si>
    <t>자재 221</t>
  </si>
  <si>
    <t>물정442</t>
  </si>
  <si>
    <t>자재 222</t>
  </si>
  <si>
    <t>물정441</t>
  </si>
  <si>
    <t>자재 223</t>
  </si>
  <si>
    <t>자재 224</t>
  </si>
  <si>
    <t>물자576</t>
  </si>
  <si>
    <t>자재 225</t>
  </si>
  <si>
    <t>물정 545</t>
  </si>
  <si>
    <t>자재 226</t>
  </si>
  <si>
    <t>자재 227</t>
  </si>
  <si>
    <t>576</t>
  </si>
  <si>
    <t>물정 P549</t>
  </si>
  <si>
    <t>자재 228</t>
  </si>
  <si>
    <t>1337</t>
  </si>
  <si>
    <t>1168</t>
  </si>
  <si>
    <t>자재 229</t>
  </si>
  <si>
    <t>619</t>
  </si>
  <si>
    <t>589</t>
  </si>
  <si>
    <t>물정524</t>
  </si>
  <si>
    <t>자재 230</t>
  </si>
  <si>
    <t>물정 P520</t>
  </si>
  <si>
    <t>자재 231</t>
  </si>
  <si>
    <t>자재 232</t>
  </si>
  <si>
    <t>자재 233</t>
  </si>
  <si>
    <t>자재 234</t>
  </si>
  <si>
    <t>자재 235</t>
  </si>
  <si>
    <t>자재 236</t>
  </si>
  <si>
    <t>146</t>
  </si>
  <si>
    <t>자재 237</t>
  </si>
  <si>
    <t>622</t>
  </si>
  <si>
    <t>자재 238</t>
  </si>
  <si>
    <t>618</t>
  </si>
  <si>
    <t>476</t>
  </si>
  <si>
    <t>자재 239</t>
  </si>
  <si>
    <t>자재 240</t>
  </si>
  <si>
    <t>468</t>
  </si>
  <si>
    <t>자재 241</t>
  </si>
  <si>
    <t>614</t>
  </si>
  <si>
    <t>자재 242</t>
  </si>
  <si>
    <t>자재 243</t>
  </si>
  <si>
    <t>467</t>
  </si>
  <si>
    <t>자재 244</t>
  </si>
  <si>
    <t>590</t>
  </si>
  <si>
    <t>자재 245</t>
  </si>
  <si>
    <t>자재 246</t>
  </si>
  <si>
    <t>607</t>
  </si>
  <si>
    <t>자재 247</t>
  </si>
  <si>
    <t>자재 248</t>
  </si>
  <si>
    <t>자재 249</t>
  </si>
  <si>
    <t>자재 250</t>
  </si>
  <si>
    <t>652</t>
  </si>
  <si>
    <t>자재 251</t>
  </si>
  <si>
    <t>689</t>
  </si>
  <si>
    <t>자재 252</t>
  </si>
  <si>
    <t>466</t>
  </si>
  <si>
    <t>자재 253</t>
  </si>
  <si>
    <t>자재 254</t>
  </si>
  <si>
    <t>77</t>
  </si>
  <si>
    <t>38</t>
  </si>
  <si>
    <t>자재 255</t>
  </si>
  <si>
    <t>자재 256</t>
  </si>
  <si>
    <t>78</t>
  </si>
  <si>
    <t>자재 257</t>
  </si>
  <si>
    <t>자재 258</t>
  </si>
  <si>
    <t>79</t>
  </si>
  <si>
    <t>자재 259</t>
  </si>
  <si>
    <t>자재 260</t>
  </si>
  <si>
    <t>자재 261</t>
  </si>
  <si>
    <t>자재 262</t>
  </si>
  <si>
    <t>자재 263</t>
  </si>
  <si>
    <t>자재 264</t>
  </si>
  <si>
    <t>자재 265</t>
  </si>
  <si>
    <t>자재 266</t>
  </si>
  <si>
    <t>자재 267</t>
  </si>
  <si>
    <t>자재 268</t>
  </si>
  <si>
    <t>자재 269</t>
  </si>
  <si>
    <t>자재 270</t>
  </si>
  <si>
    <t>자재 271</t>
  </si>
  <si>
    <t>자재 272</t>
  </si>
  <si>
    <t>자재 273</t>
  </si>
  <si>
    <t>자재 274</t>
  </si>
  <si>
    <t>자재 275</t>
  </si>
  <si>
    <t>자재 276</t>
  </si>
  <si>
    <t>자재 277</t>
  </si>
  <si>
    <t>자재 278</t>
  </si>
  <si>
    <t>자재 279</t>
  </si>
  <si>
    <t>자재 280</t>
  </si>
  <si>
    <t>자재 281</t>
  </si>
  <si>
    <t>자재 282</t>
  </si>
  <si>
    <t>자재 283</t>
  </si>
  <si>
    <t>자재 284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</si>
  <si>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</si>
  <si>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</si>
  <si>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</si>
  <si>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</si>
  <si>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</si>
  <si>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</si>
  <si>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</si>
  <si>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</si>
  <si>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</si>
  <si>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</si>
  <si>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</si>
  <si>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</si>
  <si>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</si>
  <si>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</si>
  <si>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노임 14</t>
  </si>
  <si>
    <t>노임 15</t>
  </si>
  <si>
    <t>노임 16</t>
  </si>
  <si>
    <t>노임 17</t>
  </si>
  <si>
    <t>노임 18</t>
  </si>
  <si>
    <t>노임 19</t>
  </si>
  <si>
    <t>노임 20</t>
  </si>
  <si>
    <t>노임 21</t>
  </si>
  <si>
    <t>노임 22</t>
  </si>
  <si>
    <t>노임 23</t>
  </si>
  <si>
    <t>노임 24</t>
  </si>
  <si>
    <t>노임 25</t>
  </si>
  <si>
    <t>노임 26</t>
  </si>
  <si>
    <t>노임 27</t>
  </si>
  <si>
    <t>자재 285</t>
  </si>
  <si>
    <t>자재 286</t>
  </si>
  <si>
    <t>자재 287</t>
  </si>
  <si>
    <t>자재 288</t>
  </si>
  <si>
    <t>자재 289</t>
  </si>
  <si>
    <t>자재 290</t>
  </si>
  <si>
    <t>자재 291</t>
  </si>
  <si>
    <t>자재 292</t>
  </si>
  <si>
    <t>자재 293</t>
  </si>
  <si>
    <t>자재 294</t>
  </si>
  <si>
    <t>자재 295</t>
  </si>
  <si>
    <t>자재 296</t>
  </si>
  <si>
    <t>자재 297</t>
  </si>
  <si>
    <t>자재 298</t>
  </si>
  <si>
    <t>자재 299</t>
  </si>
  <si>
    <t>자재 300</t>
  </si>
  <si>
    <t>자재 301</t>
  </si>
  <si>
    <t>자재 302</t>
  </si>
  <si>
    <t>자재 303</t>
  </si>
  <si>
    <t>자재 304</t>
  </si>
  <si>
    <t>자재 305</t>
  </si>
  <si>
    <t>자재 306</t>
  </si>
  <si>
    <t>자재 307</t>
  </si>
  <si>
    <t>자재 308</t>
  </si>
  <si>
    <t>자재 309</t>
  </si>
  <si>
    <t>자재 310</t>
  </si>
  <si>
    <t>자재 311</t>
  </si>
  <si>
    <t>자재 312</t>
  </si>
  <si>
    <t>자재 313</t>
  </si>
  <si>
    <t>자재 314</t>
  </si>
  <si>
    <t>자재 315</t>
  </si>
  <si>
    <t>자재 316</t>
  </si>
  <si>
    <t>자재 317</t>
  </si>
  <si>
    <t>자재 318</t>
  </si>
  <si>
    <t>자재 319</t>
  </si>
  <si>
    <t>자재 320</t>
  </si>
  <si>
    <t>자재 321</t>
  </si>
  <si>
    <t>자재 322</t>
  </si>
  <si>
    <t>736</t>
  </si>
  <si>
    <t>자재 323</t>
  </si>
  <si>
    <t>자재 324</t>
  </si>
  <si>
    <t>자재 325</t>
  </si>
  <si>
    <t>자재 326</t>
  </si>
  <si>
    <t>자재 327</t>
  </si>
  <si>
    <t>자재 328</t>
  </si>
  <si>
    <t>자재 331</t>
  </si>
  <si>
    <t>자재 337</t>
  </si>
  <si>
    <t>자재 338</t>
  </si>
  <si>
    <t>(   설  계  서  용  지   )</t>
    <phoneticPr fontId="9" type="noConversion"/>
  </si>
  <si>
    <t>일금:</t>
    <phoneticPr fontId="9" type="noConversion"/>
  </si>
  <si>
    <t>\</t>
  </si>
  <si>
    <t>(관급자재대포함)</t>
    <phoneticPr fontId="18" type="noConversion"/>
  </si>
  <si>
    <t>번 호</t>
  </si>
  <si>
    <t>명     칭</t>
    <phoneticPr fontId="9" type="noConversion"/>
  </si>
  <si>
    <t>금    액</t>
    <phoneticPr fontId="9" type="noConversion"/>
  </si>
  <si>
    <t>비   고</t>
    <phoneticPr fontId="9" type="noConversion"/>
  </si>
  <si>
    <t>도 급 공 사 비</t>
    <phoneticPr fontId="18" type="noConversion"/>
  </si>
  <si>
    <t>소          계</t>
    <phoneticPr fontId="18" type="noConversion"/>
  </si>
  <si>
    <t>공  사  비 계</t>
    <phoneticPr fontId="18" type="noConversion"/>
  </si>
  <si>
    <t>합         계</t>
    <phoneticPr fontId="18" type="noConversion"/>
  </si>
  <si>
    <t xml:space="preserve">   원   가   계   산   서</t>
    <phoneticPr fontId="18" type="noConversion"/>
  </si>
  <si>
    <t xml:space="preserve">  1.   총            공            사             비   </t>
    <phoneticPr fontId="18" type="noConversion"/>
  </si>
  <si>
    <t xml:space="preserve">                         가   +   나   +   다  </t>
    <phoneticPr fontId="18" type="noConversion"/>
  </si>
  <si>
    <t xml:space="preserve">   가.    재              료               비</t>
    <phoneticPr fontId="18" type="noConversion"/>
  </si>
  <si>
    <t xml:space="preserve">     가-1    직   접   재   료   비</t>
    <phoneticPr fontId="18" type="noConversion"/>
  </si>
  <si>
    <t xml:space="preserve">     가-2    부   산   물   공   제</t>
    <phoneticPr fontId="18" type="noConversion"/>
  </si>
  <si>
    <t xml:space="preserve">   나.    노              무              비</t>
    <phoneticPr fontId="18" type="noConversion"/>
  </si>
  <si>
    <t xml:space="preserve">     나-1    직   접   노   무   비</t>
    <phoneticPr fontId="18" type="noConversion"/>
  </si>
  <si>
    <t xml:space="preserve">     나-2    간   접   노   무   비</t>
    <phoneticPr fontId="18" type="noConversion"/>
  </si>
  <si>
    <t xml:space="preserve">        나 - 1</t>
    <phoneticPr fontId="18" type="noConversion"/>
  </si>
  <si>
    <t xml:space="preserve">   다.    경                               비</t>
    <phoneticPr fontId="18" type="noConversion"/>
  </si>
  <si>
    <t xml:space="preserve">     다-1    기    계     경      비</t>
    <phoneticPr fontId="18" type="noConversion"/>
  </si>
  <si>
    <t>품셈에서산출</t>
    <phoneticPr fontId="18" type="noConversion"/>
  </si>
  <si>
    <t xml:space="preserve">     다-2    산   재   보   험   료</t>
    <phoneticPr fontId="18" type="noConversion"/>
  </si>
  <si>
    <t xml:space="preserve">       나  </t>
    <phoneticPr fontId="18" type="noConversion"/>
  </si>
  <si>
    <t xml:space="preserve">     다-3    고   용     보  험  료</t>
    <phoneticPr fontId="18" type="noConversion"/>
  </si>
  <si>
    <t xml:space="preserve">     다-4    석   면     분  담  금</t>
    <phoneticPr fontId="18" type="noConversion"/>
  </si>
  <si>
    <t xml:space="preserve">     다-5    임 금 채 권 부 담 금</t>
    <phoneticPr fontId="18" type="noConversion"/>
  </si>
  <si>
    <t xml:space="preserve">     다-6    건   강     보  험  료</t>
    <phoneticPr fontId="18" type="noConversion"/>
  </si>
  <si>
    <t xml:space="preserve">                         나-1</t>
    <phoneticPr fontId="18" type="noConversion"/>
  </si>
  <si>
    <t xml:space="preserve">     다-7    노인장기요양보험료</t>
    <phoneticPr fontId="18" type="noConversion"/>
  </si>
  <si>
    <t>건강보험료</t>
    <phoneticPr fontId="18" type="noConversion"/>
  </si>
  <si>
    <t xml:space="preserve">     다-8    연   금     보  험  료</t>
    <phoneticPr fontId="18" type="noConversion"/>
  </si>
  <si>
    <t xml:space="preserve">     다-9    퇴 직 공 제 부 제 금</t>
    <phoneticPr fontId="18" type="noConversion"/>
  </si>
  <si>
    <t>안전관리비 범위-&gt;</t>
    <phoneticPr fontId="18" type="noConversion"/>
  </si>
  <si>
    <t xml:space="preserve">     다-10   산업안전보건관리비</t>
    <phoneticPr fontId="18" type="noConversion"/>
  </si>
  <si>
    <t>가+나1</t>
    <phoneticPr fontId="18" type="noConversion"/>
  </si>
  <si>
    <t xml:space="preserve">     다-11   산업안전보건관리비기초액</t>
    <phoneticPr fontId="18" type="noConversion"/>
  </si>
  <si>
    <t>본공사120%</t>
    <phoneticPr fontId="18" type="noConversion"/>
  </si>
  <si>
    <t>1안 - (관급자재대/1.1)</t>
    <phoneticPr fontId="18" type="noConversion"/>
  </si>
  <si>
    <t>원계산</t>
    <phoneticPr fontId="18" type="noConversion"/>
  </si>
  <si>
    <t xml:space="preserve">     다-12  산업안전보건관리비(관급)  </t>
    <phoneticPr fontId="18" type="noConversion"/>
  </si>
  <si>
    <t>2안 - (가+나1)</t>
    <phoneticPr fontId="18" type="noConversion"/>
  </si>
  <si>
    <t>2.28%+다9* 20%</t>
    <phoneticPr fontId="18" type="noConversion"/>
  </si>
  <si>
    <t>적용</t>
    <phoneticPr fontId="18" type="noConversion"/>
  </si>
  <si>
    <t xml:space="preserve">     다-13   기    타     경      비</t>
    <phoneticPr fontId="18" type="noConversion"/>
  </si>
  <si>
    <t>가+나</t>
    <phoneticPr fontId="18" type="noConversion"/>
  </si>
  <si>
    <t xml:space="preserve">     다-14   환   경     보  전  비</t>
    <phoneticPr fontId="18" type="noConversion"/>
  </si>
  <si>
    <t xml:space="preserve">            가+나-1+다-1</t>
    <phoneticPr fontId="18" type="noConversion"/>
  </si>
  <si>
    <t xml:space="preserve">     다-15  하도급대금지급수수료</t>
    <phoneticPr fontId="18" type="noConversion"/>
  </si>
  <si>
    <t xml:space="preserve">     다-16  기계대여대금지급수수료</t>
    <phoneticPr fontId="18" type="noConversion"/>
  </si>
  <si>
    <t xml:space="preserve">     다-17  품   질   시   험   비</t>
    <phoneticPr fontId="18" type="noConversion"/>
  </si>
  <si>
    <t xml:space="preserve">     다-18  안   전   관   리   비 </t>
    <phoneticPr fontId="18" type="noConversion"/>
  </si>
  <si>
    <t xml:space="preserve">  2.  일       반       관      리      비</t>
    <phoneticPr fontId="18" type="noConversion"/>
  </si>
  <si>
    <t xml:space="preserve">  1   의</t>
    <phoneticPr fontId="18" type="noConversion"/>
  </si>
  <si>
    <t xml:space="preserve">  3.  이                                   윤</t>
    <phoneticPr fontId="18" type="noConversion"/>
  </si>
  <si>
    <t xml:space="preserve">  4.  폐    기    물     상     차     비</t>
    <phoneticPr fontId="18" type="noConversion"/>
  </si>
  <si>
    <t xml:space="preserve">  5.  철          강         설 (철거재)</t>
    <phoneticPr fontId="18" type="noConversion"/>
  </si>
  <si>
    <t xml:space="preserve">  6.  합                                   계</t>
    <phoneticPr fontId="18" type="noConversion"/>
  </si>
  <si>
    <t xml:space="preserve">1 + 2 + 3 + 4 + 5 </t>
    <phoneticPr fontId="18" type="noConversion"/>
  </si>
  <si>
    <t>추정가격</t>
    <phoneticPr fontId="18" type="noConversion"/>
  </si>
  <si>
    <t xml:space="preserve">  7.  부      가        가      치      세</t>
    <phoneticPr fontId="18" type="noConversion"/>
  </si>
  <si>
    <t>6   의</t>
    <phoneticPr fontId="18" type="noConversion"/>
  </si>
  <si>
    <t xml:space="preserve">  8.  도      급        공      사      비</t>
    <phoneticPr fontId="18" type="noConversion"/>
  </si>
  <si>
    <t xml:space="preserve">      6  + 7 </t>
    <phoneticPr fontId="18" type="noConversion"/>
  </si>
  <si>
    <t xml:space="preserve">  9.  관      급        자      재      비</t>
    <phoneticPr fontId="18" type="noConversion"/>
  </si>
  <si>
    <t>(도급자설치관급)</t>
    <phoneticPr fontId="18" type="noConversion"/>
  </si>
  <si>
    <t>도급자관급(수수료제외금액)</t>
    <phoneticPr fontId="18" type="noConversion"/>
  </si>
  <si>
    <t>10.  관      급        자      재      비</t>
    <phoneticPr fontId="18" type="noConversion"/>
  </si>
  <si>
    <t>(관급자설치관급)</t>
    <phoneticPr fontId="18" type="noConversion"/>
  </si>
  <si>
    <t>11.  총      공        사      비      계</t>
    <phoneticPr fontId="18" type="noConversion"/>
  </si>
  <si>
    <t xml:space="preserve">8 + 9 + 10 </t>
    <phoneticPr fontId="18" type="noConversion"/>
  </si>
  <si>
    <t>[ 대구장애인종합복지관 낙석방지망설치공사 ]</t>
    <phoneticPr fontId="1" type="noConversion"/>
  </si>
  <si>
    <t>010101  토공사</t>
    <phoneticPr fontId="1" type="noConversion"/>
  </si>
  <si>
    <t>01. 낙석방지망설치공사</t>
    <phoneticPr fontId="1" type="noConversion"/>
  </si>
  <si>
    <t>인력</t>
    <phoneticPr fontId="1" type="noConversion"/>
  </si>
  <si>
    <t>터파기(인력)</t>
    <phoneticPr fontId="1" type="noConversion"/>
  </si>
  <si>
    <t>보통,</t>
    <phoneticPr fontId="1" type="noConversion"/>
  </si>
  <si>
    <t>터파기  토사   ( 호표 21 )</t>
    <phoneticPr fontId="1" type="noConversion"/>
  </si>
  <si>
    <t>인력, 1층</t>
    <phoneticPr fontId="1" type="noConversion"/>
  </si>
  <si>
    <t>되메우기 및 다짐 인력   ( 호표 22 )</t>
    <phoneticPr fontId="1" type="noConversion"/>
  </si>
  <si>
    <t>되메우고 다짐/인력</t>
    <phoneticPr fontId="1" type="noConversion"/>
  </si>
  <si>
    <t>010102 콘크리트공사</t>
    <phoneticPr fontId="1" type="noConversion"/>
  </si>
  <si>
    <t>25-24-120</t>
    <phoneticPr fontId="1" type="noConversion"/>
  </si>
  <si>
    <t>거푸집</t>
    <phoneticPr fontId="1" type="noConversion"/>
  </si>
  <si>
    <t>보통 간단 6회</t>
    <phoneticPr fontId="1" type="noConversion"/>
  </si>
  <si>
    <t>M2</t>
    <phoneticPr fontId="1" type="noConversion"/>
  </si>
  <si>
    <t>010103 낙석방지망공사</t>
    <phoneticPr fontId="1" type="noConversion"/>
  </si>
  <si>
    <t>낙석방지망</t>
    <phoneticPr fontId="1" type="noConversion"/>
  </si>
  <si>
    <t>단부구간</t>
    <phoneticPr fontId="1" type="noConversion"/>
  </si>
  <si>
    <t>구간</t>
    <phoneticPr fontId="1" type="noConversion"/>
  </si>
  <si>
    <t>2. 옹벽설치공사</t>
    <phoneticPr fontId="1" type="noConversion"/>
  </si>
  <si>
    <t>터파기</t>
    <phoneticPr fontId="1" type="noConversion"/>
  </si>
  <si>
    <t>되메우기</t>
    <phoneticPr fontId="1" type="noConversion"/>
  </si>
  <si>
    <t>잔토처리</t>
    <phoneticPr fontId="1" type="noConversion"/>
  </si>
  <si>
    <t>M3</t>
    <phoneticPr fontId="1" type="noConversion"/>
  </si>
  <si>
    <t>2-1.토공사</t>
    <phoneticPr fontId="1" type="noConversion"/>
  </si>
  <si>
    <t>2-2 철근콘크리트공사</t>
    <phoneticPr fontId="1" type="noConversion"/>
  </si>
  <si>
    <t>레미콘</t>
    <phoneticPr fontId="1" type="noConversion"/>
  </si>
  <si>
    <t>24*25*12</t>
    <phoneticPr fontId="1" type="noConversion"/>
  </si>
  <si>
    <t>18*25*8</t>
    <phoneticPr fontId="1" type="noConversion"/>
  </si>
  <si>
    <t>유로폼</t>
    <phoneticPr fontId="1" type="noConversion"/>
  </si>
  <si>
    <t>간단</t>
    <phoneticPr fontId="1" type="noConversion"/>
  </si>
  <si>
    <t>문양거푸짐</t>
    <phoneticPr fontId="1" type="noConversion"/>
  </si>
  <si>
    <t>철근콘크리트 타설</t>
    <phoneticPr fontId="1" type="noConversion"/>
  </si>
  <si>
    <t>철근</t>
    <phoneticPr fontId="1" type="noConversion"/>
  </si>
  <si>
    <t>HD-13</t>
    <phoneticPr fontId="1" type="noConversion"/>
  </si>
  <si>
    <t>T</t>
    <phoneticPr fontId="1" type="noConversion"/>
  </si>
  <si>
    <t>HD-16</t>
    <phoneticPr fontId="1" type="noConversion"/>
  </si>
  <si>
    <t>철근가공조립</t>
    <phoneticPr fontId="1" type="noConversion"/>
  </si>
  <si>
    <t>25-18-80</t>
    <phoneticPr fontId="1" type="noConversion"/>
  </si>
  <si>
    <t>면목설치</t>
    <phoneticPr fontId="1" type="noConversion"/>
  </si>
  <si>
    <t>M</t>
    <phoneticPr fontId="1" type="noConversion"/>
  </si>
  <si>
    <t>콘크리트 타설</t>
    <phoneticPr fontId="1" type="noConversion"/>
  </si>
  <si>
    <t>[ 대구장애인 종합복지관 낙석방지망 설치공사 ]</t>
    <phoneticPr fontId="1" type="noConversion"/>
  </si>
  <si>
    <t>01  대구장애인종합복지관 낙석방지망 설치공사</t>
    <phoneticPr fontId="1" type="noConversion"/>
  </si>
  <si>
    <t>1.낙석방지망설치공사</t>
    <phoneticPr fontId="1" type="noConversion"/>
  </si>
  <si>
    <t>010102 콘크리트 공사</t>
    <phoneticPr fontId="1" type="noConversion"/>
  </si>
  <si>
    <t>010103  낙석방지망설치공사</t>
    <phoneticPr fontId="1" type="noConversion"/>
  </si>
  <si>
    <t>소계</t>
    <phoneticPr fontId="1" type="noConversion"/>
  </si>
  <si>
    <t>2-1. 토공사</t>
    <phoneticPr fontId="1" type="noConversion"/>
  </si>
  <si>
    <t>2-2. 철근콘크리트공사</t>
    <phoneticPr fontId="1" type="noConversion"/>
  </si>
  <si>
    <t>합계</t>
    <phoneticPr fontId="1" type="noConversion"/>
  </si>
  <si>
    <t>공사명 : 대구장애인 종합복지관 낙석방지망 설치공사</t>
    <phoneticPr fontId="18" type="noConversion"/>
  </si>
  <si>
    <t>공 사 명 :  대구장애인종합복지관 낙석방지망 설치공사</t>
    <phoneticPr fontId="1" type="noConversion"/>
  </si>
  <si>
    <t>[ 대구장애인종합복지관 낙석방지망 설치공사 ]</t>
    <phoneticPr fontId="1" type="noConversion"/>
  </si>
  <si>
    <t>[ 대구장애인종합 복지관 낙석방지망 설치공사 ]</t>
    <phoneticPr fontId="1" type="noConversion"/>
  </si>
  <si>
    <t>철근콘크리트 장비사용 타설  slump 15cm,f1:기초,f2:보통, 36m  M3  공통 6-1-4   ( 호표 30 )</t>
    <phoneticPr fontId="1" type="noConversion"/>
  </si>
  <si>
    <t>무근콘크리트 인력 타설</t>
    <phoneticPr fontId="1" type="noConversion"/>
  </si>
  <si>
    <t>무근콘크리트 인력 타설  slump 8~12cm,f1:기타,f2:보통, 36m  M3  공통 6-1-4   ( 호표 29 )</t>
    <phoneticPr fontId="1" type="noConversion"/>
  </si>
  <si>
    <t>대구</t>
    <phoneticPr fontId="1" type="noConversion"/>
  </si>
  <si>
    <t>(1 나 + 1 다 +  2)</t>
    <phoneticPr fontId="18" type="noConversion"/>
  </si>
  <si>
    <t>출입문</t>
    <phoneticPr fontId="1" type="noConversion"/>
  </si>
  <si>
    <t>EA</t>
    <phoneticPr fontId="1" type="noConversion"/>
  </si>
  <si>
    <t>견적</t>
    <phoneticPr fontId="1" type="noConversion"/>
  </si>
  <si>
    <t>010103 낙석방지망 관급공사</t>
    <phoneticPr fontId="1" type="noConversion"/>
  </si>
  <si>
    <t>표준구간 (2.0*2.5)</t>
    <phoneticPr fontId="1" type="noConversion"/>
  </si>
  <si>
    <t>3. 관급공사</t>
    <phoneticPr fontId="1" type="noConversion"/>
  </si>
  <si>
    <t>수수료</t>
    <phoneticPr fontId="1" type="noConversion"/>
  </si>
  <si>
    <t>낙석방지책</t>
    <phoneticPr fontId="1" type="noConversion"/>
  </si>
  <si>
    <t>천원이하절사</t>
    <phoneticPr fontId="1" type="noConversion"/>
  </si>
  <si>
    <t>도급자설치 관급공사</t>
    <phoneticPr fontId="1" type="noConversion"/>
  </si>
  <si>
    <t>터파기 기계</t>
    <phoneticPr fontId="1" type="noConversion"/>
  </si>
  <si>
    <t>보통타입, 굴착기 (1.0m3)</t>
    <phoneticPr fontId="1" type="noConversion"/>
  </si>
  <si>
    <t>산근1</t>
    <phoneticPr fontId="1" type="noConversion"/>
  </si>
  <si>
    <t>기계</t>
    <phoneticPr fontId="1" type="noConversion"/>
  </si>
  <si>
    <t>호표 21-1</t>
    <phoneticPr fontId="1" type="noConversion"/>
  </si>
  <si>
    <t>터파기  토사,굴착기 (1.0M3, 5.0m이하,토목일위대가 맞춤   (호표 21-1)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</si>
</sst>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76" formatCode="#,###"/>
    <numFmt numFmtId="177" formatCode="#,##0.00#"/>
    <numFmt numFmtId="178" formatCode="#,##0.0"/>
    <numFmt numFmtId="179" formatCode="#,##0.0;\-#,##0.0;#"/>
    <numFmt numFmtId="180" formatCode="#,##0;\-#,##0;#"/>
    <numFmt numFmtId="181" formatCode="#,##0.00#;\-#,##0.00#;#"/>
    <numFmt numFmtId="182" formatCode="\ #,##0\ &quot;원&quot;;[Red]\(#,##0\)"/>
    <numFmt numFmtId="183" formatCode="_ * #,##0_ ;_ * \-#,##0_ ;_ * &quot;-&quot;_ ;_ @_ "/>
    <numFmt numFmtId="184" formatCode="#,##0_ "/>
    <numFmt numFmtId="185" formatCode="0.000%"/>
    <numFmt numFmtId="186" formatCode="_-* #,##0_-;\-* #,##0_-;_-* &quot;-&quot;?_-;_-@_-"/>
    <numFmt numFmtId="187" formatCode="_-* #,##0_-;\-* #,##0_-;_-* &quot;-&quot;??_-;_-@_-"/>
  </numFmts>
  <fonts count="3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8"/>
      <name val="HY울릉도L"/>
      <family val="1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6"/>
      <name val="HY울릉도L"/>
      <family val="1"/>
      <charset val="129"/>
    </font>
    <font>
      <b/>
      <sz val="16"/>
      <name val="HY울릉도L"/>
      <family val="1"/>
      <charset val="129"/>
    </font>
    <font>
      <sz val="12"/>
      <name val="HY울릉도L"/>
      <family val="1"/>
      <charset val="129"/>
    </font>
    <font>
      <sz val="15"/>
      <name val="HY울릉도L"/>
      <family val="1"/>
      <charset val="129"/>
    </font>
    <font>
      <sz val="14"/>
      <name val="HY울릉도L"/>
      <family val="1"/>
      <charset val="129"/>
    </font>
    <font>
      <sz val="11"/>
      <name val="돋움"/>
      <family val="3"/>
      <charset val="129"/>
    </font>
    <font>
      <u/>
      <sz val="14"/>
      <name val="돋움"/>
      <family val="3"/>
      <charset val="129"/>
    </font>
    <font>
      <sz val="8"/>
      <name val="돋움"/>
      <family val="3"/>
      <charset val="129"/>
    </font>
    <font>
      <b/>
      <sz val="12"/>
      <name val="굴림체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b/>
      <sz val="24"/>
      <name val="굴림"/>
      <family val="3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3"/>
      <color theme="1"/>
      <name val="굴림"/>
      <family val="3"/>
      <charset val="129"/>
    </font>
    <font>
      <b/>
      <sz val="13"/>
      <color theme="1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/>
    <xf numFmtId="0" fontId="16" fillId="0" borderId="0">
      <alignment vertical="center"/>
    </xf>
    <xf numFmtId="183" fontId="7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9" fontId="16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quotePrefix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5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0" fontId="0" fillId="0" borderId="5" xfId="0" quotePrefix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quotePrefix="1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quotePrefix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77" fontId="3" fillId="0" borderId="8" xfId="0" applyNumberFormat="1" applyFont="1" applyBorder="1">
      <alignment vertical="center"/>
    </xf>
    <xf numFmtId="177" fontId="3" fillId="0" borderId="10" xfId="0" applyNumberFormat="1" applyFont="1" applyBorder="1" applyAlignment="1">
      <alignment vertical="center" wrapText="1"/>
    </xf>
    <xf numFmtId="178" fontId="3" fillId="0" borderId="5" xfId="0" applyNumberFormat="1" applyFont="1" applyBorder="1" applyAlignment="1">
      <alignment vertical="center" wrapText="1"/>
    </xf>
    <xf numFmtId="178" fontId="3" fillId="0" borderId="8" xfId="0" applyNumberFormat="1" applyFont="1" applyBorder="1">
      <alignment vertical="center"/>
    </xf>
    <xf numFmtId="178" fontId="3" fillId="0" borderId="10" xfId="0" applyNumberFormat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180" fontId="6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179" fontId="6" fillId="0" borderId="1" xfId="0" applyNumberFormat="1" applyFont="1" applyBorder="1" applyAlignment="1">
      <alignment vertical="center" wrapText="1"/>
    </xf>
    <xf numFmtId="180" fontId="6" fillId="0" borderId="1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quotePrefix="1" applyFont="1" applyBorder="1" applyAlignment="1">
      <alignment vertical="center" wrapText="1"/>
    </xf>
    <xf numFmtId="180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81" fontId="0" fillId="0" borderId="5" xfId="0" quotePrefix="1" applyNumberFormat="1" applyBorder="1" applyAlignment="1">
      <alignment vertical="center" wrapText="1"/>
    </xf>
    <xf numFmtId="181" fontId="3" fillId="0" borderId="5" xfId="0" applyNumberFormat="1" applyFont="1" applyBorder="1" applyAlignment="1">
      <alignment vertical="center" wrapText="1"/>
    </xf>
    <xf numFmtId="181" fontId="0" fillId="0" borderId="0" xfId="0" applyNumberFormat="1">
      <alignment vertical="center"/>
    </xf>
    <xf numFmtId="0" fontId="10" fillId="2" borderId="0" xfId="1" applyFont="1" applyFill="1"/>
    <xf numFmtId="3" fontId="8" fillId="2" borderId="16" xfId="1" applyNumberFormat="1" applyFont="1" applyFill="1" applyBorder="1" applyAlignment="1">
      <alignment horizontal="center"/>
    </xf>
    <xf numFmtId="3" fontId="8" fillId="2" borderId="0" xfId="1" applyNumberFormat="1" applyFont="1" applyFill="1" applyAlignment="1">
      <alignment horizontal="center"/>
    </xf>
    <xf numFmtId="3" fontId="8" fillId="2" borderId="17" xfId="1" applyNumberFormat="1" applyFont="1" applyFill="1" applyBorder="1" applyAlignment="1">
      <alignment horizontal="center"/>
    </xf>
    <xf numFmtId="3" fontId="11" fillId="2" borderId="16" xfId="1" applyNumberFormat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13" fillId="2" borderId="17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3" fontId="12" fillId="2" borderId="16" xfId="1" applyNumberFormat="1" applyFont="1" applyFill="1" applyBorder="1" applyAlignment="1">
      <alignment horizontal="left" vertical="center"/>
    </xf>
    <xf numFmtId="3" fontId="12" fillId="2" borderId="0" xfId="1" applyNumberFormat="1" applyFont="1" applyFill="1" applyAlignment="1">
      <alignment horizontal="left" vertical="center"/>
    </xf>
    <xf numFmtId="3" fontId="12" fillId="2" borderId="17" xfId="1" applyNumberFormat="1" applyFont="1" applyFill="1" applyBorder="1" applyAlignment="1">
      <alignment horizontal="left" vertical="center"/>
    </xf>
    <xf numFmtId="0" fontId="13" fillId="2" borderId="16" xfId="1" applyFont="1" applyFill="1" applyBorder="1"/>
    <xf numFmtId="0" fontId="13" fillId="2" borderId="0" xfId="1" applyFont="1" applyFill="1"/>
    <xf numFmtId="0" fontId="13" fillId="2" borderId="17" xfId="1" applyFont="1" applyFill="1" applyBorder="1"/>
    <xf numFmtId="0" fontId="15" fillId="2" borderId="16" xfId="1" applyFont="1" applyFill="1" applyBorder="1" applyAlignment="1">
      <alignment horizontal="right" vertical="center"/>
    </xf>
    <xf numFmtId="0" fontId="15" fillId="2" borderId="0" xfId="1" applyFont="1" applyFill="1" applyAlignment="1">
      <alignment horizontal="right" vertical="center"/>
    </xf>
    <xf numFmtId="0" fontId="17" fillId="0" borderId="0" xfId="2" applyFont="1" applyAlignment="1">
      <alignment shrinkToFit="1"/>
    </xf>
    <xf numFmtId="0" fontId="10" fillId="2" borderId="16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182" fontId="13" fillId="2" borderId="18" xfId="1" applyNumberFormat="1" applyFont="1" applyFill="1" applyBorder="1" applyAlignment="1">
      <alignment vertical="center"/>
    </xf>
    <xf numFmtId="0" fontId="10" fillId="2" borderId="17" xfId="1" applyFont="1" applyFill="1" applyBorder="1" applyAlignment="1">
      <alignment vertical="center"/>
    </xf>
    <xf numFmtId="0" fontId="10" fillId="2" borderId="19" xfId="1" applyFont="1" applyFill="1" applyBorder="1"/>
    <xf numFmtId="0" fontId="10" fillId="2" borderId="20" xfId="1" applyFont="1" applyFill="1" applyBorder="1"/>
    <xf numFmtId="0" fontId="10" fillId="2" borderId="21" xfId="1" applyFont="1" applyFill="1" applyBorder="1"/>
    <xf numFmtId="0" fontId="19" fillId="2" borderId="0" xfId="1" applyFont="1" applyFill="1"/>
    <xf numFmtId="184" fontId="10" fillId="2" borderId="0" xfId="1" applyNumberFormat="1" applyFont="1" applyFill="1" applyAlignment="1">
      <alignment vertical="center"/>
    </xf>
    <xf numFmtId="183" fontId="10" fillId="2" borderId="0" xfId="1" applyNumberFormat="1" applyFont="1" applyFill="1" applyAlignment="1">
      <alignment vertical="center"/>
    </xf>
    <xf numFmtId="183" fontId="10" fillId="2" borderId="0" xfId="1" applyNumberFormat="1" applyFont="1" applyFill="1"/>
    <xf numFmtId="41" fontId="10" fillId="2" borderId="0" xfId="4" applyFont="1" applyFill="1" applyAlignment="1"/>
    <xf numFmtId="0" fontId="10" fillId="2" borderId="0" xfId="1" applyFont="1" applyFill="1" applyAlignment="1">
      <alignment horizontal="right"/>
    </xf>
    <xf numFmtId="41" fontId="10" fillId="2" borderId="0" xfId="1" applyNumberFormat="1" applyFont="1" applyFill="1"/>
    <xf numFmtId="0" fontId="21" fillId="0" borderId="0" xfId="5" applyFont="1"/>
    <xf numFmtId="0" fontId="23" fillId="0" borderId="0" xfId="6" quotePrefix="1" applyFont="1" applyAlignment="1">
      <alignment vertical="center" shrinkToFit="1"/>
    </xf>
    <xf numFmtId="0" fontId="24" fillId="0" borderId="0" xfId="5" applyFont="1"/>
    <xf numFmtId="0" fontId="20" fillId="0" borderId="22" xfId="5" applyFont="1" applyBorder="1" applyAlignment="1">
      <alignment vertical="center"/>
    </xf>
    <xf numFmtId="0" fontId="20" fillId="0" borderId="23" xfId="5" applyFont="1" applyBorder="1" applyAlignment="1">
      <alignment vertical="center"/>
    </xf>
    <xf numFmtId="0" fontId="21" fillId="0" borderId="23" xfId="5" applyFont="1" applyBorder="1" applyAlignment="1">
      <alignment horizontal="center" vertical="center"/>
    </xf>
    <xf numFmtId="41" fontId="21" fillId="0" borderId="24" xfId="5" applyNumberFormat="1" applyFont="1" applyBorder="1" applyAlignment="1">
      <alignment vertical="center"/>
    </xf>
    <xf numFmtId="41" fontId="24" fillId="0" borderId="0" xfId="5" applyNumberFormat="1" applyFont="1"/>
    <xf numFmtId="0" fontId="24" fillId="0" borderId="28" xfId="5" applyFont="1" applyBorder="1" applyAlignment="1">
      <alignment horizontal="center" vertical="center"/>
    </xf>
    <xf numFmtId="0" fontId="24" fillId="0" borderId="26" xfId="5" applyFont="1" applyBorder="1" applyAlignment="1">
      <alignment horizontal="center" vertical="center"/>
    </xf>
    <xf numFmtId="41" fontId="21" fillId="2" borderId="29" xfId="5" applyNumberFormat="1" applyFont="1" applyFill="1" applyBorder="1" applyAlignment="1">
      <alignment vertical="center"/>
    </xf>
    <xf numFmtId="0" fontId="24" fillId="2" borderId="33" xfId="5" applyFont="1" applyFill="1" applyBorder="1" applyAlignment="1">
      <alignment horizontal="center" vertical="center"/>
    </xf>
    <xf numFmtId="0" fontId="24" fillId="2" borderId="31" xfId="5" applyFont="1" applyFill="1" applyBorder="1" applyAlignment="1">
      <alignment horizontal="center" vertical="center"/>
    </xf>
    <xf numFmtId="41" fontId="21" fillId="4" borderId="34" xfId="5" applyNumberFormat="1" applyFont="1" applyFill="1" applyBorder="1" applyAlignment="1">
      <alignment vertical="center"/>
    </xf>
    <xf numFmtId="41" fontId="24" fillId="0" borderId="14" xfId="5" applyNumberFormat="1" applyFont="1" applyBorder="1"/>
    <xf numFmtId="0" fontId="24" fillId="0" borderId="14" xfId="5" applyFont="1" applyBorder="1"/>
    <xf numFmtId="41" fontId="24" fillId="5" borderId="14" xfId="5" applyNumberFormat="1" applyFont="1" applyFill="1" applyBorder="1"/>
    <xf numFmtId="0" fontId="24" fillId="2" borderId="38" xfId="5" applyFont="1" applyFill="1" applyBorder="1" applyAlignment="1">
      <alignment horizontal="center" vertical="center"/>
    </xf>
    <xf numFmtId="0" fontId="24" fillId="2" borderId="36" xfId="5" applyFont="1" applyFill="1" applyBorder="1" applyAlignment="1">
      <alignment horizontal="center" vertical="center"/>
    </xf>
    <xf numFmtId="0" fontId="21" fillId="0" borderId="39" xfId="5" applyFont="1" applyBorder="1" applyAlignment="1">
      <alignment vertical="center"/>
    </xf>
    <xf numFmtId="0" fontId="24" fillId="0" borderId="20" xfId="5" applyFont="1" applyBorder="1"/>
    <xf numFmtId="0" fontId="24" fillId="2" borderId="43" xfId="5" applyFont="1" applyFill="1" applyBorder="1" applyAlignment="1">
      <alignment horizontal="center" vertical="center"/>
    </xf>
    <xf numFmtId="0" fontId="24" fillId="2" borderId="41" xfId="5" applyFont="1" applyFill="1" applyBorder="1" applyAlignment="1">
      <alignment horizontal="center" vertical="center"/>
    </xf>
    <xf numFmtId="41" fontId="21" fillId="2" borderId="44" xfId="5" applyNumberFormat="1" applyFont="1" applyFill="1" applyBorder="1" applyAlignment="1">
      <alignment vertical="center"/>
    </xf>
    <xf numFmtId="10" fontId="21" fillId="0" borderId="45" xfId="5" applyNumberFormat="1" applyFont="1" applyBorder="1" applyAlignment="1">
      <alignment horizontal="center" vertical="center"/>
    </xf>
    <xf numFmtId="41" fontId="24" fillId="2" borderId="0" xfId="5" applyNumberFormat="1" applyFont="1" applyFill="1"/>
    <xf numFmtId="3" fontId="24" fillId="0" borderId="0" xfId="5" applyNumberFormat="1" applyFont="1"/>
    <xf numFmtId="3" fontId="24" fillId="2" borderId="0" xfId="5" applyNumberFormat="1" applyFont="1" applyFill="1"/>
    <xf numFmtId="0" fontId="24" fillId="2" borderId="0" xfId="5" applyFont="1" applyFill="1"/>
    <xf numFmtId="0" fontId="21" fillId="0" borderId="33" xfId="5" applyFont="1" applyBorder="1" applyAlignment="1">
      <alignment horizontal="right" vertical="center"/>
    </xf>
    <xf numFmtId="10" fontId="21" fillId="0" borderId="31" xfId="5" applyNumberFormat="1" applyFont="1" applyBorder="1" applyAlignment="1">
      <alignment horizontal="center" vertical="center"/>
    </xf>
    <xf numFmtId="0" fontId="21" fillId="0" borderId="49" xfId="5" applyFont="1" applyBorder="1" applyAlignment="1">
      <alignment horizontal="right" vertical="center"/>
    </xf>
    <xf numFmtId="10" fontId="21" fillId="2" borderId="47" xfId="5" applyNumberFormat="1" applyFont="1" applyFill="1" applyBorder="1" applyAlignment="1">
      <alignment horizontal="center" vertical="center"/>
    </xf>
    <xf numFmtId="10" fontId="21" fillId="0" borderId="47" xfId="5" applyNumberFormat="1" applyFont="1" applyBorder="1" applyAlignment="1">
      <alignment horizontal="center" vertical="center"/>
    </xf>
    <xf numFmtId="41" fontId="21" fillId="0" borderId="34" xfId="5" applyNumberFormat="1" applyFont="1" applyBorder="1" applyAlignment="1">
      <alignment vertical="center"/>
    </xf>
    <xf numFmtId="41" fontId="21" fillId="0" borderId="0" xfId="4" applyFont="1" applyAlignment="1"/>
    <xf numFmtId="0" fontId="24" fillId="7" borderId="0" xfId="5" applyFont="1" applyFill="1"/>
    <xf numFmtId="0" fontId="21" fillId="0" borderId="31" xfId="5" applyFont="1" applyBorder="1" applyAlignment="1">
      <alignment horizontal="center" vertical="center"/>
    </xf>
    <xf numFmtId="187" fontId="21" fillId="0" borderId="50" xfId="5" applyNumberFormat="1" applyFont="1" applyBorder="1" applyAlignment="1">
      <alignment vertical="center"/>
    </xf>
    <xf numFmtId="0" fontId="21" fillId="2" borderId="43" xfId="5" applyFont="1" applyFill="1" applyBorder="1" applyAlignment="1">
      <alignment horizontal="right" vertical="center"/>
    </xf>
    <xf numFmtId="10" fontId="21" fillId="2" borderId="41" xfId="5" applyNumberFormat="1" applyFont="1" applyFill="1" applyBorder="1" applyAlignment="1">
      <alignment horizontal="center" vertical="center"/>
    </xf>
    <xf numFmtId="187" fontId="21" fillId="4" borderId="44" xfId="5" applyNumberFormat="1" applyFont="1" applyFill="1" applyBorder="1" applyAlignment="1">
      <alignment vertical="center"/>
    </xf>
    <xf numFmtId="41" fontId="24" fillId="2" borderId="0" xfId="4" applyFont="1" applyFill="1" applyAlignment="1"/>
    <xf numFmtId="0" fontId="21" fillId="2" borderId="49" xfId="5" applyFont="1" applyFill="1" applyBorder="1" applyAlignment="1">
      <alignment horizontal="right" vertical="center"/>
    </xf>
    <xf numFmtId="187" fontId="21" fillId="4" borderId="50" xfId="5" applyNumberFormat="1" applyFont="1" applyFill="1" applyBorder="1" applyAlignment="1">
      <alignment vertical="center"/>
    </xf>
    <xf numFmtId="187" fontId="24" fillId="2" borderId="0" xfId="5" applyNumberFormat="1" applyFont="1" applyFill="1"/>
    <xf numFmtId="0" fontId="21" fillId="0" borderId="58" xfId="5" applyFont="1" applyBorder="1" applyAlignment="1">
      <alignment horizontal="right" vertical="center"/>
    </xf>
    <xf numFmtId="10" fontId="21" fillId="2" borderId="56" xfId="5" applyNumberFormat="1" applyFont="1" applyFill="1" applyBorder="1" applyAlignment="1">
      <alignment horizontal="center" vertical="center"/>
    </xf>
    <xf numFmtId="187" fontId="21" fillId="4" borderId="59" xfId="5" applyNumberFormat="1" applyFont="1" applyFill="1" applyBorder="1" applyAlignment="1">
      <alignment vertical="center"/>
    </xf>
    <xf numFmtId="43" fontId="24" fillId="2" borderId="0" xfId="5" applyNumberFormat="1" applyFont="1" applyFill="1"/>
    <xf numFmtId="43" fontId="21" fillId="0" borderId="0" xfId="5" applyNumberFormat="1" applyFont="1"/>
    <xf numFmtId="41" fontId="21" fillId="0" borderId="0" xfId="5" applyNumberFormat="1" applyFont="1"/>
    <xf numFmtId="187" fontId="21" fillId="0" borderId="0" xfId="5" applyNumberFormat="1" applyFont="1"/>
    <xf numFmtId="41" fontId="21" fillId="0" borderId="0" xfId="4" applyFont="1" applyAlignment="1">
      <alignment horizontal="right"/>
    </xf>
    <xf numFmtId="10" fontId="21" fillId="0" borderId="0" xfId="7" applyNumberFormat="1" applyFont="1" applyAlignment="1"/>
    <xf numFmtId="0" fontId="21" fillId="0" borderId="17" xfId="5" applyFont="1" applyBorder="1"/>
    <xf numFmtId="0" fontId="0" fillId="8" borderId="0" xfId="0" applyFill="1">
      <alignment vertical="center"/>
    </xf>
    <xf numFmtId="0" fontId="4" fillId="8" borderId="5" xfId="0" quotePrefix="1" applyFont="1" applyFill="1" applyBorder="1" applyAlignment="1">
      <alignment horizontal="center" vertical="center" wrapText="1"/>
    </xf>
    <xf numFmtId="0" fontId="3" fillId="8" borderId="5" xfId="0" quotePrefix="1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176" fontId="3" fillId="8" borderId="5" xfId="0" applyNumberFormat="1" applyFont="1" applyFill="1" applyBorder="1" applyAlignment="1">
      <alignment vertical="center" wrapText="1"/>
    </xf>
    <xf numFmtId="0" fontId="0" fillId="8" borderId="0" xfId="0" quotePrefix="1" applyFill="1">
      <alignment vertical="center"/>
    </xf>
    <xf numFmtId="176" fontId="0" fillId="8" borderId="0" xfId="0" applyNumberFormat="1" applyFill="1">
      <alignment vertical="center"/>
    </xf>
    <xf numFmtId="0" fontId="3" fillId="4" borderId="5" xfId="0" quotePrefix="1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176" fontId="3" fillId="4" borderId="5" xfId="0" applyNumberFormat="1" applyFont="1" applyFill="1" applyBorder="1" applyAlignment="1">
      <alignment vertical="center" wrapText="1"/>
    </xf>
    <xf numFmtId="0" fontId="0" fillId="4" borderId="0" xfId="0" quotePrefix="1" applyFill="1">
      <alignment vertical="center"/>
    </xf>
    <xf numFmtId="0" fontId="0" fillId="4" borderId="0" xfId="0" applyFill="1">
      <alignment vertical="center"/>
    </xf>
    <xf numFmtId="176" fontId="0" fillId="4" borderId="0" xfId="0" applyNumberFormat="1" applyFill="1">
      <alignment vertical="center"/>
    </xf>
    <xf numFmtId="0" fontId="25" fillId="0" borderId="5" xfId="0" quotePrefix="1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176" fontId="25" fillId="0" borderId="5" xfId="0" applyNumberFormat="1" applyFont="1" applyBorder="1" applyAlignment="1">
      <alignment vertical="center" wrapText="1"/>
    </xf>
    <xf numFmtId="0" fontId="25" fillId="0" borderId="0" xfId="0" quotePrefix="1" applyFont="1">
      <alignment vertical="center"/>
    </xf>
    <xf numFmtId="0" fontId="25" fillId="0" borderId="0" xfId="0" applyFont="1">
      <alignment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left" vertical="center"/>
    </xf>
    <xf numFmtId="0" fontId="4" fillId="0" borderId="5" xfId="0" quotePrefix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0" xfId="0" quotePrefix="1" applyFont="1">
      <alignment vertical="center"/>
    </xf>
    <xf numFmtId="0" fontId="3" fillId="0" borderId="0" xfId="0" applyFont="1">
      <alignment vertical="center"/>
    </xf>
    <xf numFmtId="0" fontId="0" fillId="0" borderId="10" xfId="0" quotePrefix="1" applyBorder="1" applyAlignment="1">
      <alignment vertical="center" wrapText="1"/>
    </xf>
    <xf numFmtId="176" fontId="3" fillId="0" borderId="10" xfId="0" applyNumberFormat="1" applyFont="1" applyBorder="1" applyAlignment="1">
      <alignment vertical="center" wrapText="1"/>
    </xf>
    <xf numFmtId="0" fontId="26" fillId="2" borderId="38" xfId="5" applyFont="1" applyFill="1" applyBorder="1" applyAlignment="1">
      <alignment horizontal="right" vertical="center"/>
    </xf>
    <xf numFmtId="10" fontId="26" fillId="2" borderId="36" xfId="5" applyNumberFormat="1" applyFont="1" applyFill="1" applyBorder="1" applyAlignment="1">
      <alignment horizontal="center" vertical="center"/>
    </xf>
    <xf numFmtId="41" fontId="26" fillId="0" borderId="39" xfId="4" applyFont="1" applyBorder="1">
      <alignment vertical="center"/>
    </xf>
    <xf numFmtId="10" fontId="26" fillId="0" borderId="45" xfId="5" applyNumberFormat="1" applyFont="1" applyBorder="1" applyAlignment="1">
      <alignment horizontal="center" vertical="center"/>
    </xf>
    <xf numFmtId="41" fontId="27" fillId="0" borderId="0" xfId="5" applyNumberFormat="1" applyFont="1"/>
    <xf numFmtId="41" fontId="28" fillId="2" borderId="0" xfId="5" applyNumberFormat="1" applyFont="1" applyFill="1"/>
    <xf numFmtId="41" fontId="28" fillId="0" borderId="0" xfId="5" applyNumberFormat="1" applyFont="1"/>
    <xf numFmtId="0" fontId="28" fillId="0" borderId="0" xfId="5" applyFont="1"/>
    <xf numFmtId="3" fontId="28" fillId="0" borderId="0" xfId="5" applyNumberFormat="1" applyFont="1"/>
    <xf numFmtId="0" fontId="26" fillId="2" borderId="43" xfId="5" applyFont="1" applyFill="1" applyBorder="1" applyAlignment="1">
      <alignment horizontal="center" vertical="center"/>
    </xf>
    <xf numFmtId="0" fontId="26" fillId="2" borderId="41" xfId="5" applyFont="1" applyFill="1" applyBorder="1" applyAlignment="1">
      <alignment horizontal="center" vertical="center"/>
    </xf>
    <xf numFmtId="41" fontId="26" fillId="0" borderId="44" xfId="5" applyNumberFormat="1" applyFont="1" applyBorder="1" applyAlignment="1">
      <alignment vertical="center"/>
    </xf>
    <xf numFmtId="0" fontId="26" fillId="0" borderId="45" xfId="5" applyFont="1" applyBorder="1" applyAlignment="1">
      <alignment horizontal="center" vertical="center"/>
    </xf>
    <xf numFmtId="41" fontId="28" fillId="6" borderId="0" xfId="5" applyNumberFormat="1" applyFont="1" applyFill="1"/>
    <xf numFmtId="3" fontId="28" fillId="2" borderId="0" xfId="5" applyNumberFormat="1" applyFont="1" applyFill="1"/>
    <xf numFmtId="0" fontId="26" fillId="2" borderId="33" xfId="5" applyFont="1" applyFill="1" applyBorder="1" applyAlignment="1">
      <alignment horizontal="right" vertical="center"/>
    </xf>
    <xf numFmtId="0" fontId="26" fillId="2" borderId="31" xfId="5" applyFont="1" applyFill="1" applyBorder="1" applyAlignment="1">
      <alignment horizontal="center" vertical="center"/>
    </xf>
    <xf numFmtId="41" fontId="26" fillId="4" borderId="34" xfId="5" applyNumberFormat="1" applyFont="1" applyFill="1" applyBorder="1" applyAlignment="1">
      <alignment vertical="center"/>
    </xf>
    <xf numFmtId="41" fontId="29" fillId="0" borderId="0" xfId="5" applyNumberFormat="1" applyFont="1"/>
    <xf numFmtId="0" fontId="28" fillId="2" borderId="0" xfId="5" applyFont="1" applyFill="1"/>
    <xf numFmtId="3" fontId="28" fillId="6" borderId="0" xfId="5" applyNumberFormat="1" applyFont="1" applyFill="1"/>
    <xf numFmtId="0" fontId="26" fillId="0" borderId="33" xfId="5" applyFont="1" applyBorder="1" applyAlignment="1">
      <alignment horizontal="right" vertical="center"/>
    </xf>
    <xf numFmtId="10" fontId="26" fillId="0" borderId="31" xfId="5" applyNumberFormat="1" applyFont="1" applyBorder="1" applyAlignment="1">
      <alignment horizontal="center" vertical="center"/>
    </xf>
    <xf numFmtId="41" fontId="26" fillId="0" borderId="34" xfId="4" applyFont="1" applyBorder="1">
      <alignment vertical="center"/>
    </xf>
    <xf numFmtId="185" fontId="26" fillId="0" borderId="31" xfId="5" applyNumberFormat="1" applyFont="1" applyBorder="1" applyAlignment="1">
      <alignment horizontal="center" vertical="center"/>
    </xf>
    <xf numFmtId="41" fontId="28" fillId="0" borderId="0" xfId="5" applyNumberFormat="1" applyFont="1" applyAlignment="1">
      <alignment horizontal="left"/>
    </xf>
    <xf numFmtId="9" fontId="30" fillId="0" borderId="0" xfId="2" applyNumberFormat="1" applyFont="1">
      <alignment vertical="center"/>
    </xf>
    <xf numFmtId="186" fontId="30" fillId="0" borderId="0" xfId="2" applyNumberFormat="1" applyFont="1">
      <alignment vertical="center"/>
    </xf>
    <xf numFmtId="43" fontId="31" fillId="2" borderId="0" xfId="2" applyNumberFormat="1" applyFont="1" applyFill="1">
      <alignment vertical="center"/>
    </xf>
    <xf numFmtId="186" fontId="31" fillId="0" borderId="0" xfId="2" applyNumberFormat="1" applyFont="1">
      <alignment vertical="center"/>
    </xf>
    <xf numFmtId="0" fontId="26" fillId="0" borderId="49" xfId="5" applyFont="1" applyBorder="1" applyAlignment="1">
      <alignment horizontal="right" vertical="center"/>
    </xf>
    <xf numFmtId="10" fontId="26" fillId="2" borderId="47" xfId="5" applyNumberFormat="1" applyFont="1" applyFill="1" applyBorder="1" applyAlignment="1">
      <alignment horizontal="center" vertical="center"/>
    </xf>
    <xf numFmtId="41" fontId="26" fillId="0" borderId="50" xfId="4" applyFont="1" applyBorder="1">
      <alignment vertical="center"/>
    </xf>
    <xf numFmtId="0" fontId="30" fillId="0" borderId="0" xfId="2" applyFont="1">
      <alignment vertical="center"/>
    </xf>
    <xf numFmtId="41" fontId="30" fillId="0" borderId="0" xfId="4" applyFont="1">
      <alignment vertical="center"/>
    </xf>
    <xf numFmtId="41" fontId="31" fillId="0" borderId="0" xfId="2" applyNumberFormat="1" applyFont="1">
      <alignment vertical="center"/>
    </xf>
    <xf numFmtId="0" fontId="26" fillId="0" borderId="54" xfId="5" applyFont="1" applyBorder="1" applyAlignment="1">
      <alignment horizontal="right" vertical="center"/>
    </xf>
    <xf numFmtId="10" fontId="26" fillId="2" borderId="31" xfId="5" applyNumberFormat="1" applyFont="1" applyFill="1" applyBorder="1" applyAlignment="1">
      <alignment horizontal="center" vertical="center"/>
    </xf>
    <xf numFmtId="43" fontId="30" fillId="2" borderId="0" xfId="2" applyNumberFormat="1" applyFont="1" applyFill="1">
      <alignment vertical="center"/>
    </xf>
    <xf numFmtId="41" fontId="30" fillId="0" borderId="0" xfId="2" applyNumberFormat="1" applyFont="1">
      <alignment vertical="center"/>
    </xf>
    <xf numFmtId="0" fontId="26" fillId="2" borderId="28" xfId="5" applyFont="1" applyFill="1" applyBorder="1" applyAlignment="1">
      <alignment horizontal="right" vertical="center"/>
    </xf>
    <xf numFmtId="10" fontId="26" fillId="2" borderId="26" xfId="5" applyNumberFormat="1" applyFont="1" applyFill="1" applyBorder="1" applyAlignment="1">
      <alignment horizontal="center" vertical="center"/>
    </xf>
    <xf numFmtId="41" fontId="26" fillId="2" borderId="29" xfId="4" applyFont="1" applyFill="1" applyBorder="1">
      <alignment vertical="center"/>
    </xf>
    <xf numFmtId="10" fontId="26" fillId="0" borderId="47" xfId="5" applyNumberFormat="1" applyFont="1" applyBorder="1" applyAlignment="1">
      <alignment horizontal="center" vertical="center"/>
    </xf>
    <xf numFmtId="185" fontId="26" fillId="0" borderId="47" xfId="5" applyNumberFormat="1" applyFont="1" applyBorder="1" applyAlignment="1">
      <alignment horizontal="center" vertical="center"/>
    </xf>
    <xf numFmtId="0" fontId="26" fillId="0" borderId="43" xfId="5" applyFont="1" applyBorder="1" applyAlignment="1">
      <alignment horizontal="right" vertical="center"/>
    </xf>
    <xf numFmtId="10" fontId="26" fillId="0" borderId="41" xfId="5" applyNumberFormat="1" applyFont="1" applyBorder="1" applyAlignment="1">
      <alignment horizontal="center" vertical="center"/>
    </xf>
    <xf numFmtId="41" fontId="26" fillId="0" borderId="44" xfId="4" applyFont="1" applyBorder="1">
      <alignment vertical="center"/>
    </xf>
    <xf numFmtId="41" fontId="26" fillId="0" borderId="34" xfId="5" applyNumberFormat="1" applyFont="1" applyBorder="1" applyAlignment="1">
      <alignment vertical="center"/>
    </xf>
    <xf numFmtId="41" fontId="26" fillId="0" borderId="0" xfId="4" applyFont="1" applyAlignment="1"/>
    <xf numFmtId="0" fontId="28" fillId="7" borderId="0" xfId="5" applyFont="1" applyFill="1"/>
    <xf numFmtId="0" fontId="3" fillId="0" borderId="60" xfId="0" quotePrefix="1" applyFont="1" applyBorder="1" applyAlignment="1">
      <alignment vertical="center" wrapText="1"/>
    </xf>
    <xf numFmtId="0" fontId="3" fillId="0" borderId="61" xfId="0" quotePrefix="1" applyFont="1" applyBorder="1" applyAlignment="1">
      <alignment vertical="center" wrapText="1"/>
    </xf>
    <xf numFmtId="0" fontId="3" fillId="0" borderId="61" xfId="0" applyFont="1" applyBorder="1" applyAlignment="1">
      <alignment vertical="center" wrapText="1"/>
    </xf>
    <xf numFmtId="177" fontId="3" fillId="0" borderId="61" xfId="0" applyNumberFormat="1" applyFont="1" applyBorder="1" applyAlignment="1">
      <alignment vertical="center" wrapText="1"/>
    </xf>
    <xf numFmtId="178" fontId="3" fillId="0" borderId="61" xfId="0" applyNumberFormat="1" applyFont="1" applyBorder="1" applyAlignment="1">
      <alignment vertical="center" wrapText="1"/>
    </xf>
    <xf numFmtId="0" fontId="3" fillId="0" borderId="62" xfId="0" quotePrefix="1" applyFont="1" applyBorder="1" applyAlignment="1">
      <alignment vertical="center" wrapText="1"/>
    </xf>
    <xf numFmtId="10" fontId="3" fillId="0" borderId="5" xfId="0" quotePrefix="1" applyNumberFormat="1" applyFont="1" applyBorder="1" applyAlignment="1">
      <alignment vertical="center" wrapText="1"/>
    </xf>
    <xf numFmtId="0" fontId="19" fillId="3" borderId="6" xfId="1" applyFont="1" applyFill="1" applyBorder="1" applyAlignment="1">
      <alignment horizontal="center" vertical="center"/>
    </xf>
    <xf numFmtId="0" fontId="10" fillId="2" borderId="63" xfId="1" applyFont="1" applyFill="1" applyBorder="1" applyAlignment="1">
      <alignment horizontal="center" vertical="center"/>
    </xf>
    <xf numFmtId="183" fontId="10" fillId="2" borderId="63" xfId="3" applyFont="1" applyFill="1" applyBorder="1" applyAlignment="1">
      <alignment horizontal="right" vertical="center"/>
    </xf>
    <xf numFmtId="0" fontId="10" fillId="3" borderId="63" xfId="1" applyFont="1" applyFill="1" applyBorder="1" applyAlignment="1">
      <alignment horizontal="center" vertical="center"/>
    </xf>
    <xf numFmtId="183" fontId="10" fillId="3" borderId="63" xfId="3" applyFont="1" applyFill="1" applyBorder="1" applyAlignment="1">
      <alignment horizontal="right" vertical="center"/>
    </xf>
    <xf numFmtId="3" fontId="10" fillId="3" borderId="63" xfId="1" applyNumberFormat="1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5" xfId="0" quotePrefix="1" applyFont="1" applyBorder="1" applyAlignment="1">
      <alignment horizontal="center" vertical="center"/>
    </xf>
    <xf numFmtId="3" fontId="8" fillId="2" borderId="13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8" fillId="2" borderId="15" xfId="1" applyNumberFormat="1" applyFont="1" applyFill="1" applyBorder="1" applyAlignment="1">
      <alignment horizontal="center"/>
    </xf>
    <xf numFmtId="3" fontId="14" fillId="2" borderId="16" xfId="1" applyNumberFormat="1" applyFont="1" applyFill="1" applyBorder="1" applyAlignment="1">
      <alignment horizontal="left" vertical="center"/>
    </xf>
    <xf numFmtId="3" fontId="14" fillId="2" borderId="0" xfId="1" applyNumberFormat="1" applyFont="1" applyFill="1" applyAlignment="1">
      <alignment horizontal="left" vertical="center"/>
    </xf>
    <xf numFmtId="3" fontId="14" fillId="2" borderId="17" xfId="1" applyNumberFormat="1" applyFont="1" applyFill="1" applyBorder="1" applyAlignment="1">
      <alignment horizontal="left" vertical="center"/>
    </xf>
    <xf numFmtId="0" fontId="15" fillId="0" borderId="0" xfId="2" applyFont="1" applyAlignment="1">
      <alignment horizontal="left" vertical="center" shrinkToFit="1"/>
    </xf>
    <xf numFmtId="0" fontId="15" fillId="0" borderId="17" xfId="2" applyFont="1" applyBorder="1" applyAlignment="1">
      <alignment horizontal="left" vertical="center" shrinkToFit="1"/>
    </xf>
    <xf numFmtId="0" fontId="21" fillId="2" borderId="40" xfId="5" applyFont="1" applyFill="1" applyBorder="1" applyAlignment="1">
      <alignment vertical="center" shrinkToFit="1"/>
    </xf>
    <xf numFmtId="0" fontId="21" fillId="2" borderId="41" xfId="5" applyFont="1" applyFill="1" applyBorder="1" applyAlignment="1">
      <alignment vertical="center" shrinkToFit="1"/>
    </xf>
    <xf numFmtId="0" fontId="21" fillId="2" borderId="42" xfId="5" applyFont="1" applyFill="1" applyBorder="1" applyAlignment="1">
      <alignment vertical="center" shrinkToFit="1"/>
    </xf>
    <xf numFmtId="0" fontId="21" fillId="2" borderId="46" xfId="5" applyFont="1" applyFill="1" applyBorder="1" applyAlignment="1">
      <alignment vertical="center" shrinkToFit="1"/>
    </xf>
    <xf numFmtId="0" fontId="21" fillId="2" borderId="47" xfId="5" applyFont="1" applyFill="1" applyBorder="1" applyAlignment="1">
      <alignment vertical="center" shrinkToFit="1"/>
    </xf>
    <xf numFmtId="0" fontId="21" fillId="2" borderId="48" xfId="5" applyFont="1" applyFill="1" applyBorder="1" applyAlignment="1">
      <alignment vertical="center" shrinkToFit="1"/>
    </xf>
    <xf numFmtId="0" fontId="21" fillId="2" borderId="55" xfId="5" applyFont="1" applyFill="1" applyBorder="1" applyAlignment="1">
      <alignment vertical="center" shrinkToFit="1"/>
    </xf>
    <xf numFmtId="0" fontId="21" fillId="2" borderId="56" xfId="5" applyFont="1" applyFill="1" applyBorder="1" applyAlignment="1">
      <alignment vertical="center" shrinkToFit="1"/>
    </xf>
    <xf numFmtId="0" fontId="21" fillId="2" borderId="57" xfId="5" applyFont="1" applyFill="1" applyBorder="1" applyAlignment="1">
      <alignment vertical="center" shrinkToFit="1"/>
    </xf>
    <xf numFmtId="0" fontId="26" fillId="0" borderId="40" xfId="5" applyFont="1" applyBorder="1" applyAlignment="1">
      <alignment vertical="center" shrinkToFit="1"/>
    </xf>
    <xf numFmtId="0" fontId="26" fillId="0" borderId="41" xfId="5" applyFont="1" applyBorder="1" applyAlignment="1">
      <alignment vertical="center" shrinkToFit="1"/>
    </xf>
    <xf numFmtId="0" fontId="26" fillId="0" borderId="42" xfId="5" applyFont="1" applyBorder="1" applyAlignment="1">
      <alignment vertical="center" shrinkToFit="1"/>
    </xf>
    <xf numFmtId="0" fontId="26" fillId="0" borderId="30" xfId="5" applyFont="1" applyBorder="1" applyAlignment="1">
      <alignment vertical="center" shrinkToFit="1"/>
    </xf>
    <xf numFmtId="0" fontId="26" fillId="0" borderId="31" xfId="5" applyFont="1" applyBorder="1" applyAlignment="1">
      <alignment vertical="center" shrinkToFit="1"/>
    </xf>
    <xf numFmtId="0" fontId="26" fillId="0" borderId="32" xfId="5" applyFont="1" applyBorder="1" applyAlignment="1">
      <alignment vertical="center" shrinkToFit="1"/>
    </xf>
    <xf numFmtId="0" fontId="21" fillId="0" borderId="30" xfId="5" applyFont="1" applyBorder="1" applyAlignment="1">
      <alignment vertical="center" shrinkToFit="1"/>
    </xf>
    <xf numFmtId="0" fontId="21" fillId="0" borderId="31" xfId="5" applyFont="1" applyBorder="1" applyAlignment="1">
      <alignment vertical="center" shrinkToFit="1"/>
    </xf>
    <xf numFmtId="0" fontId="21" fillId="0" borderId="32" xfId="5" applyFont="1" applyBorder="1" applyAlignment="1">
      <alignment vertical="center" shrinkToFit="1"/>
    </xf>
    <xf numFmtId="0" fontId="21" fillId="0" borderId="46" xfId="5" applyFont="1" applyBorder="1" applyAlignment="1">
      <alignment vertical="center" shrinkToFit="1"/>
    </xf>
    <xf numFmtId="0" fontId="21" fillId="0" borderId="47" xfId="5" applyFont="1" applyBorder="1" applyAlignment="1">
      <alignment vertical="center" shrinkToFit="1"/>
    </xf>
    <xf numFmtId="0" fontId="21" fillId="0" borderId="48" xfId="5" applyFont="1" applyBorder="1" applyAlignment="1">
      <alignment vertical="center" shrinkToFit="1"/>
    </xf>
    <xf numFmtId="0" fontId="26" fillId="0" borderId="46" xfId="5" applyFont="1" applyBorder="1" applyAlignment="1">
      <alignment vertical="center" shrinkToFit="1"/>
    </xf>
    <xf numFmtId="0" fontId="26" fillId="0" borderId="47" xfId="5" applyFont="1" applyBorder="1" applyAlignment="1">
      <alignment vertical="center" shrinkToFit="1"/>
    </xf>
    <xf numFmtId="0" fontId="26" fillId="0" borderId="48" xfId="5" applyFont="1" applyBorder="1" applyAlignment="1">
      <alignment vertical="center" shrinkToFit="1"/>
    </xf>
    <xf numFmtId="0" fontId="26" fillId="0" borderId="51" xfId="5" applyFont="1" applyBorder="1" applyAlignment="1">
      <alignment vertical="center" shrinkToFit="1"/>
    </xf>
    <xf numFmtId="0" fontId="26" fillId="0" borderId="52" xfId="5" applyFont="1" applyBorder="1" applyAlignment="1">
      <alignment vertical="center" shrinkToFit="1"/>
    </xf>
    <xf numFmtId="0" fontId="26" fillId="0" borderId="53" xfId="5" applyFont="1" applyBorder="1" applyAlignment="1">
      <alignment vertical="center" shrinkToFit="1"/>
    </xf>
    <xf numFmtId="0" fontId="26" fillId="0" borderId="25" xfId="5" applyFont="1" applyBorder="1" applyAlignment="1">
      <alignment vertical="center" shrinkToFit="1"/>
    </xf>
    <xf numFmtId="0" fontId="26" fillId="0" borderId="26" xfId="5" applyFont="1" applyBorder="1" applyAlignment="1">
      <alignment vertical="center" shrinkToFit="1"/>
    </xf>
    <xf numFmtId="0" fontId="26" fillId="0" borderId="27" xfId="5" applyFont="1" applyBorder="1" applyAlignment="1">
      <alignment vertical="center" shrinkToFit="1"/>
    </xf>
    <xf numFmtId="0" fontId="21" fillId="2" borderId="30" xfId="5" applyFont="1" applyFill="1" applyBorder="1" applyAlignment="1">
      <alignment vertical="center" shrinkToFit="1"/>
    </xf>
    <xf numFmtId="0" fontId="21" fillId="2" borderId="31" xfId="5" applyFont="1" applyFill="1" applyBorder="1" applyAlignment="1">
      <alignment vertical="center" shrinkToFit="1"/>
    </xf>
    <xf numFmtId="0" fontId="21" fillId="2" borderId="32" xfId="5" applyFont="1" applyFill="1" applyBorder="1" applyAlignment="1">
      <alignment vertical="center" shrinkToFit="1"/>
    </xf>
    <xf numFmtId="0" fontId="26" fillId="2" borderId="35" xfId="5" applyFont="1" applyFill="1" applyBorder="1" applyAlignment="1">
      <alignment vertical="center" shrinkToFit="1"/>
    </xf>
    <xf numFmtId="0" fontId="26" fillId="2" borderId="36" xfId="5" applyFont="1" applyFill="1" applyBorder="1" applyAlignment="1">
      <alignment vertical="center" shrinkToFit="1"/>
    </xf>
    <xf numFmtId="0" fontId="26" fillId="2" borderId="37" xfId="5" applyFont="1" applyFill="1" applyBorder="1" applyAlignment="1">
      <alignment vertical="center" shrinkToFit="1"/>
    </xf>
    <xf numFmtId="0" fontId="26" fillId="2" borderId="40" xfId="5" applyFont="1" applyFill="1" applyBorder="1" applyAlignment="1">
      <alignment vertical="center" shrinkToFit="1"/>
    </xf>
    <xf numFmtId="0" fontId="26" fillId="2" borderId="41" xfId="5" applyFont="1" applyFill="1" applyBorder="1" applyAlignment="1">
      <alignment vertical="center" shrinkToFit="1"/>
    </xf>
    <xf numFmtId="0" fontId="26" fillId="2" borderId="42" xfId="5" applyFont="1" applyFill="1" applyBorder="1" applyAlignment="1">
      <alignment vertical="center" shrinkToFit="1"/>
    </xf>
    <xf numFmtId="0" fontId="26" fillId="2" borderId="30" xfId="5" applyFont="1" applyFill="1" applyBorder="1" applyAlignment="1">
      <alignment vertical="center"/>
    </xf>
    <xf numFmtId="0" fontId="26" fillId="2" borderId="31" xfId="5" applyFont="1" applyFill="1" applyBorder="1" applyAlignment="1">
      <alignment vertical="center"/>
    </xf>
    <xf numFmtId="0" fontId="26" fillId="2" borderId="32" xfId="5" applyFont="1" applyFill="1" applyBorder="1" applyAlignment="1">
      <alignment vertical="center"/>
    </xf>
    <xf numFmtId="0" fontId="26" fillId="0" borderId="30" xfId="5" applyFont="1" applyBorder="1" applyAlignment="1">
      <alignment vertical="center"/>
    </xf>
    <xf numFmtId="0" fontId="26" fillId="0" borderId="31" xfId="5" applyFont="1" applyBorder="1" applyAlignment="1">
      <alignment vertical="center"/>
    </xf>
    <xf numFmtId="0" fontId="26" fillId="0" borderId="32" xfId="5" applyFont="1" applyBorder="1" applyAlignment="1">
      <alignment vertical="center"/>
    </xf>
    <xf numFmtId="0" fontId="21" fillId="2" borderId="35" xfId="5" applyFont="1" applyFill="1" applyBorder="1" applyAlignment="1">
      <alignment vertical="center" shrinkToFit="1"/>
    </xf>
    <xf numFmtId="0" fontId="21" fillId="2" borderId="36" xfId="5" applyFont="1" applyFill="1" applyBorder="1" applyAlignment="1">
      <alignment vertical="center" shrinkToFit="1"/>
    </xf>
    <xf numFmtId="0" fontId="21" fillId="2" borderId="37" xfId="5" applyFont="1" applyFill="1" applyBorder="1" applyAlignment="1">
      <alignment vertical="center" shrinkToFit="1"/>
    </xf>
    <xf numFmtId="0" fontId="20" fillId="0" borderId="0" xfId="5" applyFont="1" applyAlignment="1">
      <alignment horizontal="left" vertical="center" shrinkToFit="1"/>
    </xf>
    <xf numFmtId="0" fontId="22" fillId="0" borderId="0" xfId="5" applyFont="1" applyAlignment="1">
      <alignment horizontal="center" vertical="top"/>
    </xf>
    <xf numFmtId="0" fontId="23" fillId="0" borderId="0" xfId="6" quotePrefix="1" applyFont="1">
      <alignment vertical="center"/>
    </xf>
    <xf numFmtId="0" fontId="21" fillId="0" borderId="25" xfId="5" applyFont="1" applyBorder="1" applyAlignment="1">
      <alignment vertical="center" shrinkToFit="1"/>
    </xf>
    <xf numFmtId="0" fontId="21" fillId="0" borderId="26" xfId="5" applyFont="1" applyBorder="1" applyAlignment="1">
      <alignment vertical="center" shrinkToFit="1"/>
    </xf>
    <xf numFmtId="0" fontId="21" fillId="0" borderId="27" xfId="5" applyFont="1" applyBorder="1" applyAlignment="1">
      <alignment vertical="center" shrinkToFit="1"/>
    </xf>
    <xf numFmtId="0" fontId="4" fillId="8" borderId="5" xfId="0" quotePrefix="1" applyFont="1" applyFill="1" applyBorder="1" applyAlignment="1">
      <alignment horizontal="center" vertical="center"/>
    </xf>
    <xf numFmtId="0" fontId="4" fillId="8" borderId="5" xfId="0" quotePrefix="1" applyFont="1" applyFill="1" applyBorder="1" applyAlignment="1">
      <alignment horizontal="center" vertical="center" wrapText="1"/>
    </xf>
    <xf numFmtId="0" fontId="0" fillId="8" borderId="0" xfId="0" quotePrefix="1" applyFill="1">
      <alignment vertical="center"/>
    </xf>
    <xf numFmtId="0" fontId="3" fillId="0" borderId="60" xfId="0" quotePrefix="1" applyFont="1" applyBorder="1" applyAlignment="1">
      <alignment horizontal="left" vertical="center" wrapText="1"/>
    </xf>
    <xf numFmtId="0" fontId="3" fillId="0" borderId="61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/>
    </xf>
  </cellXfs>
  <cellStyles count="8">
    <cellStyle name="백분율 2" xfId="7" xr:uid="{C4CC2BB1-35DD-4904-99B0-207C27CFE3BB}"/>
    <cellStyle name="쉼표 [0] 2" xfId="4" xr:uid="{6E92A794-E3D7-48E3-977D-4C22FA83BA6B}"/>
    <cellStyle name="쉼표 [0]_고산중내역" xfId="3" xr:uid="{70E4FF91-FD0C-4C86-99E8-7DD3B63CDA35}"/>
    <cellStyle name="표준" xfId="0" builtinId="0"/>
    <cellStyle name="표준 2" xfId="6" xr:uid="{FC60F627-CB89-467F-8887-09A5CB95FCC7}"/>
    <cellStyle name="표준_고산중내역" xfId="1" xr:uid="{15175D68-63D8-4512-B9C7-CC2A44AE5427}"/>
    <cellStyle name="표준_매동초등학교신축공사" xfId="2" xr:uid="{339088DB-0A29-4A1F-B383-B5866C8D5CD0}"/>
    <cellStyle name="표준_조야초등 환경개선" xfId="5" xr:uid="{BC07D0F1-100C-4EF7-B699-BA0A97E10F72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9525</xdr:rowOff>
    </xdr:from>
    <xdr:to>
      <xdr:col>0</xdr:col>
      <xdr:colOff>28575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1D4560-4102-48CE-AB48-833B9F66DD5C}"/>
            </a:ext>
          </a:extLst>
        </xdr:cNvPr>
        <xdr:cNvSpPr>
          <a:spLocks noChangeShapeType="1"/>
        </xdr:cNvSpPr>
      </xdr:nvSpPr>
      <xdr:spPr bwMode="auto">
        <a:xfrm>
          <a:off x="19050" y="141922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</xdr:row>
      <xdr:rowOff>9525</xdr:rowOff>
    </xdr:from>
    <xdr:to>
      <xdr:col>0</xdr:col>
      <xdr:colOff>28575</xdr:colOff>
      <xdr:row>4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962D965-3C7A-4A65-8CED-82CD775B3214}"/>
            </a:ext>
          </a:extLst>
        </xdr:cNvPr>
        <xdr:cNvSpPr>
          <a:spLocks noChangeShapeType="1"/>
        </xdr:cNvSpPr>
      </xdr:nvSpPr>
      <xdr:spPr bwMode="auto">
        <a:xfrm>
          <a:off x="19050" y="141922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</xdr:row>
      <xdr:rowOff>9525</xdr:rowOff>
    </xdr:from>
    <xdr:to>
      <xdr:col>0</xdr:col>
      <xdr:colOff>28575</xdr:colOff>
      <xdr:row>4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7BDBEA2-E41B-4A4D-86D9-36D18B64674B}"/>
            </a:ext>
          </a:extLst>
        </xdr:cNvPr>
        <xdr:cNvSpPr>
          <a:spLocks noChangeShapeType="1"/>
        </xdr:cNvSpPr>
      </xdr:nvSpPr>
      <xdr:spPr bwMode="auto">
        <a:xfrm>
          <a:off x="19050" y="141922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</xdr:row>
      <xdr:rowOff>9525</xdr:rowOff>
    </xdr:from>
    <xdr:to>
      <xdr:col>0</xdr:col>
      <xdr:colOff>28575</xdr:colOff>
      <xdr:row>4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3C074F27-4217-4FDF-9B27-B62F89766BEE}"/>
            </a:ext>
          </a:extLst>
        </xdr:cNvPr>
        <xdr:cNvSpPr>
          <a:spLocks noChangeShapeType="1"/>
        </xdr:cNvSpPr>
      </xdr:nvSpPr>
      <xdr:spPr bwMode="auto">
        <a:xfrm>
          <a:off x="19050" y="141922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</xdr:row>
      <xdr:rowOff>9525</xdr:rowOff>
    </xdr:from>
    <xdr:to>
      <xdr:col>0</xdr:col>
      <xdr:colOff>28575</xdr:colOff>
      <xdr:row>4</xdr:row>
      <xdr:rowOff>9525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B6FA3700-9422-49B7-AA73-515BDB4E4F8C}"/>
            </a:ext>
          </a:extLst>
        </xdr:cNvPr>
        <xdr:cNvSpPr>
          <a:spLocks noChangeShapeType="1"/>
        </xdr:cNvSpPr>
      </xdr:nvSpPr>
      <xdr:spPr bwMode="auto">
        <a:xfrm>
          <a:off x="19050" y="141922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857250</xdr:colOff>
      <xdr:row>40</xdr:row>
      <xdr:rowOff>152400</xdr:rowOff>
    </xdr:from>
    <xdr:to>
      <xdr:col>7</xdr:col>
      <xdr:colOff>1049655</xdr:colOff>
      <xdr:row>40</xdr:row>
      <xdr:rowOff>152400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9AD161C-36D0-4D7A-9F2E-19F1455C6986}"/>
            </a:ext>
          </a:extLst>
        </xdr:cNvPr>
        <xdr:cNvSpPr txBox="1">
          <a:spLocks noChangeArrowheads="1"/>
        </xdr:cNvSpPr>
      </xdr:nvSpPr>
      <xdr:spPr bwMode="auto">
        <a:xfrm>
          <a:off x="6438900" y="11506200"/>
          <a:ext cx="19240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C14A-4ACE-47CB-9828-C9CA19551E6B}">
  <sheetPr>
    <tabColor rgb="FFFFFFCC"/>
  </sheetPr>
  <dimension ref="A1:J42"/>
  <sheetViews>
    <sheetView tabSelected="1" view="pageBreakPreview" topLeftCell="A5" zoomScale="85" zoomScaleNormal="100" zoomScaleSheetLayoutView="85" workbookViewId="0">
      <selection activeCell="G19" sqref="G19"/>
    </sheetView>
  </sheetViews>
  <sheetFormatPr defaultColWidth="9" defaultRowHeight="14.25"/>
  <cols>
    <col min="1" max="1" width="8.5" style="40" customWidth="1"/>
    <col min="2" max="2" width="23.125" style="40" customWidth="1"/>
    <col min="3" max="3" width="29.5" style="40" customWidth="1"/>
    <col min="4" max="4" width="23.25" style="40" customWidth="1"/>
    <col min="5" max="5" width="9" style="40" customWidth="1"/>
    <col min="6" max="6" width="16.125" style="40" customWidth="1"/>
    <col min="7" max="7" width="16.875" style="40" customWidth="1"/>
    <col min="8" max="256" width="9" style="40"/>
    <col min="257" max="257" width="8.5" style="40" customWidth="1"/>
    <col min="258" max="258" width="23.125" style="40" customWidth="1"/>
    <col min="259" max="259" width="29.5" style="40" customWidth="1"/>
    <col min="260" max="260" width="23.25" style="40" customWidth="1"/>
    <col min="261" max="261" width="9" style="40"/>
    <col min="262" max="262" width="16.125" style="40" customWidth="1"/>
    <col min="263" max="263" width="16.875" style="40" customWidth="1"/>
    <col min="264" max="512" width="9" style="40"/>
    <col min="513" max="513" width="8.5" style="40" customWidth="1"/>
    <col min="514" max="514" width="23.125" style="40" customWidth="1"/>
    <col min="515" max="515" width="29.5" style="40" customWidth="1"/>
    <col min="516" max="516" width="23.25" style="40" customWidth="1"/>
    <col min="517" max="517" width="9" style="40"/>
    <col min="518" max="518" width="16.125" style="40" customWidth="1"/>
    <col min="519" max="519" width="16.875" style="40" customWidth="1"/>
    <col min="520" max="768" width="9" style="40"/>
    <col min="769" max="769" width="8.5" style="40" customWidth="1"/>
    <col min="770" max="770" width="23.125" style="40" customWidth="1"/>
    <col min="771" max="771" width="29.5" style="40" customWidth="1"/>
    <col min="772" max="772" width="23.25" style="40" customWidth="1"/>
    <col min="773" max="773" width="9" style="40"/>
    <col min="774" max="774" width="16.125" style="40" customWidth="1"/>
    <col min="775" max="775" width="16.875" style="40" customWidth="1"/>
    <col min="776" max="1024" width="9" style="40"/>
    <col min="1025" max="1025" width="8.5" style="40" customWidth="1"/>
    <col min="1026" max="1026" width="23.125" style="40" customWidth="1"/>
    <col min="1027" max="1027" width="29.5" style="40" customWidth="1"/>
    <col min="1028" max="1028" width="23.25" style="40" customWidth="1"/>
    <col min="1029" max="1029" width="9" style="40"/>
    <col min="1030" max="1030" width="16.125" style="40" customWidth="1"/>
    <col min="1031" max="1031" width="16.875" style="40" customWidth="1"/>
    <col min="1032" max="1280" width="9" style="40"/>
    <col min="1281" max="1281" width="8.5" style="40" customWidth="1"/>
    <col min="1282" max="1282" width="23.125" style="40" customWidth="1"/>
    <col min="1283" max="1283" width="29.5" style="40" customWidth="1"/>
    <col min="1284" max="1284" width="23.25" style="40" customWidth="1"/>
    <col min="1285" max="1285" width="9" style="40"/>
    <col min="1286" max="1286" width="16.125" style="40" customWidth="1"/>
    <col min="1287" max="1287" width="16.875" style="40" customWidth="1"/>
    <col min="1288" max="1536" width="9" style="40"/>
    <col min="1537" max="1537" width="8.5" style="40" customWidth="1"/>
    <col min="1538" max="1538" width="23.125" style="40" customWidth="1"/>
    <col min="1539" max="1539" width="29.5" style="40" customWidth="1"/>
    <col min="1540" max="1540" width="23.25" style="40" customWidth="1"/>
    <col min="1541" max="1541" width="9" style="40"/>
    <col min="1542" max="1542" width="16.125" style="40" customWidth="1"/>
    <col min="1543" max="1543" width="16.875" style="40" customWidth="1"/>
    <col min="1544" max="1792" width="9" style="40"/>
    <col min="1793" max="1793" width="8.5" style="40" customWidth="1"/>
    <col min="1794" max="1794" width="23.125" style="40" customWidth="1"/>
    <col min="1795" max="1795" width="29.5" style="40" customWidth="1"/>
    <col min="1796" max="1796" width="23.25" style="40" customWidth="1"/>
    <col min="1797" max="1797" width="9" style="40"/>
    <col min="1798" max="1798" width="16.125" style="40" customWidth="1"/>
    <col min="1799" max="1799" width="16.875" style="40" customWidth="1"/>
    <col min="1800" max="2048" width="9" style="40"/>
    <col min="2049" max="2049" width="8.5" style="40" customWidth="1"/>
    <col min="2050" max="2050" width="23.125" style="40" customWidth="1"/>
    <col min="2051" max="2051" width="29.5" style="40" customWidth="1"/>
    <col min="2052" max="2052" width="23.25" style="40" customWidth="1"/>
    <col min="2053" max="2053" width="9" style="40"/>
    <col min="2054" max="2054" width="16.125" style="40" customWidth="1"/>
    <col min="2055" max="2055" width="16.875" style="40" customWidth="1"/>
    <col min="2056" max="2304" width="9" style="40"/>
    <col min="2305" max="2305" width="8.5" style="40" customWidth="1"/>
    <col min="2306" max="2306" width="23.125" style="40" customWidth="1"/>
    <col min="2307" max="2307" width="29.5" style="40" customWidth="1"/>
    <col min="2308" max="2308" width="23.25" style="40" customWidth="1"/>
    <col min="2309" max="2309" width="9" style="40"/>
    <col min="2310" max="2310" width="16.125" style="40" customWidth="1"/>
    <col min="2311" max="2311" width="16.875" style="40" customWidth="1"/>
    <col min="2312" max="2560" width="9" style="40"/>
    <col min="2561" max="2561" width="8.5" style="40" customWidth="1"/>
    <col min="2562" max="2562" width="23.125" style="40" customWidth="1"/>
    <col min="2563" max="2563" width="29.5" style="40" customWidth="1"/>
    <col min="2564" max="2564" width="23.25" style="40" customWidth="1"/>
    <col min="2565" max="2565" width="9" style="40"/>
    <col min="2566" max="2566" width="16.125" style="40" customWidth="1"/>
    <col min="2567" max="2567" width="16.875" style="40" customWidth="1"/>
    <col min="2568" max="2816" width="9" style="40"/>
    <col min="2817" max="2817" width="8.5" style="40" customWidth="1"/>
    <col min="2818" max="2818" width="23.125" style="40" customWidth="1"/>
    <col min="2819" max="2819" width="29.5" style="40" customWidth="1"/>
    <col min="2820" max="2820" width="23.25" style="40" customWidth="1"/>
    <col min="2821" max="2821" width="9" style="40"/>
    <col min="2822" max="2822" width="16.125" style="40" customWidth="1"/>
    <col min="2823" max="2823" width="16.875" style="40" customWidth="1"/>
    <col min="2824" max="3072" width="9" style="40"/>
    <col min="3073" max="3073" width="8.5" style="40" customWidth="1"/>
    <col min="3074" max="3074" width="23.125" style="40" customWidth="1"/>
    <col min="3075" max="3075" width="29.5" style="40" customWidth="1"/>
    <col min="3076" max="3076" width="23.25" style="40" customWidth="1"/>
    <col min="3077" max="3077" width="9" style="40"/>
    <col min="3078" max="3078" width="16.125" style="40" customWidth="1"/>
    <col min="3079" max="3079" width="16.875" style="40" customWidth="1"/>
    <col min="3080" max="3328" width="9" style="40"/>
    <col min="3329" max="3329" width="8.5" style="40" customWidth="1"/>
    <col min="3330" max="3330" width="23.125" style="40" customWidth="1"/>
    <col min="3331" max="3331" width="29.5" style="40" customWidth="1"/>
    <col min="3332" max="3332" width="23.25" style="40" customWidth="1"/>
    <col min="3333" max="3333" width="9" style="40"/>
    <col min="3334" max="3334" width="16.125" style="40" customWidth="1"/>
    <col min="3335" max="3335" width="16.875" style="40" customWidth="1"/>
    <col min="3336" max="3584" width="9" style="40"/>
    <col min="3585" max="3585" width="8.5" style="40" customWidth="1"/>
    <col min="3586" max="3586" width="23.125" style="40" customWidth="1"/>
    <col min="3587" max="3587" width="29.5" style="40" customWidth="1"/>
    <col min="3588" max="3588" width="23.25" style="40" customWidth="1"/>
    <col min="3589" max="3589" width="9" style="40"/>
    <col min="3590" max="3590" width="16.125" style="40" customWidth="1"/>
    <col min="3591" max="3591" width="16.875" style="40" customWidth="1"/>
    <col min="3592" max="3840" width="9" style="40"/>
    <col min="3841" max="3841" width="8.5" style="40" customWidth="1"/>
    <col min="3842" max="3842" width="23.125" style="40" customWidth="1"/>
    <col min="3843" max="3843" width="29.5" style="40" customWidth="1"/>
    <col min="3844" max="3844" width="23.25" style="40" customWidth="1"/>
    <col min="3845" max="3845" width="9" style="40"/>
    <col min="3846" max="3846" width="16.125" style="40" customWidth="1"/>
    <col min="3847" max="3847" width="16.875" style="40" customWidth="1"/>
    <col min="3848" max="4096" width="9" style="40"/>
    <col min="4097" max="4097" width="8.5" style="40" customWidth="1"/>
    <col min="4098" max="4098" width="23.125" style="40" customWidth="1"/>
    <col min="4099" max="4099" width="29.5" style="40" customWidth="1"/>
    <col min="4100" max="4100" width="23.25" style="40" customWidth="1"/>
    <col min="4101" max="4101" width="9" style="40"/>
    <col min="4102" max="4102" width="16.125" style="40" customWidth="1"/>
    <col min="4103" max="4103" width="16.875" style="40" customWidth="1"/>
    <col min="4104" max="4352" width="9" style="40"/>
    <col min="4353" max="4353" width="8.5" style="40" customWidth="1"/>
    <col min="4354" max="4354" width="23.125" style="40" customWidth="1"/>
    <col min="4355" max="4355" width="29.5" style="40" customWidth="1"/>
    <col min="4356" max="4356" width="23.25" style="40" customWidth="1"/>
    <col min="4357" max="4357" width="9" style="40"/>
    <col min="4358" max="4358" width="16.125" style="40" customWidth="1"/>
    <col min="4359" max="4359" width="16.875" style="40" customWidth="1"/>
    <col min="4360" max="4608" width="9" style="40"/>
    <col min="4609" max="4609" width="8.5" style="40" customWidth="1"/>
    <col min="4610" max="4610" width="23.125" style="40" customWidth="1"/>
    <col min="4611" max="4611" width="29.5" style="40" customWidth="1"/>
    <col min="4612" max="4612" width="23.25" style="40" customWidth="1"/>
    <col min="4613" max="4613" width="9" style="40"/>
    <col min="4614" max="4614" width="16.125" style="40" customWidth="1"/>
    <col min="4615" max="4615" width="16.875" style="40" customWidth="1"/>
    <col min="4616" max="4864" width="9" style="40"/>
    <col min="4865" max="4865" width="8.5" style="40" customWidth="1"/>
    <col min="4866" max="4866" width="23.125" style="40" customWidth="1"/>
    <col min="4867" max="4867" width="29.5" style="40" customWidth="1"/>
    <col min="4868" max="4868" width="23.25" style="40" customWidth="1"/>
    <col min="4869" max="4869" width="9" style="40"/>
    <col min="4870" max="4870" width="16.125" style="40" customWidth="1"/>
    <col min="4871" max="4871" width="16.875" style="40" customWidth="1"/>
    <col min="4872" max="5120" width="9" style="40"/>
    <col min="5121" max="5121" width="8.5" style="40" customWidth="1"/>
    <col min="5122" max="5122" width="23.125" style="40" customWidth="1"/>
    <col min="5123" max="5123" width="29.5" style="40" customWidth="1"/>
    <col min="5124" max="5124" width="23.25" style="40" customWidth="1"/>
    <col min="5125" max="5125" width="9" style="40"/>
    <col min="5126" max="5126" width="16.125" style="40" customWidth="1"/>
    <col min="5127" max="5127" width="16.875" style="40" customWidth="1"/>
    <col min="5128" max="5376" width="9" style="40"/>
    <col min="5377" max="5377" width="8.5" style="40" customWidth="1"/>
    <col min="5378" max="5378" width="23.125" style="40" customWidth="1"/>
    <col min="5379" max="5379" width="29.5" style="40" customWidth="1"/>
    <col min="5380" max="5380" width="23.25" style="40" customWidth="1"/>
    <col min="5381" max="5381" width="9" style="40"/>
    <col min="5382" max="5382" width="16.125" style="40" customWidth="1"/>
    <col min="5383" max="5383" width="16.875" style="40" customWidth="1"/>
    <col min="5384" max="5632" width="9" style="40"/>
    <col min="5633" max="5633" width="8.5" style="40" customWidth="1"/>
    <col min="5634" max="5634" width="23.125" style="40" customWidth="1"/>
    <col min="5635" max="5635" width="29.5" style="40" customWidth="1"/>
    <col min="5636" max="5636" width="23.25" style="40" customWidth="1"/>
    <col min="5637" max="5637" width="9" style="40"/>
    <col min="5638" max="5638" width="16.125" style="40" customWidth="1"/>
    <col min="5639" max="5639" width="16.875" style="40" customWidth="1"/>
    <col min="5640" max="5888" width="9" style="40"/>
    <col min="5889" max="5889" width="8.5" style="40" customWidth="1"/>
    <col min="5890" max="5890" width="23.125" style="40" customWidth="1"/>
    <col min="5891" max="5891" width="29.5" style="40" customWidth="1"/>
    <col min="5892" max="5892" width="23.25" style="40" customWidth="1"/>
    <col min="5893" max="5893" width="9" style="40"/>
    <col min="5894" max="5894" width="16.125" style="40" customWidth="1"/>
    <col min="5895" max="5895" width="16.875" style="40" customWidth="1"/>
    <col min="5896" max="6144" width="9" style="40"/>
    <col min="6145" max="6145" width="8.5" style="40" customWidth="1"/>
    <col min="6146" max="6146" width="23.125" style="40" customWidth="1"/>
    <col min="6147" max="6147" width="29.5" style="40" customWidth="1"/>
    <col min="6148" max="6148" width="23.25" style="40" customWidth="1"/>
    <col min="6149" max="6149" width="9" style="40"/>
    <col min="6150" max="6150" width="16.125" style="40" customWidth="1"/>
    <col min="6151" max="6151" width="16.875" style="40" customWidth="1"/>
    <col min="6152" max="6400" width="9" style="40"/>
    <col min="6401" max="6401" width="8.5" style="40" customWidth="1"/>
    <col min="6402" max="6402" width="23.125" style="40" customWidth="1"/>
    <col min="6403" max="6403" width="29.5" style="40" customWidth="1"/>
    <col min="6404" max="6404" width="23.25" style="40" customWidth="1"/>
    <col min="6405" max="6405" width="9" style="40"/>
    <col min="6406" max="6406" width="16.125" style="40" customWidth="1"/>
    <col min="6407" max="6407" width="16.875" style="40" customWidth="1"/>
    <col min="6408" max="6656" width="9" style="40"/>
    <col min="6657" max="6657" width="8.5" style="40" customWidth="1"/>
    <col min="6658" max="6658" width="23.125" style="40" customWidth="1"/>
    <col min="6659" max="6659" width="29.5" style="40" customWidth="1"/>
    <col min="6660" max="6660" width="23.25" style="40" customWidth="1"/>
    <col min="6661" max="6661" width="9" style="40"/>
    <col min="6662" max="6662" width="16.125" style="40" customWidth="1"/>
    <col min="6663" max="6663" width="16.875" style="40" customWidth="1"/>
    <col min="6664" max="6912" width="9" style="40"/>
    <col min="6913" max="6913" width="8.5" style="40" customWidth="1"/>
    <col min="6914" max="6914" width="23.125" style="40" customWidth="1"/>
    <col min="6915" max="6915" width="29.5" style="40" customWidth="1"/>
    <col min="6916" max="6916" width="23.25" style="40" customWidth="1"/>
    <col min="6917" max="6917" width="9" style="40"/>
    <col min="6918" max="6918" width="16.125" style="40" customWidth="1"/>
    <col min="6919" max="6919" width="16.875" style="40" customWidth="1"/>
    <col min="6920" max="7168" width="9" style="40"/>
    <col min="7169" max="7169" width="8.5" style="40" customWidth="1"/>
    <col min="7170" max="7170" width="23.125" style="40" customWidth="1"/>
    <col min="7171" max="7171" width="29.5" style="40" customWidth="1"/>
    <col min="7172" max="7172" width="23.25" style="40" customWidth="1"/>
    <col min="7173" max="7173" width="9" style="40"/>
    <col min="7174" max="7174" width="16.125" style="40" customWidth="1"/>
    <col min="7175" max="7175" width="16.875" style="40" customWidth="1"/>
    <col min="7176" max="7424" width="9" style="40"/>
    <col min="7425" max="7425" width="8.5" style="40" customWidth="1"/>
    <col min="7426" max="7426" width="23.125" style="40" customWidth="1"/>
    <col min="7427" max="7427" width="29.5" style="40" customWidth="1"/>
    <col min="7428" max="7428" width="23.25" style="40" customWidth="1"/>
    <col min="7429" max="7429" width="9" style="40"/>
    <col min="7430" max="7430" width="16.125" style="40" customWidth="1"/>
    <col min="7431" max="7431" width="16.875" style="40" customWidth="1"/>
    <col min="7432" max="7680" width="9" style="40"/>
    <col min="7681" max="7681" width="8.5" style="40" customWidth="1"/>
    <col min="7682" max="7682" width="23.125" style="40" customWidth="1"/>
    <col min="7683" max="7683" width="29.5" style="40" customWidth="1"/>
    <col min="7684" max="7684" width="23.25" style="40" customWidth="1"/>
    <col min="7685" max="7685" width="9" style="40"/>
    <col min="7686" max="7686" width="16.125" style="40" customWidth="1"/>
    <col min="7687" max="7687" width="16.875" style="40" customWidth="1"/>
    <col min="7688" max="7936" width="9" style="40"/>
    <col min="7937" max="7937" width="8.5" style="40" customWidth="1"/>
    <col min="7938" max="7938" width="23.125" style="40" customWidth="1"/>
    <col min="7939" max="7939" width="29.5" style="40" customWidth="1"/>
    <col min="7940" max="7940" width="23.25" style="40" customWidth="1"/>
    <col min="7941" max="7941" width="9" style="40"/>
    <col min="7942" max="7942" width="16.125" style="40" customWidth="1"/>
    <col min="7943" max="7943" width="16.875" style="40" customWidth="1"/>
    <col min="7944" max="8192" width="9" style="40"/>
    <col min="8193" max="8193" width="8.5" style="40" customWidth="1"/>
    <col min="8194" max="8194" width="23.125" style="40" customWidth="1"/>
    <col min="8195" max="8195" width="29.5" style="40" customWidth="1"/>
    <col min="8196" max="8196" width="23.25" style="40" customWidth="1"/>
    <col min="8197" max="8197" width="9" style="40"/>
    <col min="8198" max="8198" width="16.125" style="40" customWidth="1"/>
    <col min="8199" max="8199" width="16.875" style="40" customWidth="1"/>
    <col min="8200" max="8448" width="9" style="40"/>
    <col min="8449" max="8449" width="8.5" style="40" customWidth="1"/>
    <col min="8450" max="8450" width="23.125" style="40" customWidth="1"/>
    <col min="8451" max="8451" width="29.5" style="40" customWidth="1"/>
    <col min="8452" max="8452" width="23.25" style="40" customWidth="1"/>
    <col min="8453" max="8453" width="9" style="40"/>
    <col min="8454" max="8454" width="16.125" style="40" customWidth="1"/>
    <col min="8455" max="8455" width="16.875" style="40" customWidth="1"/>
    <col min="8456" max="8704" width="9" style="40"/>
    <col min="8705" max="8705" width="8.5" style="40" customWidth="1"/>
    <col min="8706" max="8706" width="23.125" style="40" customWidth="1"/>
    <col min="8707" max="8707" width="29.5" style="40" customWidth="1"/>
    <col min="8708" max="8708" width="23.25" style="40" customWidth="1"/>
    <col min="8709" max="8709" width="9" style="40"/>
    <col min="8710" max="8710" width="16.125" style="40" customWidth="1"/>
    <col min="8711" max="8711" width="16.875" style="40" customWidth="1"/>
    <col min="8712" max="8960" width="9" style="40"/>
    <col min="8961" max="8961" width="8.5" style="40" customWidth="1"/>
    <col min="8962" max="8962" width="23.125" style="40" customWidth="1"/>
    <col min="8963" max="8963" width="29.5" style="40" customWidth="1"/>
    <col min="8964" max="8964" width="23.25" style="40" customWidth="1"/>
    <col min="8965" max="8965" width="9" style="40"/>
    <col min="8966" max="8966" width="16.125" style="40" customWidth="1"/>
    <col min="8967" max="8967" width="16.875" style="40" customWidth="1"/>
    <col min="8968" max="9216" width="9" style="40"/>
    <col min="9217" max="9217" width="8.5" style="40" customWidth="1"/>
    <col min="9218" max="9218" width="23.125" style="40" customWidth="1"/>
    <col min="9219" max="9219" width="29.5" style="40" customWidth="1"/>
    <col min="9220" max="9220" width="23.25" style="40" customWidth="1"/>
    <col min="9221" max="9221" width="9" style="40"/>
    <col min="9222" max="9222" width="16.125" style="40" customWidth="1"/>
    <col min="9223" max="9223" width="16.875" style="40" customWidth="1"/>
    <col min="9224" max="9472" width="9" style="40"/>
    <col min="9473" max="9473" width="8.5" style="40" customWidth="1"/>
    <col min="9474" max="9474" width="23.125" style="40" customWidth="1"/>
    <col min="9475" max="9475" width="29.5" style="40" customWidth="1"/>
    <col min="9476" max="9476" width="23.25" style="40" customWidth="1"/>
    <col min="9477" max="9477" width="9" style="40"/>
    <col min="9478" max="9478" width="16.125" style="40" customWidth="1"/>
    <col min="9479" max="9479" width="16.875" style="40" customWidth="1"/>
    <col min="9480" max="9728" width="9" style="40"/>
    <col min="9729" max="9729" width="8.5" style="40" customWidth="1"/>
    <col min="9730" max="9730" width="23.125" style="40" customWidth="1"/>
    <col min="9731" max="9731" width="29.5" style="40" customWidth="1"/>
    <col min="9732" max="9732" width="23.25" style="40" customWidth="1"/>
    <col min="9733" max="9733" width="9" style="40"/>
    <col min="9734" max="9734" width="16.125" style="40" customWidth="1"/>
    <col min="9735" max="9735" width="16.875" style="40" customWidth="1"/>
    <col min="9736" max="9984" width="9" style="40"/>
    <col min="9985" max="9985" width="8.5" style="40" customWidth="1"/>
    <col min="9986" max="9986" width="23.125" style="40" customWidth="1"/>
    <col min="9987" max="9987" width="29.5" style="40" customWidth="1"/>
    <col min="9988" max="9988" width="23.25" style="40" customWidth="1"/>
    <col min="9989" max="9989" width="9" style="40"/>
    <col min="9990" max="9990" width="16.125" style="40" customWidth="1"/>
    <col min="9991" max="9991" width="16.875" style="40" customWidth="1"/>
    <col min="9992" max="10240" width="9" style="40"/>
    <col min="10241" max="10241" width="8.5" style="40" customWidth="1"/>
    <col min="10242" max="10242" width="23.125" style="40" customWidth="1"/>
    <col min="10243" max="10243" width="29.5" style="40" customWidth="1"/>
    <col min="10244" max="10244" width="23.25" style="40" customWidth="1"/>
    <col min="10245" max="10245" width="9" style="40"/>
    <col min="10246" max="10246" width="16.125" style="40" customWidth="1"/>
    <col min="10247" max="10247" width="16.875" style="40" customWidth="1"/>
    <col min="10248" max="10496" width="9" style="40"/>
    <col min="10497" max="10497" width="8.5" style="40" customWidth="1"/>
    <col min="10498" max="10498" width="23.125" style="40" customWidth="1"/>
    <col min="10499" max="10499" width="29.5" style="40" customWidth="1"/>
    <col min="10500" max="10500" width="23.25" style="40" customWidth="1"/>
    <col min="10501" max="10501" width="9" style="40"/>
    <col min="10502" max="10502" width="16.125" style="40" customWidth="1"/>
    <col min="10503" max="10503" width="16.875" style="40" customWidth="1"/>
    <col min="10504" max="10752" width="9" style="40"/>
    <col min="10753" max="10753" width="8.5" style="40" customWidth="1"/>
    <col min="10754" max="10754" width="23.125" style="40" customWidth="1"/>
    <col min="10755" max="10755" width="29.5" style="40" customWidth="1"/>
    <col min="10756" max="10756" width="23.25" style="40" customWidth="1"/>
    <col min="10757" max="10757" width="9" style="40"/>
    <col min="10758" max="10758" width="16.125" style="40" customWidth="1"/>
    <col min="10759" max="10759" width="16.875" style="40" customWidth="1"/>
    <col min="10760" max="11008" width="9" style="40"/>
    <col min="11009" max="11009" width="8.5" style="40" customWidth="1"/>
    <col min="11010" max="11010" width="23.125" style="40" customWidth="1"/>
    <col min="11011" max="11011" width="29.5" style="40" customWidth="1"/>
    <col min="11012" max="11012" width="23.25" style="40" customWidth="1"/>
    <col min="11013" max="11013" width="9" style="40"/>
    <col min="11014" max="11014" width="16.125" style="40" customWidth="1"/>
    <col min="11015" max="11015" width="16.875" style="40" customWidth="1"/>
    <col min="11016" max="11264" width="9" style="40"/>
    <col min="11265" max="11265" width="8.5" style="40" customWidth="1"/>
    <col min="11266" max="11266" width="23.125" style="40" customWidth="1"/>
    <col min="11267" max="11267" width="29.5" style="40" customWidth="1"/>
    <col min="11268" max="11268" width="23.25" style="40" customWidth="1"/>
    <col min="11269" max="11269" width="9" style="40"/>
    <col min="11270" max="11270" width="16.125" style="40" customWidth="1"/>
    <col min="11271" max="11271" width="16.875" style="40" customWidth="1"/>
    <col min="11272" max="11520" width="9" style="40"/>
    <col min="11521" max="11521" width="8.5" style="40" customWidth="1"/>
    <col min="11522" max="11522" width="23.125" style="40" customWidth="1"/>
    <col min="11523" max="11523" width="29.5" style="40" customWidth="1"/>
    <col min="11524" max="11524" width="23.25" style="40" customWidth="1"/>
    <col min="11525" max="11525" width="9" style="40"/>
    <col min="11526" max="11526" width="16.125" style="40" customWidth="1"/>
    <col min="11527" max="11527" width="16.875" style="40" customWidth="1"/>
    <col min="11528" max="11776" width="9" style="40"/>
    <col min="11777" max="11777" width="8.5" style="40" customWidth="1"/>
    <col min="11778" max="11778" width="23.125" style="40" customWidth="1"/>
    <col min="11779" max="11779" width="29.5" style="40" customWidth="1"/>
    <col min="11780" max="11780" width="23.25" style="40" customWidth="1"/>
    <col min="11781" max="11781" width="9" style="40"/>
    <col min="11782" max="11782" width="16.125" style="40" customWidth="1"/>
    <col min="11783" max="11783" width="16.875" style="40" customWidth="1"/>
    <col min="11784" max="12032" width="9" style="40"/>
    <col min="12033" max="12033" width="8.5" style="40" customWidth="1"/>
    <col min="12034" max="12034" width="23.125" style="40" customWidth="1"/>
    <col min="12035" max="12035" width="29.5" style="40" customWidth="1"/>
    <col min="12036" max="12036" width="23.25" style="40" customWidth="1"/>
    <col min="12037" max="12037" width="9" style="40"/>
    <col min="12038" max="12038" width="16.125" style="40" customWidth="1"/>
    <col min="12039" max="12039" width="16.875" style="40" customWidth="1"/>
    <col min="12040" max="12288" width="9" style="40"/>
    <col min="12289" max="12289" width="8.5" style="40" customWidth="1"/>
    <col min="12290" max="12290" width="23.125" style="40" customWidth="1"/>
    <col min="12291" max="12291" width="29.5" style="40" customWidth="1"/>
    <col min="12292" max="12292" width="23.25" style="40" customWidth="1"/>
    <col min="12293" max="12293" width="9" style="40"/>
    <col min="12294" max="12294" width="16.125" style="40" customWidth="1"/>
    <col min="12295" max="12295" width="16.875" style="40" customWidth="1"/>
    <col min="12296" max="12544" width="9" style="40"/>
    <col min="12545" max="12545" width="8.5" style="40" customWidth="1"/>
    <col min="12546" max="12546" width="23.125" style="40" customWidth="1"/>
    <col min="12547" max="12547" width="29.5" style="40" customWidth="1"/>
    <col min="12548" max="12548" width="23.25" style="40" customWidth="1"/>
    <col min="12549" max="12549" width="9" style="40"/>
    <col min="12550" max="12550" width="16.125" style="40" customWidth="1"/>
    <col min="12551" max="12551" width="16.875" style="40" customWidth="1"/>
    <col min="12552" max="12800" width="9" style="40"/>
    <col min="12801" max="12801" width="8.5" style="40" customWidth="1"/>
    <col min="12802" max="12802" width="23.125" style="40" customWidth="1"/>
    <col min="12803" max="12803" width="29.5" style="40" customWidth="1"/>
    <col min="12804" max="12804" width="23.25" style="40" customWidth="1"/>
    <col min="12805" max="12805" width="9" style="40"/>
    <col min="12806" max="12806" width="16.125" style="40" customWidth="1"/>
    <col min="12807" max="12807" width="16.875" style="40" customWidth="1"/>
    <col min="12808" max="13056" width="9" style="40"/>
    <col min="13057" max="13057" width="8.5" style="40" customWidth="1"/>
    <col min="13058" max="13058" width="23.125" style="40" customWidth="1"/>
    <col min="13059" max="13059" width="29.5" style="40" customWidth="1"/>
    <col min="13060" max="13060" width="23.25" style="40" customWidth="1"/>
    <col min="13061" max="13061" width="9" style="40"/>
    <col min="13062" max="13062" width="16.125" style="40" customWidth="1"/>
    <col min="13063" max="13063" width="16.875" style="40" customWidth="1"/>
    <col min="13064" max="13312" width="9" style="40"/>
    <col min="13313" max="13313" width="8.5" style="40" customWidth="1"/>
    <col min="13314" max="13314" width="23.125" style="40" customWidth="1"/>
    <col min="13315" max="13315" width="29.5" style="40" customWidth="1"/>
    <col min="13316" max="13316" width="23.25" style="40" customWidth="1"/>
    <col min="13317" max="13317" width="9" style="40"/>
    <col min="13318" max="13318" width="16.125" style="40" customWidth="1"/>
    <col min="13319" max="13319" width="16.875" style="40" customWidth="1"/>
    <col min="13320" max="13568" width="9" style="40"/>
    <col min="13569" max="13569" width="8.5" style="40" customWidth="1"/>
    <col min="13570" max="13570" width="23.125" style="40" customWidth="1"/>
    <col min="13571" max="13571" width="29.5" style="40" customWidth="1"/>
    <col min="13572" max="13572" width="23.25" style="40" customWidth="1"/>
    <col min="13573" max="13573" width="9" style="40"/>
    <col min="13574" max="13574" width="16.125" style="40" customWidth="1"/>
    <col min="13575" max="13575" width="16.875" style="40" customWidth="1"/>
    <col min="13576" max="13824" width="9" style="40"/>
    <col min="13825" max="13825" width="8.5" style="40" customWidth="1"/>
    <col min="13826" max="13826" width="23.125" style="40" customWidth="1"/>
    <col min="13827" max="13827" width="29.5" style="40" customWidth="1"/>
    <col min="13828" max="13828" width="23.25" style="40" customWidth="1"/>
    <col min="13829" max="13829" width="9" style="40"/>
    <col min="13830" max="13830" width="16.125" style="40" customWidth="1"/>
    <col min="13831" max="13831" width="16.875" style="40" customWidth="1"/>
    <col min="13832" max="14080" width="9" style="40"/>
    <col min="14081" max="14081" width="8.5" style="40" customWidth="1"/>
    <col min="14082" max="14082" width="23.125" style="40" customWidth="1"/>
    <col min="14083" max="14083" width="29.5" style="40" customWidth="1"/>
    <col min="14084" max="14084" width="23.25" style="40" customWidth="1"/>
    <col min="14085" max="14085" width="9" style="40"/>
    <col min="14086" max="14086" width="16.125" style="40" customWidth="1"/>
    <col min="14087" max="14087" width="16.875" style="40" customWidth="1"/>
    <col min="14088" max="14336" width="9" style="40"/>
    <col min="14337" max="14337" width="8.5" style="40" customWidth="1"/>
    <col min="14338" max="14338" width="23.125" style="40" customWidth="1"/>
    <col min="14339" max="14339" width="29.5" style="40" customWidth="1"/>
    <col min="14340" max="14340" width="23.25" style="40" customWidth="1"/>
    <col min="14341" max="14341" width="9" style="40"/>
    <col min="14342" max="14342" width="16.125" style="40" customWidth="1"/>
    <col min="14343" max="14343" width="16.875" style="40" customWidth="1"/>
    <col min="14344" max="14592" width="9" style="40"/>
    <col min="14593" max="14593" width="8.5" style="40" customWidth="1"/>
    <col min="14594" max="14594" width="23.125" style="40" customWidth="1"/>
    <col min="14595" max="14595" width="29.5" style="40" customWidth="1"/>
    <col min="14596" max="14596" width="23.25" style="40" customWidth="1"/>
    <col min="14597" max="14597" width="9" style="40"/>
    <col min="14598" max="14598" width="16.125" style="40" customWidth="1"/>
    <col min="14599" max="14599" width="16.875" style="40" customWidth="1"/>
    <col min="14600" max="14848" width="9" style="40"/>
    <col min="14849" max="14849" width="8.5" style="40" customWidth="1"/>
    <col min="14850" max="14850" width="23.125" style="40" customWidth="1"/>
    <col min="14851" max="14851" width="29.5" style="40" customWidth="1"/>
    <col min="14852" max="14852" width="23.25" style="40" customWidth="1"/>
    <col min="14853" max="14853" width="9" style="40"/>
    <col min="14854" max="14854" width="16.125" style="40" customWidth="1"/>
    <col min="14855" max="14855" width="16.875" style="40" customWidth="1"/>
    <col min="14856" max="15104" width="9" style="40"/>
    <col min="15105" max="15105" width="8.5" style="40" customWidth="1"/>
    <col min="15106" max="15106" width="23.125" style="40" customWidth="1"/>
    <col min="15107" max="15107" width="29.5" style="40" customWidth="1"/>
    <col min="15108" max="15108" width="23.25" style="40" customWidth="1"/>
    <col min="15109" max="15109" width="9" style="40"/>
    <col min="15110" max="15110" width="16.125" style="40" customWidth="1"/>
    <col min="15111" max="15111" width="16.875" style="40" customWidth="1"/>
    <col min="15112" max="15360" width="9" style="40"/>
    <col min="15361" max="15361" width="8.5" style="40" customWidth="1"/>
    <col min="15362" max="15362" width="23.125" style="40" customWidth="1"/>
    <col min="15363" max="15363" width="29.5" style="40" customWidth="1"/>
    <col min="15364" max="15364" width="23.25" style="40" customWidth="1"/>
    <col min="15365" max="15365" width="9" style="40"/>
    <col min="15366" max="15366" width="16.125" style="40" customWidth="1"/>
    <col min="15367" max="15367" width="16.875" style="40" customWidth="1"/>
    <col min="15368" max="15616" width="9" style="40"/>
    <col min="15617" max="15617" width="8.5" style="40" customWidth="1"/>
    <col min="15618" max="15618" width="23.125" style="40" customWidth="1"/>
    <col min="15619" max="15619" width="29.5" style="40" customWidth="1"/>
    <col min="15620" max="15620" width="23.25" style="40" customWidth="1"/>
    <col min="15621" max="15621" width="9" style="40"/>
    <col min="15622" max="15622" width="16.125" style="40" customWidth="1"/>
    <col min="15623" max="15623" width="16.875" style="40" customWidth="1"/>
    <col min="15624" max="15872" width="9" style="40"/>
    <col min="15873" max="15873" width="8.5" style="40" customWidth="1"/>
    <col min="15874" max="15874" width="23.125" style="40" customWidth="1"/>
    <col min="15875" max="15875" width="29.5" style="40" customWidth="1"/>
    <col min="15876" max="15876" width="23.25" style="40" customWidth="1"/>
    <col min="15877" max="15877" width="9" style="40"/>
    <col min="15878" max="15878" width="16.125" style="40" customWidth="1"/>
    <col min="15879" max="15879" width="16.875" style="40" customWidth="1"/>
    <col min="15880" max="16128" width="9" style="40"/>
    <col min="16129" max="16129" width="8.5" style="40" customWidth="1"/>
    <col min="16130" max="16130" width="23.125" style="40" customWidth="1"/>
    <col min="16131" max="16131" width="29.5" style="40" customWidth="1"/>
    <col min="16132" max="16132" width="23.25" style="40" customWidth="1"/>
    <col min="16133" max="16133" width="9" style="40"/>
    <col min="16134" max="16134" width="16.125" style="40" customWidth="1"/>
    <col min="16135" max="16135" width="16.875" style="40" customWidth="1"/>
    <col min="16136" max="16384" width="9" style="40"/>
  </cols>
  <sheetData>
    <row r="1" spans="1:8" ht="25.5" customHeight="1">
      <c r="A1" s="220" t="s">
        <v>2288</v>
      </c>
      <c r="B1" s="221"/>
      <c r="C1" s="221"/>
      <c r="D1" s="222"/>
    </row>
    <row r="2" spans="1:8" ht="9.9499999999999993" customHeight="1">
      <c r="A2" s="41"/>
      <c r="B2" s="42"/>
      <c r="C2" s="42"/>
      <c r="D2" s="43"/>
    </row>
    <row r="3" spans="1:8" s="48" customFormat="1" ht="21" customHeight="1">
      <c r="A3" s="44"/>
      <c r="B3" s="45"/>
      <c r="C3" s="46"/>
      <c r="D3" s="47"/>
    </row>
    <row r="4" spans="1:8" s="48" customFormat="1" ht="21" customHeight="1">
      <c r="A4" s="223" t="s">
        <v>2414</v>
      </c>
      <c r="B4" s="224"/>
      <c r="C4" s="224"/>
      <c r="D4" s="225"/>
    </row>
    <row r="5" spans="1:8" s="48" customFormat="1" ht="21" customHeight="1">
      <c r="A5" s="49"/>
      <c r="B5" s="50"/>
      <c r="C5" s="50"/>
      <c r="D5" s="51"/>
    </row>
    <row r="6" spans="1:8" ht="5.0999999999999996" customHeight="1">
      <c r="A6" s="52"/>
      <c r="B6" s="53"/>
      <c r="C6" s="53"/>
      <c r="D6" s="54"/>
    </row>
    <row r="7" spans="1:8" ht="24.95" customHeight="1">
      <c r="A7" s="55"/>
      <c r="B7" s="56" t="s">
        <v>2289</v>
      </c>
      <c r="C7" s="226" t="str">
        <f>NUMBERSTRING(C8,1) &amp;"원정"</f>
        <v>일억육천사백일십육만사천원정</v>
      </c>
      <c r="D7" s="227"/>
      <c r="E7" s="57"/>
      <c r="F7" s="57"/>
      <c r="G7" s="57"/>
      <c r="H7" s="57"/>
    </row>
    <row r="8" spans="1:8" ht="24.95" customHeight="1" thickBot="1">
      <c r="A8" s="58"/>
      <c r="B8" s="59" t="s">
        <v>2290</v>
      </c>
      <c r="C8" s="60">
        <f>+C23</f>
        <v>164164000</v>
      </c>
      <c r="D8" s="61" t="s">
        <v>2291</v>
      </c>
    </row>
    <row r="9" spans="1:8" ht="50.1" customHeight="1">
      <c r="A9" s="62"/>
      <c r="B9" s="63"/>
      <c r="C9" s="63"/>
      <c r="D9" s="64"/>
    </row>
    <row r="10" spans="1:8" s="65" customFormat="1" ht="39.950000000000003" customHeight="1">
      <c r="A10" s="212" t="s">
        <v>2292</v>
      </c>
      <c r="B10" s="212" t="s">
        <v>2293</v>
      </c>
      <c r="C10" s="212" t="s">
        <v>2294</v>
      </c>
      <c r="D10" s="212" t="s">
        <v>2295</v>
      </c>
    </row>
    <row r="11" spans="1:8" ht="36" customHeight="1">
      <c r="A11" s="213">
        <v>1</v>
      </c>
      <c r="B11" s="213" t="s">
        <v>2296</v>
      </c>
      <c r="C11" s="214">
        <f>+건축원가!H38</f>
        <v>131841000</v>
      </c>
      <c r="D11" s="213"/>
    </row>
    <row r="12" spans="1:8" ht="36" customHeight="1">
      <c r="A12" s="213"/>
      <c r="B12" s="213"/>
      <c r="C12" s="214"/>
      <c r="D12" s="213"/>
    </row>
    <row r="13" spans="1:8" ht="36" customHeight="1">
      <c r="A13" s="213"/>
      <c r="B13" s="213"/>
      <c r="C13" s="214"/>
      <c r="D13" s="213"/>
    </row>
    <row r="14" spans="1:8" ht="36" customHeight="1">
      <c r="A14" s="213"/>
      <c r="B14" s="213" t="s">
        <v>2297</v>
      </c>
      <c r="C14" s="214">
        <f>SUM(C11:C13)</f>
        <v>131841000</v>
      </c>
      <c r="D14" s="213"/>
    </row>
    <row r="15" spans="1:8" ht="36" customHeight="1">
      <c r="A15" s="213">
        <v>2</v>
      </c>
      <c r="B15" s="213" t="s">
        <v>2431</v>
      </c>
      <c r="C15" s="214">
        <f>건축원가!H39</f>
        <v>32323000</v>
      </c>
      <c r="D15" s="213"/>
    </row>
    <row r="16" spans="1:8" ht="36" customHeight="1">
      <c r="A16" s="213"/>
      <c r="B16" s="213"/>
      <c r="C16" s="214"/>
      <c r="D16" s="213"/>
    </row>
    <row r="17" spans="1:6" ht="36" customHeight="1">
      <c r="A17" s="213"/>
      <c r="B17" s="213"/>
      <c r="C17" s="214"/>
      <c r="D17" s="213"/>
    </row>
    <row r="18" spans="1:6" ht="36" customHeight="1">
      <c r="A18" s="213"/>
      <c r="B18" s="213" t="s">
        <v>2409</v>
      </c>
      <c r="C18" s="214">
        <f>SUM(C15:C17)</f>
        <v>32323000</v>
      </c>
      <c r="D18" s="213"/>
    </row>
    <row r="19" spans="1:6" ht="36" customHeight="1">
      <c r="A19" s="213"/>
      <c r="B19" s="213"/>
      <c r="C19" s="214"/>
      <c r="D19" s="213"/>
    </row>
    <row r="20" spans="1:6" ht="36" customHeight="1">
      <c r="A20" s="213"/>
      <c r="B20" s="213"/>
      <c r="C20" s="214"/>
      <c r="D20" s="213"/>
    </row>
    <row r="21" spans="1:6" ht="36" customHeight="1">
      <c r="A21" s="215"/>
      <c r="B21" s="215" t="s">
        <v>2298</v>
      </c>
      <c r="C21" s="216">
        <f>C14+C18</f>
        <v>164164000</v>
      </c>
      <c r="D21" s="215"/>
      <c r="F21" s="66"/>
    </row>
    <row r="22" spans="1:6" ht="36" customHeight="1">
      <c r="A22" s="215"/>
      <c r="B22" s="215"/>
      <c r="C22" s="216"/>
      <c r="D22" s="215"/>
      <c r="F22" s="67"/>
    </row>
    <row r="23" spans="1:6" ht="36" customHeight="1">
      <c r="A23" s="215"/>
      <c r="B23" s="215" t="s">
        <v>2299</v>
      </c>
      <c r="C23" s="216">
        <f>C21</f>
        <v>164164000</v>
      </c>
      <c r="D23" s="217"/>
      <c r="F23" s="68"/>
    </row>
    <row r="24" spans="1:6" ht="24.95" customHeight="1"/>
    <row r="25" spans="1:6" ht="24.95" customHeight="1">
      <c r="C25" s="69"/>
    </row>
    <row r="26" spans="1:6" ht="24.95" customHeight="1">
      <c r="C26" s="68"/>
    </row>
    <row r="27" spans="1:6" ht="24.95" customHeight="1">
      <c r="C27" s="68"/>
    </row>
    <row r="28" spans="1:6" ht="24.95" customHeight="1">
      <c r="C28" s="69"/>
    </row>
    <row r="29" spans="1:6" ht="24.95" customHeight="1">
      <c r="C29" s="68"/>
    </row>
    <row r="30" spans="1:6" ht="24.95" customHeight="1"/>
    <row r="31" spans="1:6" ht="24.95" customHeight="1"/>
    <row r="32" spans="1:6" ht="24.95" customHeight="1"/>
    <row r="34" spans="8:10">
      <c r="H34" s="70"/>
      <c r="J34" s="70"/>
    </row>
    <row r="35" spans="8:10">
      <c r="H35" s="71"/>
      <c r="J35" s="71"/>
    </row>
    <row r="36" spans="8:10">
      <c r="H36" s="71"/>
      <c r="J36" s="71"/>
    </row>
    <row r="37" spans="8:10">
      <c r="H37" s="71"/>
      <c r="J37" s="71"/>
    </row>
    <row r="40" spans="8:10">
      <c r="H40" s="71"/>
      <c r="J40" s="71"/>
    </row>
    <row r="41" spans="8:10">
      <c r="H41" s="71"/>
      <c r="J41" s="71"/>
    </row>
    <row r="42" spans="8:10">
      <c r="H42" s="71"/>
      <c r="J42" s="71"/>
    </row>
  </sheetData>
  <mergeCells count="3">
    <mergeCell ref="A1:D1"/>
    <mergeCell ref="A4:D4"/>
    <mergeCell ref="C7:D7"/>
  </mergeCells>
  <phoneticPr fontId="1" type="noConversion"/>
  <pageMargins left="0.74" right="0.74803149606299213" top="1.1200000000000001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F4ED-FFAE-4A11-8433-A554B169777F}">
  <sheetPr>
    <tabColor rgb="FFFFFFCC"/>
  </sheetPr>
  <dimension ref="A1:P113"/>
  <sheetViews>
    <sheetView view="pageBreakPreview" topLeftCell="A16" zoomScale="85" zoomScaleNormal="85" zoomScaleSheetLayoutView="85" workbookViewId="0">
      <selection activeCell="H34" sqref="H34"/>
    </sheetView>
  </sheetViews>
  <sheetFormatPr defaultRowHeight="13.5"/>
  <cols>
    <col min="1" max="1" width="3.875" style="72" customWidth="1"/>
    <col min="2" max="2" width="4.75" style="72" customWidth="1"/>
    <col min="3" max="3" width="9" style="72" customWidth="1"/>
    <col min="4" max="4" width="10.5" style="72" customWidth="1"/>
    <col min="5" max="5" width="4.25" style="72" customWidth="1"/>
    <col min="6" max="6" width="24.5" style="72" customWidth="1"/>
    <col min="7" max="7" width="16.375" style="72" customWidth="1"/>
    <col min="8" max="8" width="29" style="127" customWidth="1"/>
    <col min="9" max="9" width="17.5" style="72" customWidth="1"/>
    <col min="10" max="10" width="20.75" style="72" bestFit="1" customWidth="1"/>
    <col min="11" max="11" width="20.875" style="72" customWidth="1"/>
    <col min="12" max="12" width="25.875" style="72" customWidth="1"/>
    <col min="13" max="13" width="23.625" style="72" customWidth="1"/>
    <col min="14" max="14" width="9" style="72"/>
    <col min="15" max="15" width="16.875" style="72" customWidth="1"/>
    <col min="16" max="16" width="17" style="72" customWidth="1"/>
    <col min="17" max="256" width="9" style="72"/>
    <col min="257" max="257" width="3.875" style="72" customWidth="1"/>
    <col min="258" max="258" width="4.75" style="72" customWidth="1"/>
    <col min="259" max="259" width="9" style="72"/>
    <col min="260" max="260" width="10.5" style="72" customWidth="1"/>
    <col min="261" max="261" width="4.25" style="72" customWidth="1"/>
    <col min="262" max="262" width="24.5" style="72" customWidth="1"/>
    <col min="263" max="263" width="16.375" style="72" customWidth="1"/>
    <col min="264" max="264" width="29" style="72" customWidth="1"/>
    <col min="265" max="265" width="17.5" style="72" customWidth="1"/>
    <col min="266" max="266" width="20.75" style="72" bestFit="1" customWidth="1"/>
    <col min="267" max="267" width="20.875" style="72" customWidth="1"/>
    <col min="268" max="268" width="15.75" style="72" customWidth="1"/>
    <col min="269" max="269" width="23.625" style="72" customWidth="1"/>
    <col min="270" max="270" width="9" style="72"/>
    <col min="271" max="271" width="16.875" style="72" customWidth="1"/>
    <col min="272" max="272" width="17" style="72" customWidth="1"/>
    <col min="273" max="512" width="9" style="72"/>
    <col min="513" max="513" width="3.875" style="72" customWidth="1"/>
    <col min="514" max="514" width="4.75" style="72" customWidth="1"/>
    <col min="515" max="515" width="9" style="72"/>
    <col min="516" max="516" width="10.5" style="72" customWidth="1"/>
    <col min="517" max="517" width="4.25" style="72" customWidth="1"/>
    <col min="518" max="518" width="24.5" style="72" customWidth="1"/>
    <col min="519" max="519" width="16.375" style="72" customWidth="1"/>
    <col min="520" max="520" width="29" style="72" customWidth="1"/>
    <col min="521" max="521" width="17.5" style="72" customWidth="1"/>
    <col min="522" max="522" width="20.75" style="72" bestFit="1" customWidth="1"/>
    <col min="523" max="523" width="20.875" style="72" customWidth="1"/>
    <col min="524" max="524" width="15.75" style="72" customWidth="1"/>
    <col min="525" max="525" width="23.625" style="72" customWidth="1"/>
    <col min="526" max="526" width="9" style="72"/>
    <col min="527" max="527" width="16.875" style="72" customWidth="1"/>
    <col min="528" max="528" width="17" style="72" customWidth="1"/>
    <col min="529" max="768" width="9" style="72"/>
    <col min="769" max="769" width="3.875" style="72" customWidth="1"/>
    <col min="770" max="770" width="4.75" style="72" customWidth="1"/>
    <col min="771" max="771" width="9" style="72"/>
    <col min="772" max="772" width="10.5" style="72" customWidth="1"/>
    <col min="773" max="773" width="4.25" style="72" customWidth="1"/>
    <col min="774" max="774" width="24.5" style="72" customWidth="1"/>
    <col min="775" max="775" width="16.375" style="72" customWidth="1"/>
    <col min="776" max="776" width="29" style="72" customWidth="1"/>
    <col min="777" max="777" width="17.5" style="72" customWidth="1"/>
    <col min="778" max="778" width="20.75" style="72" bestFit="1" customWidth="1"/>
    <col min="779" max="779" width="20.875" style="72" customWidth="1"/>
    <col min="780" max="780" width="15.75" style="72" customWidth="1"/>
    <col min="781" max="781" width="23.625" style="72" customWidth="1"/>
    <col min="782" max="782" width="9" style="72"/>
    <col min="783" max="783" width="16.875" style="72" customWidth="1"/>
    <col min="784" max="784" width="17" style="72" customWidth="1"/>
    <col min="785" max="1024" width="9" style="72"/>
    <col min="1025" max="1025" width="3.875" style="72" customWidth="1"/>
    <col min="1026" max="1026" width="4.75" style="72" customWidth="1"/>
    <col min="1027" max="1027" width="9" style="72"/>
    <col min="1028" max="1028" width="10.5" style="72" customWidth="1"/>
    <col min="1029" max="1029" width="4.25" style="72" customWidth="1"/>
    <col min="1030" max="1030" width="24.5" style="72" customWidth="1"/>
    <col min="1031" max="1031" width="16.375" style="72" customWidth="1"/>
    <col min="1032" max="1032" width="29" style="72" customWidth="1"/>
    <col min="1033" max="1033" width="17.5" style="72" customWidth="1"/>
    <col min="1034" max="1034" width="20.75" style="72" bestFit="1" customWidth="1"/>
    <col min="1035" max="1035" width="20.875" style="72" customWidth="1"/>
    <col min="1036" max="1036" width="15.75" style="72" customWidth="1"/>
    <col min="1037" max="1037" width="23.625" style="72" customWidth="1"/>
    <col min="1038" max="1038" width="9" style="72"/>
    <col min="1039" max="1039" width="16.875" style="72" customWidth="1"/>
    <col min="1040" max="1040" width="17" style="72" customWidth="1"/>
    <col min="1041" max="1280" width="9" style="72"/>
    <col min="1281" max="1281" width="3.875" style="72" customWidth="1"/>
    <col min="1282" max="1282" width="4.75" style="72" customWidth="1"/>
    <col min="1283" max="1283" width="9" style="72"/>
    <col min="1284" max="1284" width="10.5" style="72" customWidth="1"/>
    <col min="1285" max="1285" width="4.25" style="72" customWidth="1"/>
    <col min="1286" max="1286" width="24.5" style="72" customWidth="1"/>
    <col min="1287" max="1287" width="16.375" style="72" customWidth="1"/>
    <col min="1288" max="1288" width="29" style="72" customWidth="1"/>
    <col min="1289" max="1289" width="17.5" style="72" customWidth="1"/>
    <col min="1290" max="1290" width="20.75" style="72" bestFit="1" customWidth="1"/>
    <col min="1291" max="1291" width="20.875" style="72" customWidth="1"/>
    <col min="1292" max="1292" width="15.75" style="72" customWidth="1"/>
    <col min="1293" max="1293" width="23.625" style="72" customWidth="1"/>
    <col min="1294" max="1294" width="9" style="72"/>
    <col min="1295" max="1295" width="16.875" style="72" customWidth="1"/>
    <col min="1296" max="1296" width="17" style="72" customWidth="1"/>
    <col min="1297" max="1536" width="9" style="72"/>
    <col min="1537" max="1537" width="3.875" style="72" customWidth="1"/>
    <col min="1538" max="1538" width="4.75" style="72" customWidth="1"/>
    <col min="1539" max="1539" width="9" style="72"/>
    <col min="1540" max="1540" width="10.5" style="72" customWidth="1"/>
    <col min="1541" max="1541" width="4.25" style="72" customWidth="1"/>
    <col min="1542" max="1542" width="24.5" style="72" customWidth="1"/>
    <col min="1543" max="1543" width="16.375" style="72" customWidth="1"/>
    <col min="1544" max="1544" width="29" style="72" customWidth="1"/>
    <col min="1545" max="1545" width="17.5" style="72" customWidth="1"/>
    <col min="1546" max="1546" width="20.75" style="72" bestFit="1" customWidth="1"/>
    <col min="1547" max="1547" width="20.875" style="72" customWidth="1"/>
    <col min="1548" max="1548" width="15.75" style="72" customWidth="1"/>
    <col min="1549" max="1549" width="23.625" style="72" customWidth="1"/>
    <col min="1550" max="1550" width="9" style="72"/>
    <col min="1551" max="1551" width="16.875" style="72" customWidth="1"/>
    <col min="1552" max="1552" width="17" style="72" customWidth="1"/>
    <col min="1553" max="1792" width="9" style="72"/>
    <col min="1793" max="1793" width="3.875" style="72" customWidth="1"/>
    <col min="1794" max="1794" width="4.75" style="72" customWidth="1"/>
    <col min="1795" max="1795" width="9" style="72"/>
    <col min="1796" max="1796" width="10.5" style="72" customWidth="1"/>
    <col min="1797" max="1797" width="4.25" style="72" customWidth="1"/>
    <col min="1798" max="1798" width="24.5" style="72" customWidth="1"/>
    <col min="1799" max="1799" width="16.375" style="72" customWidth="1"/>
    <col min="1800" max="1800" width="29" style="72" customWidth="1"/>
    <col min="1801" max="1801" width="17.5" style="72" customWidth="1"/>
    <col min="1802" max="1802" width="20.75" style="72" bestFit="1" customWidth="1"/>
    <col min="1803" max="1803" width="20.875" style="72" customWidth="1"/>
    <col min="1804" max="1804" width="15.75" style="72" customWidth="1"/>
    <col min="1805" max="1805" width="23.625" style="72" customWidth="1"/>
    <col min="1806" max="1806" width="9" style="72"/>
    <col min="1807" max="1807" width="16.875" style="72" customWidth="1"/>
    <col min="1808" max="1808" width="17" style="72" customWidth="1"/>
    <col min="1809" max="2048" width="9" style="72"/>
    <col min="2049" max="2049" width="3.875" style="72" customWidth="1"/>
    <col min="2050" max="2050" width="4.75" style="72" customWidth="1"/>
    <col min="2051" max="2051" width="9" style="72"/>
    <col min="2052" max="2052" width="10.5" style="72" customWidth="1"/>
    <col min="2053" max="2053" width="4.25" style="72" customWidth="1"/>
    <col min="2054" max="2054" width="24.5" style="72" customWidth="1"/>
    <col min="2055" max="2055" width="16.375" style="72" customWidth="1"/>
    <col min="2056" max="2056" width="29" style="72" customWidth="1"/>
    <col min="2057" max="2057" width="17.5" style="72" customWidth="1"/>
    <col min="2058" max="2058" width="20.75" style="72" bestFit="1" customWidth="1"/>
    <col min="2059" max="2059" width="20.875" style="72" customWidth="1"/>
    <col min="2060" max="2060" width="15.75" style="72" customWidth="1"/>
    <col min="2061" max="2061" width="23.625" style="72" customWidth="1"/>
    <col min="2062" max="2062" width="9" style="72"/>
    <col min="2063" max="2063" width="16.875" style="72" customWidth="1"/>
    <col min="2064" max="2064" width="17" style="72" customWidth="1"/>
    <col min="2065" max="2304" width="9" style="72"/>
    <col min="2305" max="2305" width="3.875" style="72" customWidth="1"/>
    <col min="2306" max="2306" width="4.75" style="72" customWidth="1"/>
    <col min="2307" max="2307" width="9" style="72"/>
    <col min="2308" max="2308" width="10.5" style="72" customWidth="1"/>
    <col min="2309" max="2309" width="4.25" style="72" customWidth="1"/>
    <col min="2310" max="2310" width="24.5" style="72" customWidth="1"/>
    <col min="2311" max="2311" width="16.375" style="72" customWidth="1"/>
    <col min="2312" max="2312" width="29" style="72" customWidth="1"/>
    <col min="2313" max="2313" width="17.5" style="72" customWidth="1"/>
    <col min="2314" max="2314" width="20.75" style="72" bestFit="1" customWidth="1"/>
    <col min="2315" max="2315" width="20.875" style="72" customWidth="1"/>
    <col min="2316" max="2316" width="15.75" style="72" customWidth="1"/>
    <col min="2317" max="2317" width="23.625" style="72" customWidth="1"/>
    <col min="2318" max="2318" width="9" style="72"/>
    <col min="2319" max="2319" width="16.875" style="72" customWidth="1"/>
    <col min="2320" max="2320" width="17" style="72" customWidth="1"/>
    <col min="2321" max="2560" width="9" style="72"/>
    <col min="2561" max="2561" width="3.875" style="72" customWidth="1"/>
    <col min="2562" max="2562" width="4.75" style="72" customWidth="1"/>
    <col min="2563" max="2563" width="9" style="72"/>
    <col min="2564" max="2564" width="10.5" style="72" customWidth="1"/>
    <col min="2565" max="2565" width="4.25" style="72" customWidth="1"/>
    <col min="2566" max="2566" width="24.5" style="72" customWidth="1"/>
    <col min="2567" max="2567" width="16.375" style="72" customWidth="1"/>
    <col min="2568" max="2568" width="29" style="72" customWidth="1"/>
    <col min="2569" max="2569" width="17.5" style="72" customWidth="1"/>
    <col min="2570" max="2570" width="20.75" style="72" bestFit="1" customWidth="1"/>
    <col min="2571" max="2571" width="20.875" style="72" customWidth="1"/>
    <col min="2572" max="2572" width="15.75" style="72" customWidth="1"/>
    <col min="2573" max="2573" width="23.625" style="72" customWidth="1"/>
    <col min="2574" max="2574" width="9" style="72"/>
    <col min="2575" max="2575" width="16.875" style="72" customWidth="1"/>
    <col min="2576" max="2576" width="17" style="72" customWidth="1"/>
    <col min="2577" max="2816" width="9" style="72"/>
    <col min="2817" max="2817" width="3.875" style="72" customWidth="1"/>
    <col min="2818" max="2818" width="4.75" style="72" customWidth="1"/>
    <col min="2819" max="2819" width="9" style="72"/>
    <col min="2820" max="2820" width="10.5" style="72" customWidth="1"/>
    <col min="2821" max="2821" width="4.25" style="72" customWidth="1"/>
    <col min="2822" max="2822" width="24.5" style="72" customWidth="1"/>
    <col min="2823" max="2823" width="16.375" style="72" customWidth="1"/>
    <col min="2824" max="2824" width="29" style="72" customWidth="1"/>
    <col min="2825" max="2825" width="17.5" style="72" customWidth="1"/>
    <col min="2826" max="2826" width="20.75" style="72" bestFit="1" customWidth="1"/>
    <col min="2827" max="2827" width="20.875" style="72" customWidth="1"/>
    <col min="2828" max="2828" width="15.75" style="72" customWidth="1"/>
    <col min="2829" max="2829" width="23.625" style="72" customWidth="1"/>
    <col min="2830" max="2830" width="9" style="72"/>
    <col min="2831" max="2831" width="16.875" style="72" customWidth="1"/>
    <col min="2832" max="2832" width="17" style="72" customWidth="1"/>
    <col min="2833" max="3072" width="9" style="72"/>
    <col min="3073" max="3073" width="3.875" style="72" customWidth="1"/>
    <col min="3074" max="3074" width="4.75" style="72" customWidth="1"/>
    <col min="3075" max="3075" width="9" style="72"/>
    <col min="3076" max="3076" width="10.5" style="72" customWidth="1"/>
    <col min="3077" max="3077" width="4.25" style="72" customWidth="1"/>
    <col min="3078" max="3078" width="24.5" style="72" customWidth="1"/>
    <col min="3079" max="3079" width="16.375" style="72" customWidth="1"/>
    <col min="3080" max="3080" width="29" style="72" customWidth="1"/>
    <col min="3081" max="3081" width="17.5" style="72" customWidth="1"/>
    <col min="3082" max="3082" width="20.75" style="72" bestFit="1" customWidth="1"/>
    <col min="3083" max="3083" width="20.875" style="72" customWidth="1"/>
    <col min="3084" max="3084" width="15.75" style="72" customWidth="1"/>
    <col min="3085" max="3085" width="23.625" style="72" customWidth="1"/>
    <col min="3086" max="3086" width="9" style="72"/>
    <col min="3087" max="3087" width="16.875" style="72" customWidth="1"/>
    <col min="3088" max="3088" width="17" style="72" customWidth="1"/>
    <col min="3089" max="3328" width="9" style="72"/>
    <col min="3329" max="3329" width="3.875" style="72" customWidth="1"/>
    <col min="3330" max="3330" width="4.75" style="72" customWidth="1"/>
    <col min="3331" max="3331" width="9" style="72"/>
    <col min="3332" max="3332" width="10.5" style="72" customWidth="1"/>
    <col min="3333" max="3333" width="4.25" style="72" customWidth="1"/>
    <col min="3334" max="3334" width="24.5" style="72" customWidth="1"/>
    <col min="3335" max="3335" width="16.375" style="72" customWidth="1"/>
    <col min="3336" max="3336" width="29" style="72" customWidth="1"/>
    <col min="3337" max="3337" width="17.5" style="72" customWidth="1"/>
    <col min="3338" max="3338" width="20.75" style="72" bestFit="1" customWidth="1"/>
    <col min="3339" max="3339" width="20.875" style="72" customWidth="1"/>
    <col min="3340" max="3340" width="15.75" style="72" customWidth="1"/>
    <col min="3341" max="3341" width="23.625" style="72" customWidth="1"/>
    <col min="3342" max="3342" width="9" style="72"/>
    <col min="3343" max="3343" width="16.875" style="72" customWidth="1"/>
    <col min="3344" max="3344" width="17" style="72" customWidth="1"/>
    <col min="3345" max="3584" width="9" style="72"/>
    <col min="3585" max="3585" width="3.875" style="72" customWidth="1"/>
    <col min="3586" max="3586" width="4.75" style="72" customWidth="1"/>
    <col min="3587" max="3587" width="9" style="72"/>
    <col min="3588" max="3588" width="10.5" style="72" customWidth="1"/>
    <col min="3589" max="3589" width="4.25" style="72" customWidth="1"/>
    <col min="3590" max="3590" width="24.5" style="72" customWidth="1"/>
    <col min="3591" max="3591" width="16.375" style="72" customWidth="1"/>
    <col min="3592" max="3592" width="29" style="72" customWidth="1"/>
    <col min="3593" max="3593" width="17.5" style="72" customWidth="1"/>
    <col min="3594" max="3594" width="20.75" style="72" bestFit="1" customWidth="1"/>
    <col min="3595" max="3595" width="20.875" style="72" customWidth="1"/>
    <col min="3596" max="3596" width="15.75" style="72" customWidth="1"/>
    <col min="3597" max="3597" width="23.625" style="72" customWidth="1"/>
    <col min="3598" max="3598" width="9" style="72"/>
    <col min="3599" max="3599" width="16.875" style="72" customWidth="1"/>
    <col min="3600" max="3600" width="17" style="72" customWidth="1"/>
    <col min="3601" max="3840" width="9" style="72"/>
    <col min="3841" max="3841" width="3.875" style="72" customWidth="1"/>
    <col min="3842" max="3842" width="4.75" style="72" customWidth="1"/>
    <col min="3843" max="3843" width="9" style="72"/>
    <col min="3844" max="3844" width="10.5" style="72" customWidth="1"/>
    <col min="3845" max="3845" width="4.25" style="72" customWidth="1"/>
    <col min="3846" max="3846" width="24.5" style="72" customWidth="1"/>
    <col min="3847" max="3847" width="16.375" style="72" customWidth="1"/>
    <col min="3848" max="3848" width="29" style="72" customWidth="1"/>
    <col min="3849" max="3849" width="17.5" style="72" customWidth="1"/>
    <col min="3850" max="3850" width="20.75" style="72" bestFit="1" customWidth="1"/>
    <col min="3851" max="3851" width="20.875" style="72" customWidth="1"/>
    <col min="3852" max="3852" width="15.75" style="72" customWidth="1"/>
    <col min="3853" max="3853" width="23.625" style="72" customWidth="1"/>
    <col min="3854" max="3854" width="9" style="72"/>
    <col min="3855" max="3855" width="16.875" style="72" customWidth="1"/>
    <col min="3856" max="3856" width="17" style="72" customWidth="1"/>
    <col min="3857" max="4096" width="9" style="72"/>
    <col min="4097" max="4097" width="3.875" style="72" customWidth="1"/>
    <col min="4098" max="4098" width="4.75" style="72" customWidth="1"/>
    <col min="4099" max="4099" width="9" style="72"/>
    <col min="4100" max="4100" width="10.5" style="72" customWidth="1"/>
    <col min="4101" max="4101" width="4.25" style="72" customWidth="1"/>
    <col min="4102" max="4102" width="24.5" style="72" customWidth="1"/>
    <col min="4103" max="4103" width="16.375" style="72" customWidth="1"/>
    <col min="4104" max="4104" width="29" style="72" customWidth="1"/>
    <col min="4105" max="4105" width="17.5" style="72" customWidth="1"/>
    <col min="4106" max="4106" width="20.75" style="72" bestFit="1" customWidth="1"/>
    <col min="4107" max="4107" width="20.875" style="72" customWidth="1"/>
    <col min="4108" max="4108" width="15.75" style="72" customWidth="1"/>
    <col min="4109" max="4109" width="23.625" style="72" customWidth="1"/>
    <col min="4110" max="4110" width="9" style="72"/>
    <col min="4111" max="4111" width="16.875" style="72" customWidth="1"/>
    <col min="4112" max="4112" width="17" style="72" customWidth="1"/>
    <col min="4113" max="4352" width="9" style="72"/>
    <col min="4353" max="4353" width="3.875" style="72" customWidth="1"/>
    <col min="4354" max="4354" width="4.75" style="72" customWidth="1"/>
    <col min="4355" max="4355" width="9" style="72"/>
    <col min="4356" max="4356" width="10.5" style="72" customWidth="1"/>
    <col min="4357" max="4357" width="4.25" style="72" customWidth="1"/>
    <col min="4358" max="4358" width="24.5" style="72" customWidth="1"/>
    <col min="4359" max="4359" width="16.375" style="72" customWidth="1"/>
    <col min="4360" max="4360" width="29" style="72" customWidth="1"/>
    <col min="4361" max="4361" width="17.5" style="72" customWidth="1"/>
    <col min="4362" max="4362" width="20.75" style="72" bestFit="1" customWidth="1"/>
    <col min="4363" max="4363" width="20.875" style="72" customWidth="1"/>
    <col min="4364" max="4364" width="15.75" style="72" customWidth="1"/>
    <col min="4365" max="4365" width="23.625" style="72" customWidth="1"/>
    <col min="4366" max="4366" width="9" style="72"/>
    <col min="4367" max="4367" width="16.875" style="72" customWidth="1"/>
    <col min="4368" max="4368" width="17" style="72" customWidth="1"/>
    <col min="4369" max="4608" width="9" style="72"/>
    <col min="4609" max="4609" width="3.875" style="72" customWidth="1"/>
    <col min="4610" max="4610" width="4.75" style="72" customWidth="1"/>
    <col min="4611" max="4611" width="9" style="72"/>
    <col min="4612" max="4612" width="10.5" style="72" customWidth="1"/>
    <col min="4613" max="4613" width="4.25" style="72" customWidth="1"/>
    <col min="4614" max="4614" width="24.5" style="72" customWidth="1"/>
    <col min="4615" max="4615" width="16.375" style="72" customWidth="1"/>
    <col min="4616" max="4616" width="29" style="72" customWidth="1"/>
    <col min="4617" max="4617" width="17.5" style="72" customWidth="1"/>
    <col min="4618" max="4618" width="20.75" style="72" bestFit="1" customWidth="1"/>
    <col min="4619" max="4619" width="20.875" style="72" customWidth="1"/>
    <col min="4620" max="4620" width="15.75" style="72" customWidth="1"/>
    <col min="4621" max="4621" width="23.625" style="72" customWidth="1"/>
    <col min="4622" max="4622" width="9" style="72"/>
    <col min="4623" max="4623" width="16.875" style="72" customWidth="1"/>
    <col min="4624" max="4624" width="17" style="72" customWidth="1"/>
    <col min="4625" max="4864" width="9" style="72"/>
    <col min="4865" max="4865" width="3.875" style="72" customWidth="1"/>
    <col min="4866" max="4866" width="4.75" style="72" customWidth="1"/>
    <col min="4867" max="4867" width="9" style="72"/>
    <col min="4868" max="4868" width="10.5" style="72" customWidth="1"/>
    <col min="4869" max="4869" width="4.25" style="72" customWidth="1"/>
    <col min="4870" max="4870" width="24.5" style="72" customWidth="1"/>
    <col min="4871" max="4871" width="16.375" style="72" customWidth="1"/>
    <col min="4872" max="4872" width="29" style="72" customWidth="1"/>
    <col min="4873" max="4873" width="17.5" style="72" customWidth="1"/>
    <col min="4874" max="4874" width="20.75" style="72" bestFit="1" customWidth="1"/>
    <col min="4875" max="4875" width="20.875" style="72" customWidth="1"/>
    <col min="4876" max="4876" width="15.75" style="72" customWidth="1"/>
    <col min="4877" max="4877" width="23.625" style="72" customWidth="1"/>
    <col min="4878" max="4878" width="9" style="72"/>
    <col min="4879" max="4879" width="16.875" style="72" customWidth="1"/>
    <col min="4880" max="4880" width="17" style="72" customWidth="1"/>
    <col min="4881" max="5120" width="9" style="72"/>
    <col min="5121" max="5121" width="3.875" style="72" customWidth="1"/>
    <col min="5122" max="5122" width="4.75" style="72" customWidth="1"/>
    <col min="5123" max="5123" width="9" style="72"/>
    <col min="5124" max="5124" width="10.5" style="72" customWidth="1"/>
    <col min="5125" max="5125" width="4.25" style="72" customWidth="1"/>
    <col min="5126" max="5126" width="24.5" style="72" customWidth="1"/>
    <col min="5127" max="5127" width="16.375" style="72" customWidth="1"/>
    <col min="5128" max="5128" width="29" style="72" customWidth="1"/>
    <col min="5129" max="5129" width="17.5" style="72" customWidth="1"/>
    <col min="5130" max="5130" width="20.75" style="72" bestFit="1" customWidth="1"/>
    <col min="5131" max="5131" width="20.875" style="72" customWidth="1"/>
    <col min="5132" max="5132" width="15.75" style="72" customWidth="1"/>
    <col min="5133" max="5133" width="23.625" style="72" customWidth="1"/>
    <col min="5134" max="5134" width="9" style="72"/>
    <col min="5135" max="5135" width="16.875" style="72" customWidth="1"/>
    <col min="5136" max="5136" width="17" style="72" customWidth="1"/>
    <col min="5137" max="5376" width="9" style="72"/>
    <col min="5377" max="5377" width="3.875" style="72" customWidth="1"/>
    <col min="5378" max="5378" width="4.75" style="72" customWidth="1"/>
    <col min="5379" max="5379" width="9" style="72"/>
    <col min="5380" max="5380" width="10.5" style="72" customWidth="1"/>
    <col min="5381" max="5381" width="4.25" style="72" customWidth="1"/>
    <col min="5382" max="5382" width="24.5" style="72" customWidth="1"/>
    <col min="5383" max="5383" width="16.375" style="72" customWidth="1"/>
    <col min="5384" max="5384" width="29" style="72" customWidth="1"/>
    <col min="5385" max="5385" width="17.5" style="72" customWidth="1"/>
    <col min="5386" max="5386" width="20.75" style="72" bestFit="1" customWidth="1"/>
    <col min="5387" max="5387" width="20.875" style="72" customWidth="1"/>
    <col min="5388" max="5388" width="15.75" style="72" customWidth="1"/>
    <col min="5389" max="5389" width="23.625" style="72" customWidth="1"/>
    <col min="5390" max="5390" width="9" style="72"/>
    <col min="5391" max="5391" width="16.875" style="72" customWidth="1"/>
    <col min="5392" max="5392" width="17" style="72" customWidth="1"/>
    <col min="5393" max="5632" width="9" style="72"/>
    <col min="5633" max="5633" width="3.875" style="72" customWidth="1"/>
    <col min="5634" max="5634" width="4.75" style="72" customWidth="1"/>
    <col min="5635" max="5635" width="9" style="72"/>
    <col min="5636" max="5636" width="10.5" style="72" customWidth="1"/>
    <col min="5637" max="5637" width="4.25" style="72" customWidth="1"/>
    <col min="5638" max="5638" width="24.5" style="72" customWidth="1"/>
    <col min="5639" max="5639" width="16.375" style="72" customWidth="1"/>
    <col min="5640" max="5640" width="29" style="72" customWidth="1"/>
    <col min="5641" max="5641" width="17.5" style="72" customWidth="1"/>
    <col min="5642" max="5642" width="20.75" style="72" bestFit="1" customWidth="1"/>
    <col min="5643" max="5643" width="20.875" style="72" customWidth="1"/>
    <col min="5644" max="5644" width="15.75" style="72" customWidth="1"/>
    <col min="5645" max="5645" width="23.625" style="72" customWidth="1"/>
    <col min="5646" max="5646" width="9" style="72"/>
    <col min="5647" max="5647" width="16.875" style="72" customWidth="1"/>
    <col min="5648" max="5648" width="17" style="72" customWidth="1"/>
    <col min="5649" max="5888" width="9" style="72"/>
    <col min="5889" max="5889" width="3.875" style="72" customWidth="1"/>
    <col min="5890" max="5890" width="4.75" style="72" customWidth="1"/>
    <col min="5891" max="5891" width="9" style="72"/>
    <col min="5892" max="5892" width="10.5" style="72" customWidth="1"/>
    <col min="5893" max="5893" width="4.25" style="72" customWidth="1"/>
    <col min="5894" max="5894" width="24.5" style="72" customWidth="1"/>
    <col min="5895" max="5895" width="16.375" style="72" customWidth="1"/>
    <col min="5896" max="5896" width="29" style="72" customWidth="1"/>
    <col min="5897" max="5897" width="17.5" style="72" customWidth="1"/>
    <col min="5898" max="5898" width="20.75" style="72" bestFit="1" customWidth="1"/>
    <col min="5899" max="5899" width="20.875" style="72" customWidth="1"/>
    <col min="5900" max="5900" width="15.75" style="72" customWidth="1"/>
    <col min="5901" max="5901" width="23.625" style="72" customWidth="1"/>
    <col min="5902" max="5902" width="9" style="72"/>
    <col min="5903" max="5903" width="16.875" style="72" customWidth="1"/>
    <col min="5904" max="5904" width="17" style="72" customWidth="1"/>
    <col min="5905" max="6144" width="9" style="72"/>
    <col min="6145" max="6145" width="3.875" style="72" customWidth="1"/>
    <col min="6146" max="6146" width="4.75" style="72" customWidth="1"/>
    <col min="6147" max="6147" width="9" style="72"/>
    <col min="6148" max="6148" width="10.5" style="72" customWidth="1"/>
    <col min="6149" max="6149" width="4.25" style="72" customWidth="1"/>
    <col min="6150" max="6150" width="24.5" style="72" customWidth="1"/>
    <col min="6151" max="6151" width="16.375" style="72" customWidth="1"/>
    <col min="6152" max="6152" width="29" style="72" customWidth="1"/>
    <col min="6153" max="6153" width="17.5" style="72" customWidth="1"/>
    <col min="6154" max="6154" width="20.75" style="72" bestFit="1" customWidth="1"/>
    <col min="6155" max="6155" width="20.875" style="72" customWidth="1"/>
    <col min="6156" max="6156" width="15.75" style="72" customWidth="1"/>
    <col min="6157" max="6157" width="23.625" style="72" customWidth="1"/>
    <col min="6158" max="6158" width="9" style="72"/>
    <col min="6159" max="6159" width="16.875" style="72" customWidth="1"/>
    <col min="6160" max="6160" width="17" style="72" customWidth="1"/>
    <col min="6161" max="6400" width="9" style="72"/>
    <col min="6401" max="6401" width="3.875" style="72" customWidth="1"/>
    <col min="6402" max="6402" width="4.75" style="72" customWidth="1"/>
    <col min="6403" max="6403" width="9" style="72"/>
    <col min="6404" max="6404" width="10.5" style="72" customWidth="1"/>
    <col min="6405" max="6405" width="4.25" style="72" customWidth="1"/>
    <col min="6406" max="6406" width="24.5" style="72" customWidth="1"/>
    <col min="6407" max="6407" width="16.375" style="72" customWidth="1"/>
    <col min="6408" max="6408" width="29" style="72" customWidth="1"/>
    <col min="6409" max="6409" width="17.5" style="72" customWidth="1"/>
    <col min="6410" max="6410" width="20.75" style="72" bestFit="1" customWidth="1"/>
    <col min="6411" max="6411" width="20.875" style="72" customWidth="1"/>
    <col min="6412" max="6412" width="15.75" style="72" customWidth="1"/>
    <col min="6413" max="6413" width="23.625" style="72" customWidth="1"/>
    <col min="6414" max="6414" width="9" style="72"/>
    <col min="6415" max="6415" width="16.875" style="72" customWidth="1"/>
    <col min="6416" max="6416" width="17" style="72" customWidth="1"/>
    <col min="6417" max="6656" width="9" style="72"/>
    <col min="6657" max="6657" width="3.875" style="72" customWidth="1"/>
    <col min="6658" max="6658" width="4.75" style="72" customWidth="1"/>
    <col min="6659" max="6659" width="9" style="72"/>
    <col min="6660" max="6660" width="10.5" style="72" customWidth="1"/>
    <col min="6661" max="6661" width="4.25" style="72" customWidth="1"/>
    <col min="6662" max="6662" width="24.5" style="72" customWidth="1"/>
    <col min="6663" max="6663" width="16.375" style="72" customWidth="1"/>
    <col min="6664" max="6664" width="29" style="72" customWidth="1"/>
    <col min="6665" max="6665" width="17.5" style="72" customWidth="1"/>
    <col min="6666" max="6666" width="20.75" style="72" bestFit="1" customWidth="1"/>
    <col min="6667" max="6667" width="20.875" style="72" customWidth="1"/>
    <col min="6668" max="6668" width="15.75" style="72" customWidth="1"/>
    <col min="6669" max="6669" width="23.625" style="72" customWidth="1"/>
    <col min="6670" max="6670" width="9" style="72"/>
    <col min="6671" max="6671" width="16.875" style="72" customWidth="1"/>
    <col min="6672" max="6672" width="17" style="72" customWidth="1"/>
    <col min="6673" max="6912" width="9" style="72"/>
    <col min="6913" max="6913" width="3.875" style="72" customWidth="1"/>
    <col min="6914" max="6914" width="4.75" style="72" customWidth="1"/>
    <col min="6915" max="6915" width="9" style="72"/>
    <col min="6916" max="6916" width="10.5" style="72" customWidth="1"/>
    <col min="6917" max="6917" width="4.25" style="72" customWidth="1"/>
    <col min="6918" max="6918" width="24.5" style="72" customWidth="1"/>
    <col min="6919" max="6919" width="16.375" style="72" customWidth="1"/>
    <col min="6920" max="6920" width="29" style="72" customWidth="1"/>
    <col min="6921" max="6921" width="17.5" style="72" customWidth="1"/>
    <col min="6922" max="6922" width="20.75" style="72" bestFit="1" customWidth="1"/>
    <col min="6923" max="6923" width="20.875" style="72" customWidth="1"/>
    <col min="6924" max="6924" width="15.75" style="72" customWidth="1"/>
    <col min="6925" max="6925" width="23.625" style="72" customWidth="1"/>
    <col min="6926" max="6926" width="9" style="72"/>
    <col min="6927" max="6927" width="16.875" style="72" customWidth="1"/>
    <col min="6928" max="6928" width="17" style="72" customWidth="1"/>
    <col min="6929" max="7168" width="9" style="72"/>
    <col min="7169" max="7169" width="3.875" style="72" customWidth="1"/>
    <col min="7170" max="7170" width="4.75" style="72" customWidth="1"/>
    <col min="7171" max="7171" width="9" style="72"/>
    <col min="7172" max="7172" width="10.5" style="72" customWidth="1"/>
    <col min="7173" max="7173" width="4.25" style="72" customWidth="1"/>
    <col min="7174" max="7174" width="24.5" style="72" customWidth="1"/>
    <col min="7175" max="7175" width="16.375" style="72" customWidth="1"/>
    <col min="7176" max="7176" width="29" style="72" customWidth="1"/>
    <col min="7177" max="7177" width="17.5" style="72" customWidth="1"/>
    <col min="7178" max="7178" width="20.75" style="72" bestFit="1" customWidth="1"/>
    <col min="7179" max="7179" width="20.875" style="72" customWidth="1"/>
    <col min="7180" max="7180" width="15.75" style="72" customWidth="1"/>
    <col min="7181" max="7181" width="23.625" style="72" customWidth="1"/>
    <col min="7182" max="7182" width="9" style="72"/>
    <col min="7183" max="7183" width="16.875" style="72" customWidth="1"/>
    <col min="7184" max="7184" width="17" style="72" customWidth="1"/>
    <col min="7185" max="7424" width="9" style="72"/>
    <col min="7425" max="7425" width="3.875" style="72" customWidth="1"/>
    <col min="7426" max="7426" width="4.75" style="72" customWidth="1"/>
    <col min="7427" max="7427" width="9" style="72"/>
    <col min="7428" max="7428" width="10.5" style="72" customWidth="1"/>
    <col min="7429" max="7429" width="4.25" style="72" customWidth="1"/>
    <col min="7430" max="7430" width="24.5" style="72" customWidth="1"/>
    <col min="7431" max="7431" width="16.375" style="72" customWidth="1"/>
    <col min="7432" max="7432" width="29" style="72" customWidth="1"/>
    <col min="7433" max="7433" width="17.5" style="72" customWidth="1"/>
    <col min="7434" max="7434" width="20.75" style="72" bestFit="1" customWidth="1"/>
    <col min="7435" max="7435" width="20.875" style="72" customWidth="1"/>
    <col min="7436" max="7436" width="15.75" style="72" customWidth="1"/>
    <col min="7437" max="7437" width="23.625" style="72" customWidth="1"/>
    <col min="7438" max="7438" width="9" style="72"/>
    <col min="7439" max="7439" width="16.875" style="72" customWidth="1"/>
    <col min="7440" max="7440" width="17" style="72" customWidth="1"/>
    <col min="7441" max="7680" width="9" style="72"/>
    <col min="7681" max="7681" width="3.875" style="72" customWidth="1"/>
    <col min="7682" max="7682" width="4.75" style="72" customWidth="1"/>
    <col min="7683" max="7683" width="9" style="72"/>
    <col min="7684" max="7684" width="10.5" style="72" customWidth="1"/>
    <col min="7685" max="7685" width="4.25" style="72" customWidth="1"/>
    <col min="7686" max="7686" width="24.5" style="72" customWidth="1"/>
    <col min="7687" max="7687" width="16.375" style="72" customWidth="1"/>
    <col min="7688" max="7688" width="29" style="72" customWidth="1"/>
    <col min="7689" max="7689" width="17.5" style="72" customWidth="1"/>
    <col min="7690" max="7690" width="20.75" style="72" bestFit="1" customWidth="1"/>
    <col min="7691" max="7691" width="20.875" style="72" customWidth="1"/>
    <col min="7692" max="7692" width="15.75" style="72" customWidth="1"/>
    <col min="7693" max="7693" width="23.625" style="72" customWidth="1"/>
    <col min="7694" max="7694" width="9" style="72"/>
    <col min="7695" max="7695" width="16.875" style="72" customWidth="1"/>
    <col min="7696" max="7696" width="17" style="72" customWidth="1"/>
    <col min="7697" max="7936" width="9" style="72"/>
    <col min="7937" max="7937" width="3.875" style="72" customWidth="1"/>
    <col min="7938" max="7938" width="4.75" style="72" customWidth="1"/>
    <col min="7939" max="7939" width="9" style="72"/>
    <col min="7940" max="7940" width="10.5" style="72" customWidth="1"/>
    <col min="7941" max="7941" width="4.25" style="72" customWidth="1"/>
    <col min="7942" max="7942" width="24.5" style="72" customWidth="1"/>
    <col min="7943" max="7943" width="16.375" style="72" customWidth="1"/>
    <col min="7944" max="7944" width="29" style="72" customWidth="1"/>
    <col min="7945" max="7945" width="17.5" style="72" customWidth="1"/>
    <col min="7946" max="7946" width="20.75" style="72" bestFit="1" customWidth="1"/>
    <col min="7947" max="7947" width="20.875" style="72" customWidth="1"/>
    <col min="7948" max="7948" width="15.75" style="72" customWidth="1"/>
    <col min="7949" max="7949" width="23.625" style="72" customWidth="1"/>
    <col min="7950" max="7950" width="9" style="72"/>
    <col min="7951" max="7951" width="16.875" style="72" customWidth="1"/>
    <col min="7952" max="7952" width="17" style="72" customWidth="1"/>
    <col min="7953" max="8192" width="9" style="72"/>
    <col min="8193" max="8193" width="3.875" style="72" customWidth="1"/>
    <col min="8194" max="8194" width="4.75" style="72" customWidth="1"/>
    <col min="8195" max="8195" width="9" style="72"/>
    <col min="8196" max="8196" width="10.5" style="72" customWidth="1"/>
    <col min="8197" max="8197" width="4.25" style="72" customWidth="1"/>
    <col min="8198" max="8198" width="24.5" style="72" customWidth="1"/>
    <col min="8199" max="8199" width="16.375" style="72" customWidth="1"/>
    <col min="8200" max="8200" width="29" style="72" customWidth="1"/>
    <col min="8201" max="8201" width="17.5" style="72" customWidth="1"/>
    <col min="8202" max="8202" width="20.75" style="72" bestFit="1" customWidth="1"/>
    <col min="8203" max="8203" width="20.875" style="72" customWidth="1"/>
    <col min="8204" max="8204" width="15.75" style="72" customWidth="1"/>
    <col min="8205" max="8205" width="23.625" style="72" customWidth="1"/>
    <col min="8206" max="8206" width="9" style="72"/>
    <col min="8207" max="8207" width="16.875" style="72" customWidth="1"/>
    <col min="8208" max="8208" width="17" style="72" customWidth="1"/>
    <col min="8209" max="8448" width="9" style="72"/>
    <col min="8449" max="8449" width="3.875" style="72" customWidth="1"/>
    <col min="8450" max="8450" width="4.75" style="72" customWidth="1"/>
    <col min="8451" max="8451" width="9" style="72"/>
    <col min="8452" max="8452" width="10.5" style="72" customWidth="1"/>
    <col min="8453" max="8453" width="4.25" style="72" customWidth="1"/>
    <col min="8454" max="8454" width="24.5" style="72" customWidth="1"/>
    <col min="8455" max="8455" width="16.375" style="72" customWidth="1"/>
    <col min="8456" max="8456" width="29" style="72" customWidth="1"/>
    <col min="8457" max="8457" width="17.5" style="72" customWidth="1"/>
    <col min="8458" max="8458" width="20.75" style="72" bestFit="1" customWidth="1"/>
    <col min="8459" max="8459" width="20.875" style="72" customWidth="1"/>
    <col min="8460" max="8460" width="15.75" style="72" customWidth="1"/>
    <col min="8461" max="8461" width="23.625" style="72" customWidth="1"/>
    <col min="8462" max="8462" width="9" style="72"/>
    <col min="8463" max="8463" width="16.875" style="72" customWidth="1"/>
    <col min="8464" max="8464" width="17" style="72" customWidth="1"/>
    <col min="8465" max="8704" width="9" style="72"/>
    <col min="8705" max="8705" width="3.875" style="72" customWidth="1"/>
    <col min="8706" max="8706" width="4.75" style="72" customWidth="1"/>
    <col min="8707" max="8707" width="9" style="72"/>
    <col min="8708" max="8708" width="10.5" style="72" customWidth="1"/>
    <col min="8709" max="8709" width="4.25" style="72" customWidth="1"/>
    <col min="8710" max="8710" width="24.5" style="72" customWidth="1"/>
    <col min="8711" max="8711" width="16.375" style="72" customWidth="1"/>
    <col min="8712" max="8712" width="29" style="72" customWidth="1"/>
    <col min="8713" max="8713" width="17.5" style="72" customWidth="1"/>
    <col min="8714" max="8714" width="20.75" style="72" bestFit="1" customWidth="1"/>
    <col min="8715" max="8715" width="20.875" style="72" customWidth="1"/>
    <col min="8716" max="8716" width="15.75" style="72" customWidth="1"/>
    <col min="8717" max="8717" width="23.625" style="72" customWidth="1"/>
    <col min="8718" max="8718" width="9" style="72"/>
    <col min="8719" max="8719" width="16.875" style="72" customWidth="1"/>
    <col min="8720" max="8720" width="17" style="72" customWidth="1"/>
    <col min="8721" max="8960" width="9" style="72"/>
    <col min="8961" max="8961" width="3.875" style="72" customWidth="1"/>
    <col min="8962" max="8962" width="4.75" style="72" customWidth="1"/>
    <col min="8963" max="8963" width="9" style="72"/>
    <col min="8964" max="8964" width="10.5" style="72" customWidth="1"/>
    <col min="8965" max="8965" width="4.25" style="72" customWidth="1"/>
    <col min="8966" max="8966" width="24.5" style="72" customWidth="1"/>
    <col min="8967" max="8967" width="16.375" style="72" customWidth="1"/>
    <col min="8968" max="8968" width="29" style="72" customWidth="1"/>
    <col min="8969" max="8969" width="17.5" style="72" customWidth="1"/>
    <col min="8970" max="8970" width="20.75" style="72" bestFit="1" customWidth="1"/>
    <col min="8971" max="8971" width="20.875" style="72" customWidth="1"/>
    <col min="8972" max="8972" width="15.75" style="72" customWidth="1"/>
    <col min="8973" max="8973" width="23.625" style="72" customWidth="1"/>
    <col min="8974" max="8974" width="9" style="72"/>
    <col min="8975" max="8975" width="16.875" style="72" customWidth="1"/>
    <col min="8976" max="8976" width="17" style="72" customWidth="1"/>
    <col min="8977" max="9216" width="9" style="72"/>
    <col min="9217" max="9217" width="3.875" style="72" customWidth="1"/>
    <col min="9218" max="9218" width="4.75" style="72" customWidth="1"/>
    <col min="9219" max="9219" width="9" style="72"/>
    <col min="9220" max="9220" width="10.5" style="72" customWidth="1"/>
    <col min="9221" max="9221" width="4.25" style="72" customWidth="1"/>
    <col min="9222" max="9222" width="24.5" style="72" customWidth="1"/>
    <col min="9223" max="9223" width="16.375" style="72" customWidth="1"/>
    <col min="9224" max="9224" width="29" style="72" customWidth="1"/>
    <col min="9225" max="9225" width="17.5" style="72" customWidth="1"/>
    <col min="9226" max="9226" width="20.75" style="72" bestFit="1" customWidth="1"/>
    <col min="9227" max="9227" width="20.875" style="72" customWidth="1"/>
    <col min="9228" max="9228" width="15.75" style="72" customWidth="1"/>
    <col min="9229" max="9229" width="23.625" style="72" customWidth="1"/>
    <col min="9230" max="9230" width="9" style="72"/>
    <col min="9231" max="9231" width="16.875" style="72" customWidth="1"/>
    <col min="9232" max="9232" width="17" style="72" customWidth="1"/>
    <col min="9233" max="9472" width="9" style="72"/>
    <col min="9473" max="9473" width="3.875" style="72" customWidth="1"/>
    <col min="9474" max="9474" width="4.75" style="72" customWidth="1"/>
    <col min="9475" max="9475" width="9" style="72"/>
    <col min="9476" max="9476" width="10.5" style="72" customWidth="1"/>
    <col min="9477" max="9477" width="4.25" style="72" customWidth="1"/>
    <col min="9478" max="9478" width="24.5" style="72" customWidth="1"/>
    <col min="9479" max="9479" width="16.375" style="72" customWidth="1"/>
    <col min="9480" max="9480" width="29" style="72" customWidth="1"/>
    <col min="9481" max="9481" width="17.5" style="72" customWidth="1"/>
    <col min="9482" max="9482" width="20.75" style="72" bestFit="1" customWidth="1"/>
    <col min="9483" max="9483" width="20.875" style="72" customWidth="1"/>
    <col min="9484" max="9484" width="15.75" style="72" customWidth="1"/>
    <col min="9485" max="9485" width="23.625" style="72" customWidth="1"/>
    <col min="9486" max="9486" width="9" style="72"/>
    <col min="9487" max="9487" width="16.875" style="72" customWidth="1"/>
    <col min="9488" max="9488" width="17" style="72" customWidth="1"/>
    <col min="9489" max="9728" width="9" style="72"/>
    <col min="9729" max="9729" width="3.875" style="72" customWidth="1"/>
    <col min="9730" max="9730" width="4.75" style="72" customWidth="1"/>
    <col min="9731" max="9731" width="9" style="72"/>
    <col min="9732" max="9732" width="10.5" style="72" customWidth="1"/>
    <col min="9733" max="9733" width="4.25" style="72" customWidth="1"/>
    <col min="9734" max="9734" width="24.5" style="72" customWidth="1"/>
    <col min="9735" max="9735" width="16.375" style="72" customWidth="1"/>
    <col min="9736" max="9736" width="29" style="72" customWidth="1"/>
    <col min="9737" max="9737" width="17.5" style="72" customWidth="1"/>
    <col min="9738" max="9738" width="20.75" style="72" bestFit="1" customWidth="1"/>
    <col min="9739" max="9739" width="20.875" style="72" customWidth="1"/>
    <col min="9740" max="9740" width="15.75" style="72" customWidth="1"/>
    <col min="9741" max="9741" width="23.625" style="72" customWidth="1"/>
    <col min="9742" max="9742" width="9" style="72"/>
    <col min="9743" max="9743" width="16.875" style="72" customWidth="1"/>
    <col min="9744" max="9744" width="17" style="72" customWidth="1"/>
    <col min="9745" max="9984" width="9" style="72"/>
    <col min="9985" max="9985" width="3.875" style="72" customWidth="1"/>
    <col min="9986" max="9986" width="4.75" style="72" customWidth="1"/>
    <col min="9987" max="9987" width="9" style="72"/>
    <col min="9988" max="9988" width="10.5" style="72" customWidth="1"/>
    <col min="9989" max="9989" width="4.25" style="72" customWidth="1"/>
    <col min="9990" max="9990" width="24.5" style="72" customWidth="1"/>
    <col min="9991" max="9991" width="16.375" style="72" customWidth="1"/>
    <col min="9992" max="9992" width="29" style="72" customWidth="1"/>
    <col min="9993" max="9993" width="17.5" style="72" customWidth="1"/>
    <col min="9994" max="9994" width="20.75" style="72" bestFit="1" customWidth="1"/>
    <col min="9995" max="9995" width="20.875" style="72" customWidth="1"/>
    <col min="9996" max="9996" width="15.75" style="72" customWidth="1"/>
    <col min="9997" max="9997" width="23.625" style="72" customWidth="1"/>
    <col min="9998" max="9998" width="9" style="72"/>
    <col min="9999" max="9999" width="16.875" style="72" customWidth="1"/>
    <col min="10000" max="10000" width="17" style="72" customWidth="1"/>
    <col min="10001" max="10240" width="9" style="72"/>
    <col min="10241" max="10241" width="3.875" style="72" customWidth="1"/>
    <col min="10242" max="10242" width="4.75" style="72" customWidth="1"/>
    <col min="10243" max="10243" width="9" style="72"/>
    <col min="10244" max="10244" width="10.5" style="72" customWidth="1"/>
    <col min="10245" max="10245" width="4.25" style="72" customWidth="1"/>
    <col min="10246" max="10246" width="24.5" style="72" customWidth="1"/>
    <col min="10247" max="10247" width="16.375" style="72" customWidth="1"/>
    <col min="10248" max="10248" width="29" style="72" customWidth="1"/>
    <col min="10249" max="10249" width="17.5" style="72" customWidth="1"/>
    <col min="10250" max="10250" width="20.75" style="72" bestFit="1" customWidth="1"/>
    <col min="10251" max="10251" width="20.875" style="72" customWidth="1"/>
    <col min="10252" max="10252" width="15.75" style="72" customWidth="1"/>
    <col min="10253" max="10253" width="23.625" style="72" customWidth="1"/>
    <col min="10254" max="10254" width="9" style="72"/>
    <col min="10255" max="10255" width="16.875" style="72" customWidth="1"/>
    <col min="10256" max="10256" width="17" style="72" customWidth="1"/>
    <col min="10257" max="10496" width="9" style="72"/>
    <col min="10497" max="10497" width="3.875" style="72" customWidth="1"/>
    <col min="10498" max="10498" width="4.75" style="72" customWidth="1"/>
    <col min="10499" max="10499" width="9" style="72"/>
    <col min="10500" max="10500" width="10.5" style="72" customWidth="1"/>
    <col min="10501" max="10501" width="4.25" style="72" customWidth="1"/>
    <col min="10502" max="10502" width="24.5" style="72" customWidth="1"/>
    <col min="10503" max="10503" width="16.375" style="72" customWidth="1"/>
    <col min="10504" max="10504" width="29" style="72" customWidth="1"/>
    <col min="10505" max="10505" width="17.5" style="72" customWidth="1"/>
    <col min="10506" max="10506" width="20.75" style="72" bestFit="1" customWidth="1"/>
    <col min="10507" max="10507" width="20.875" style="72" customWidth="1"/>
    <col min="10508" max="10508" width="15.75" style="72" customWidth="1"/>
    <col min="10509" max="10509" width="23.625" style="72" customWidth="1"/>
    <col min="10510" max="10510" width="9" style="72"/>
    <col min="10511" max="10511" width="16.875" style="72" customWidth="1"/>
    <col min="10512" max="10512" width="17" style="72" customWidth="1"/>
    <col min="10513" max="10752" width="9" style="72"/>
    <col min="10753" max="10753" width="3.875" style="72" customWidth="1"/>
    <col min="10754" max="10754" width="4.75" style="72" customWidth="1"/>
    <col min="10755" max="10755" width="9" style="72"/>
    <col min="10756" max="10756" width="10.5" style="72" customWidth="1"/>
    <col min="10757" max="10757" width="4.25" style="72" customWidth="1"/>
    <col min="10758" max="10758" width="24.5" style="72" customWidth="1"/>
    <col min="10759" max="10759" width="16.375" style="72" customWidth="1"/>
    <col min="10760" max="10760" width="29" style="72" customWidth="1"/>
    <col min="10761" max="10761" width="17.5" style="72" customWidth="1"/>
    <col min="10762" max="10762" width="20.75" style="72" bestFit="1" customWidth="1"/>
    <col min="10763" max="10763" width="20.875" style="72" customWidth="1"/>
    <col min="10764" max="10764" width="15.75" style="72" customWidth="1"/>
    <col min="10765" max="10765" width="23.625" style="72" customWidth="1"/>
    <col min="10766" max="10766" width="9" style="72"/>
    <col min="10767" max="10767" width="16.875" style="72" customWidth="1"/>
    <col min="10768" max="10768" width="17" style="72" customWidth="1"/>
    <col min="10769" max="11008" width="9" style="72"/>
    <col min="11009" max="11009" width="3.875" style="72" customWidth="1"/>
    <col min="11010" max="11010" width="4.75" style="72" customWidth="1"/>
    <col min="11011" max="11011" width="9" style="72"/>
    <col min="11012" max="11012" width="10.5" style="72" customWidth="1"/>
    <col min="11013" max="11013" width="4.25" style="72" customWidth="1"/>
    <col min="11014" max="11014" width="24.5" style="72" customWidth="1"/>
    <col min="11015" max="11015" width="16.375" style="72" customWidth="1"/>
    <col min="11016" max="11016" width="29" style="72" customWidth="1"/>
    <col min="11017" max="11017" width="17.5" style="72" customWidth="1"/>
    <col min="11018" max="11018" width="20.75" style="72" bestFit="1" customWidth="1"/>
    <col min="11019" max="11019" width="20.875" style="72" customWidth="1"/>
    <col min="11020" max="11020" width="15.75" style="72" customWidth="1"/>
    <col min="11021" max="11021" width="23.625" style="72" customWidth="1"/>
    <col min="11022" max="11022" width="9" style="72"/>
    <col min="11023" max="11023" width="16.875" style="72" customWidth="1"/>
    <col min="11024" max="11024" width="17" style="72" customWidth="1"/>
    <col min="11025" max="11264" width="9" style="72"/>
    <col min="11265" max="11265" width="3.875" style="72" customWidth="1"/>
    <col min="11266" max="11266" width="4.75" style="72" customWidth="1"/>
    <col min="11267" max="11267" width="9" style="72"/>
    <col min="11268" max="11268" width="10.5" style="72" customWidth="1"/>
    <col min="11269" max="11269" width="4.25" style="72" customWidth="1"/>
    <col min="11270" max="11270" width="24.5" style="72" customWidth="1"/>
    <col min="11271" max="11271" width="16.375" style="72" customWidth="1"/>
    <col min="11272" max="11272" width="29" style="72" customWidth="1"/>
    <col min="11273" max="11273" width="17.5" style="72" customWidth="1"/>
    <col min="11274" max="11274" width="20.75" style="72" bestFit="1" customWidth="1"/>
    <col min="11275" max="11275" width="20.875" style="72" customWidth="1"/>
    <col min="11276" max="11276" width="15.75" style="72" customWidth="1"/>
    <col min="11277" max="11277" width="23.625" style="72" customWidth="1"/>
    <col min="11278" max="11278" width="9" style="72"/>
    <col min="11279" max="11279" width="16.875" style="72" customWidth="1"/>
    <col min="11280" max="11280" width="17" style="72" customWidth="1"/>
    <col min="11281" max="11520" width="9" style="72"/>
    <col min="11521" max="11521" width="3.875" style="72" customWidth="1"/>
    <col min="11522" max="11522" width="4.75" style="72" customWidth="1"/>
    <col min="11523" max="11523" width="9" style="72"/>
    <col min="11524" max="11524" width="10.5" style="72" customWidth="1"/>
    <col min="11525" max="11525" width="4.25" style="72" customWidth="1"/>
    <col min="11526" max="11526" width="24.5" style="72" customWidth="1"/>
    <col min="11527" max="11527" width="16.375" style="72" customWidth="1"/>
    <col min="11528" max="11528" width="29" style="72" customWidth="1"/>
    <col min="11529" max="11529" width="17.5" style="72" customWidth="1"/>
    <col min="11530" max="11530" width="20.75" style="72" bestFit="1" customWidth="1"/>
    <col min="11531" max="11531" width="20.875" style="72" customWidth="1"/>
    <col min="11532" max="11532" width="15.75" style="72" customWidth="1"/>
    <col min="11533" max="11533" width="23.625" style="72" customWidth="1"/>
    <col min="11534" max="11534" width="9" style="72"/>
    <col min="11535" max="11535" width="16.875" style="72" customWidth="1"/>
    <col min="11536" max="11536" width="17" style="72" customWidth="1"/>
    <col min="11537" max="11776" width="9" style="72"/>
    <col min="11777" max="11777" width="3.875" style="72" customWidth="1"/>
    <col min="11778" max="11778" width="4.75" style="72" customWidth="1"/>
    <col min="11779" max="11779" width="9" style="72"/>
    <col min="11780" max="11780" width="10.5" style="72" customWidth="1"/>
    <col min="11781" max="11781" width="4.25" style="72" customWidth="1"/>
    <col min="11782" max="11782" width="24.5" style="72" customWidth="1"/>
    <col min="11783" max="11783" width="16.375" style="72" customWidth="1"/>
    <col min="11784" max="11784" width="29" style="72" customWidth="1"/>
    <col min="11785" max="11785" width="17.5" style="72" customWidth="1"/>
    <col min="11786" max="11786" width="20.75" style="72" bestFit="1" customWidth="1"/>
    <col min="11787" max="11787" width="20.875" style="72" customWidth="1"/>
    <col min="11788" max="11788" width="15.75" style="72" customWidth="1"/>
    <col min="11789" max="11789" width="23.625" style="72" customWidth="1"/>
    <col min="11790" max="11790" width="9" style="72"/>
    <col min="11791" max="11791" width="16.875" style="72" customWidth="1"/>
    <col min="11792" max="11792" width="17" style="72" customWidth="1"/>
    <col min="11793" max="12032" width="9" style="72"/>
    <col min="12033" max="12033" width="3.875" style="72" customWidth="1"/>
    <col min="12034" max="12034" width="4.75" style="72" customWidth="1"/>
    <col min="12035" max="12035" width="9" style="72"/>
    <col min="12036" max="12036" width="10.5" style="72" customWidth="1"/>
    <col min="12037" max="12037" width="4.25" style="72" customWidth="1"/>
    <col min="12038" max="12038" width="24.5" style="72" customWidth="1"/>
    <col min="12039" max="12039" width="16.375" style="72" customWidth="1"/>
    <col min="12040" max="12040" width="29" style="72" customWidth="1"/>
    <col min="12041" max="12041" width="17.5" style="72" customWidth="1"/>
    <col min="12042" max="12042" width="20.75" style="72" bestFit="1" customWidth="1"/>
    <col min="12043" max="12043" width="20.875" style="72" customWidth="1"/>
    <col min="12044" max="12044" width="15.75" style="72" customWidth="1"/>
    <col min="12045" max="12045" width="23.625" style="72" customWidth="1"/>
    <col min="12046" max="12046" width="9" style="72"/>
    <col min="12047" max="12047" width="16.875" style="72" customWidth="1"/>
    <col min="12048" max="12048" width="17" style="72" customWidth="1"/>
    <col min="12049" max="12288" width="9" style="72"/>
    <col min="12289" max="12289" width="3.875" style="72" customWidth="1"/>
    <col min="12290" max="12290" width="4.75" style="72" customWidth="1"/>
    <col min="12291" max="12291" width="9" style="72"/>
    <col min="12292" max="12292" width="10.5" style="72" customWidth="1"/>
    <col min="12293" max="12293" width="4.25" style="72" customWidth="1"/>
    <col min="12294" max="12294" width="24.5" style="72" customWidth="1"/>
    <col min="12295" max="12295" width="16.375" style="72" customWidth="1"/>
    <col min="12296" max="12296" width="29" style="72" customWidth="1"/>
    <col min="12297" max="12297" width="17.5" style="72" customWidth="1"/>
    <col min="12298" max="12298" width="20.75" style="72" bestFit="1" customWidth="1"/>
    <col min="12299" max="12299" width="20.875" style="72" customWidth="1"/>
    <col min="12300" max="12300" width="15.75" style="72" customWidth="1"/>
    <col min="12301" max="12301" width="23.625" style="72" customWidth="1"/>
    <col min="12302" max="12302" width="9" style="72"/>
    <col min="12303" max="12303" width="16.875" style="72" customWidth="1"/>
    <col min="12304" max="12304" width="17" style="72" customWidth="1"/>
    <col min="12305" max="12544" width="9" style="72"/>
    <col min="12545" max="12545" width="3.875" style="72" customWidth="1"/>
    <col min="12546" max="12546" width="4.75" style="72" customWidth="1"/>
    <col min="12547" max="12547" width="9" style="72"/>
    <col min="12548" max="12548" width="10.5" style="72" customWidth="1"/>
    <col min="12549" max="12549" width="4.25" style="72" customWidth="1"/>
    <col min="12550" max="12550" width="24.5" style="72" customWidth="1"/>
    <col min="12551" max="12551" width="16.375" style="72" customWidth="1"/>
    <col min="12552" max="12552" width="29" style="72" customWidth="1"/>
    <col min="12553" max="12553" width="17.5" style="72" customWidth="1"/>
    <col min="12554" max="12554" width="20.75" style="72" bestFit="1" customWidth="1"/>
    <col min="12555" max="12555" width="20.875" style="72" customWidth="1"/>
    <col min="12556" max="12556" width="15.75" style="72" customWidth="1"/>
    <col min="12557" max="12557" width="23.625" style="72" customWidth="1"/>
    <col min="12558" max="12558" width="9" style="72"/>
    <col min="12559" max="12559" width="16.875" style="72" customWidth="1"/>
    <col min="12560" max="12560" width="17" style="72" customWidth="1"/>
    <col min="12561" max="12800" width="9" style="72"/>
    <col min="12801" max="12801" width="3.875" style="72" customWidth="1"/>
    <col min="12802" max="12802" width="4.75" style="72" customWidth="1"/>
    <col min="12803" max="12803" width="9" style="72"/>
    <col min="12804" max="12804" width="10.5" style="72" customWidth="1"/>
    <col min="12805" max="12805" width="4.25" style="72" customWidth="1"/>
    <col min="12806" max="12806" width="24.5" style="72" customWidth="1"/>
    <col min="12807" max="12807" width="16.375" style="72" customWidth="1"/>
    <col min="12808" max="12808" width="29" style="72" customWidth="1"/>
    <col min="12809" max="12809" width="17.5" style="72" customWidth="1"/>
    <col min="12810" max="12810" width="20.75" style="72" bestFit="1" customWidth="1"/>
    <col min="12811" max="12811" width="20.875" style="72" customWidth="1"/>
    <col min="12812" max="12812" width="15.75" style="72" customWidth="1"/>
    <col min="12813" max="12813" width="23.625" style="72" customWidth="1"/>
    <col min="12814" max="12814" width="9" style="72"/>
    <col min="12815" max="12815" width="16.875" style="72" customWidth="1"/>
    <col min="12816" max="12816" width="17" style="72" customWidth="1"/>
    <col min="12817" max="13056" width="9" style="72"/>
    <col min="13057" max="13057" width="3.875" style="72" customWidth="1"/>
    <col min="13058" max="13058" width="4.75" style="72" customWidth="1"/>
    <col min="13059" max="13059" width="9" style="72"/>
    <col min="13060" max="13060" width="10.5" style="72" customWidth="1"/>
    <col min="13061" max="13061" width="4.25" style="72" customWidth="1"/>
    <col min="13062" max="13062" width="24.5" style="72" customWidth="1"/>
    <col min="13063" max="13063" width="16.375" style="72" customWidth="1"/>
    <col min="13064" max="13064" width="29" style="72" customWidth="1"/>
    <col min="13065" max="13065" width="17.5" style="72" customWidth="1"/>
    <col min="13066" max="13066" width="20.75" style="72" bestFit="1" customWidth="1"/>
    <col min="13067" max="13067" width="20.875" style="72" customWidth="1"/>
    <col min="13068" max="13068" width="15.75" style="72" customWidth="1"/>
    <col min="13069" max="13069" width="23.625" style="72" customWidth="1"/>
    <col min="13070" max="13070" width="9" style="72"/>
    <col min="13071" max="13071" width="16.875" style="72" customWidth="1"/>
    <col min="13072" max="13072" width="17" style="72" customWidth="1"/>
    <col min="13073" max="13312" width="9" style="72"/>
    <col min="13313" max="13313" width="3.875" style="72" customWidth="1"/>
    <col min="13314" max="13314" width="4.75" style="72" customWidth="1"/>
    <col min="13315" max="13315" width="9" style="72"/>
    <col min="13316" max="13316" width="10.5" style="72" customWidth="1"/>
    <col min="13317" max="13317" width="4.25" style="72" customWidth="1"/>
    <col min="13318" max="13318" width="24.5" style="72" customWidth="1"/>
    <col min="13319" max="13319" width="16.375" style="72" customWidth="1"/>
    <col min="13320" max="13320" width="29" style="72" customWidth="1"/>
    <col min="13321" max="13321" width="17.5" style="72" customWidth="1"/>
    <col min="13322" max="13322" width="20.75" style="72" bestFit="1" customWidth="1"/>
    <col min="13323" max="13323" width="20.875" style="72" customWidth="1"/>
    <col min="13324" max="13324" width="15.75" style="72" customWidth="1"/>
    <col min="13325" max="13325" width="23.625" style="72" customWidth="1"/>
    <col min="13326" max="13326" width="9" style="72"/>
    <col min="13327" max="13327" width="16.875" style="72" customWidth="1"/>
    <col min="13328" max="13328" width="17" style="72" customWidth="1"/>
    <col min="13329" max="13568" width="9" style="72"/>
    <col min="13569" max="13569" width="3.875" style="72" customWidth="1"/>
    <col min="13570" max="13570" width="4.75" style="72" customWidth="1"/>
    <col min="13571" max="13571" width="9" style="72"/>
    <col min="13572" max="13572" width="10.5" style="72" customWidth="1"/>
    <col min="13573" max="13573" width="4.25" style="72" customWidth="1"/>
    <col min="13574" max="13574" width="24.5" style="72" customWidth="1"/>
    <col min="13575" max="13575" width="16.375" style="72" customWidth="1"/>
    <col min="13576" max="13576" width="29" style="72" customWidth="1"/>
    <col min="13577" max="13577" width="17.5" style="72" customWidth="1"/>
    <col min="13578" max="13578" width="20.75" style="72" bestFit="1" customWidth="1"/>
    <col min="13579" max="13579" width="20.875" style="72" customWidth="1"/>
    <col min="13580" max="13580" width="15.75" style="72" customWidth="1"/>
    <col min="13581" max="13581" width="23.625" style="72" customWidth="1"/>
    <col min="13582" max="13582" width="9" style="72"/>
    <col min="13583" max="13583" width="16.875" style="72" customWidth="1"/>
    <col min="13584" max="13584" width="17" style="72" customWidth="1"/>
    <col min="13585" max="13824" width="9" style="72"/>
    <col min="13825" max="13825" width="3.875" style="72" customWidth="1"/>
    <col min="13826" max="13826" width="4.75" style="72" customWidth="1"/>
    <col min="13827" max="13827" width="9" style="72"/>
    <col min="13828" max="13828" width="10.5" style="72" customWidth="1"/>
    <col min="13829" max="13829" width="4.25" style="72" customWidth="1"/>
    <col min="13830" max="13830" width="24.5" style="72" customWidth="1"/>
    <col min="13831" max="13831" width="16.375" style="72" customWidth="1"/>
    <col min="13832" max="13832" width="29" style="72" customWidth="1"/>
    <col min="13833" max="13833" width="17.5" style="72" customWidth="1"/>
    <col min="13834" max="13834" width="20.75" style="72" bestFit="1" customWidth="1"/>
    <col min="13835" max="13835" width="20.875" style="72" customWidth="1"/>
    <col min="13836" max="13836" width="15.75" style="72" customWidth="1"/>
    <col min="13837" max="13837" width="23.625" style="72" customWidth="1"/>
    <col min="13838" max="13838" width="9" style="72"/>
    <col min="13839" max="13839" width="16.875" style="72" customWidth="1"/>
    <col min="13840" max="13840" width="17" style="72" customWidth="1"/>
    <col min="13841" max="14080" width="9" style="72"/>
    <col min="14081" max="14081" width="3.875" style="72" customWidth="1"/>
    <col min="14082" max="14082" width="4.75" style="72" customWidth="1"/>
    <col min="14083" max="14083" width="9" style="72"/>
    <col min="14084" max="14084" width="10.5" style="72" customWidth="1"/>
    <col min="14085" max="14085" width="4.25" style="72" customWidth="1"/>
    <col min="14086" max="14086" width="24.5" style="72" customWidth="1"/>
    <col min="14087" max="14087" width="16.375" style="72" customWidth="1"/>
    <col min="14088" max="14088" width="29" style="72" customWidth="1"/>
    <col min="14089" max="14089" width="17.5" style="72" customWidth="1"/>
    <col min="14090" max="14090" width="20.75" style="72" bestFit="1" customWidth="1"/>
    <col min="14091" max="14091" width="20.875" style="72" customWidth="1"/>
    <col min="14092" max="14092" width="15.75" style="72" customWidth="1"/>
    <col min="14093" max="14093" width="23.625" style="72" customWidth="1"/>
    <col min="14094" max="14094" width="9" style="72"/>
    <col min="14095" max="14095" width="16.875" style="72" customWidth="1"/>
    <col min="14096" max="14096" width="17" style="72" customWidth="1"/>
    <col min="14097" max="14336" width="9" style="72"/>
    <col min="14337" max="14337" width="3.875" style="72" customWidth="1"/>
    <col min="14338" max="14338" width="4.75" style="72" customWidth="1"/>
    <col min="14339" max="14339" width="9" style="72"/>
    <col min="14340" max="14340" width="10.5" style="72" customWidth="1"/>
    <col min="14341" max="14341" width="4.25" style="72" customWidth="1"/>
    <col min="14342" max="14342" width="24.5" style="72" customWidth="1"/>
    <col min="14343" max="14343" width="16.375" style="72" customWidth="1"/>
    <col min="14344" max="14344" width="29" style="72" customWidth="1"/>
    <col min="14345" max="14345" width="17.5" style="72" customWidth="1"/>
    <col min="14346" max="14346" width="20.75" style="72" bestFit="1" customWidth="1"/>
    <col min="14347" max="14347" width="20.875" style="72" customWidth="1"/>
    <col min="14348" max="14348" width="15.75" style="72" customWidth="1"/>
    <col min="14349" max="14349" width="23.625" style="72" customWidth="1"/>
    <col min="14350" max="14350" width="9" style="72"/>
    <col min="14351" max="14351" width="16.875" style="72" customWidth="1"/>
    <col min="14352" max="14352" width="17" style="72" customWidth="1"/>
    <col min="14353" max="14592" width="9" style="72"/>
    <col min="14593" max="14593" width="3.875" style="72" customWidth="1"/>
    <col min="14594" max="14594" width="4.75" style="72" customWidth="1"/>
    <col min="14595" max="14595" width="9" style="72"/>
    <col min="14596" max="14596" width="10.5" style="72" customWidth="1"/>
    <col min="14597" max="14597" width="4.25" style="72" customWidth="1"/>
    <col min="14598" max="14598" width="24.5" style="72" customWidth="1"/>
    <col min="14599" max="14599" width="16.375" style="72" customWidth="1"/>
    <col min="14600" max="14600" width="29" style="72" customWidth="1"/>
    <col min="14601" max="14601" width="17.5" style="72" customWidth="1"/>
    <col min="14602" max="14602" width="20.75" style="72" bestFit="1" customWidth="1"/>
    <col min="14603" max="14603" width="20.875" style="72" customWidth="1"/>
    <col min="14604" max="14604" width="15.75" style="72" customWidth="1"/>
    <col min="14605" max="14605" width="23.625" style="72" customWidth="1"/>
    <col min="14606" max="14606" width="9" style="72"/>
    <col min="14607" max="14607" width="16.875" style="72" customWidth="1"/>
    <col min="14608" max="14608" width="17" style="72" customWidth="1"/>
    <col min="14609" max="14848" width="9" style="72"/>
    <col min="14849" max="14849" width="3.875" style="72" customWidth="1"/>
    <col min="14850" max="14850" width="4.75" style="72" customWidth="1"/>
    <col min="14851" max="14851" width="9" style="72"/>
    <col min="14852" max="14852" width="10.5" style="72" customWidth="1"/>
    <col min="14853" max="14853" width="4.25" style="72" customWidth="1"/>
    <col min="14854" max="14854" width="24.5" style="72" customWidth="1"/>
    <col min="14855" max="14855" width="16.375" style="72" customWidth="1"/>
    <col min="14856" max="14856" width="29" style="72" customWidth="1"/>
    <col min="14857" max="14857" width="17.5" style="72" customWidth="1"/>
    <col min="14858" max="14858" width="20.75" style="72" bestFit="1" customWidth="1"/>
    <col min="14859" max="14859" width="20.875" style="72" customWidth="1"/>
    <col min="14860" max="14860" width="15.75" style="72" customWidth="1"/>
    <col min="14861" max="14861" width="23.625" style="72" customWidth="1"/>
    <col min="14862" max="14862" width="9" style="72"/>
    <col min="14863" max="14863" width="16.875" style="72" customWidth="1"/>
    <col min="14864" max="14864" width="17" style="72" customWidth="1"/>
    <col min="14865" max="15104" width="9" style="72"/>
    <col min="15105" max="15105" width="3.875" style="72" customWidth="1"/>
    <col min="15106" max="15106" width="4.75" style="72" customWidth="1"/>
    <col min="15107" max="15107" width="9" style="72"/>
    <col min="15108" max="15108" width="10.5" style="72" customWidth="1"/>
    <col min="15109" max="15109" width="4.25" style="72" customWidth="1"/>
    <col min="15110" max="15110" width="24.5" style="72" customWidth="1"/>
    <col min="15111" max="15111" width="16.375" style="72" customWidth="1"/>
    <col min="15112" max="15112" width="29" style="72" customWidth="1"/>
    <col min="15113" max="15113" width="17.5" style="72" customWidth="1"/>
    <col min="15114" max="15114" width="20.75" style="72" bestFit="1" customWidth="1"/>
    <col min="15115" max="15115" width="20.875" style="72" customWidth="1"/>
    <col min="15116" max="15116" width="15.75" style="72" customWidth="1"/>
    <col min="15117" max="15117" width="23.625" style="72" customWidth="1"/>
    <col min="15118" max="15118" width="9" style="72"/>
    <col min="15119" max="15119" width="16.875" style="72" customWidth="1"/>
    <col min="15120" max="15120" width="17" style="72" customWidth="1"/>
    <col min="15121" max="15360" width="9" style="72"/>
    <col min="15361" max="15361" width="3.875" style="72" customWidth="1"/>
    <col min="15362" max="15362" width="4.75" style="72" customWidth="1"/>
    <col min="15363" max="15363" width="9" style="72"/>
    <col min="15364" max="15364" width="10.5" style="72" customWidth="1"/>
    <col min="15365" max="15365" width="4.25" style="72" customWidth="1"/>
    <col min="15366" max="15366" width="24.5" style="72" customWidth="1"/>
    <col min="15367" max="15367" width="16.375" style="72" customWidth="1"/>
    <col min="15368" max="15368" width="29" style="72" customWidth="1"/>
    <col min="15369" max="15369" width="17.5" style="72" customWidth="1"/>
    <col min="15370" max="15370" width="20.75" style="72" bestFit="1" customWidth="1"/>
    <col min="15371" max="15371" width="20.875" style="72" customWidth="1"/>
    <col min="15372" max="15372" width="15.75" style="72" customWidth="1"/>
    <col min="15373" max="15373" width="23.625" style="72" customWidth="1"/>
    <col min="15374" max="15374" width="9" style="72"/>
    <col min="15375" max="15375" width="16.875" style="72" customWidth="1"/>
    <col min="15376" max="15376" width="17" style="72" customWidth="1"/>
    <col min="15377" max="15616" width="9" style="72"/>
    <col min="15617" max="15617" width="3.875" style="72" customWidth="1"/>
    <col min="15618" max="15618" width="4.75" style="72" customWidth="1"/>
    <col min="15619" max="15619" width="9" style="72"/>
    <col min="15620" max="15620" width="10.5" style="72" customWidth="1"/>
    <col min="15621" max="15621" width="4.25" style="72" customWidth="1"/>
    <col min="15622" max="15622" width="24.5" style="72" customWidth="1"/>
    <col min="15623" max="15623" width="16.375" style="72" customWidth="1"/>
    <col min="15624" max="15624" width="29" style="72" customWidth="1"/>
    <col min="15625" max="15625" width="17.5" style="72" customWidth="1"/>
    <col min="15626" max="15626" width="20.75" style="72" bestFit="1" customWidth="1"/>
    <col min="15627" max="15627" width="20.875" style="72" customWidth="1"/>
    <col min="15628" max="15628" width="15.75" style="72" customWidth="1"/>
    <col min="15629" max="15629" width="23.625" style="72" customWidth="1"/>
    <col min="15630" max="15630" width="9" style="72"/>
    <col min="15631" max="15631" width="16.875" style="72" customWidth="1"/>
    <col min="15632" max="15632" width="17" style="72" customWidth="1"/>
    <col min="15633" max="15872" width="9" style="72"/>
    <col min="15873" max="15873" width="3.875" style="72" customWidth="1"/>
    <col min="15874" max="15874" width="4.75" style="72" customWidth="1"/>
    <col min="15875" max="15875" width="9" style="72"/>
    <col min="15876" max="15876" width="10.5" style="72" customWidth="1"/>
    <col min="15877" max="15877" width="4.25" style="72" customWidth="1"/>
    <col min="15878" max="15878" width="24.5" style="72" customWidth="1"/>
    <col min="15879" max="15879" width="16.375" style="72" customWidth="1"/>
    <col min="15880" max="15880" width="29" style="72" customWidth="1"/>
    <col min="15881" max="15881" width="17.5" style="72" customWidth="1"/>
    <col min="15882" max="15882" width="20.75" style="72" bestFit="1" customWidth="1"/>
    <col min="15883" max="15883" width="20.875" style="72" customWidth="1"/>
    <col min="15884" max="15884" width="15.75" style="72" customWidth="1"/>
    <col min="15885" max="15885" width="23.625" style="72" customWidth="1"/>
    <col min="15886" max="15886" width="9" style="72"/>
    <col min="15887" max="15887" width="16.875" style="72" customWidth="1"/>
    <col min="15888" max="15888" width="17" style="72" customWidth="1"/>
    <col min="15889" max="16128" width="9" style="72"/>
    <col min="16129" max="16129" width="3.875" style="72" customWidth="1"/>
    <col min="16130" max="16130" width="4.75" style="72" customWidth="1"/>
    <col min="16131" max="16131" width="9" style="72"/>
    <col min="16132" max="16132" width="10.5" style="72" customWidth="1"/>
    <col min="16133" max="16133" width="4.25" style="72" customWidth="1"/>
    <col min="16134" max="16134" width="24.5" style="72" customWidth="1"/>
    <col min="16135" max="16135" width="16.375" style="72" customWidth="1"/>
    <col min="16136" max="16136" width="29" style="72" customWidth="1"/>
    <col min="16137" max="16137" width="17.5" style="72" customWidth="1"/>
    <col min="16138" max="16138" width="20.75" style="72" bestFit="1" customWidth="1"/>
    <col min="16139" max="16139" width="20.875" style="72" customWidth="1"/>
    <col min="16140" max="16140" width="15.75" style="72" customWidth="1"/>
    <col min="16141" max="16141" width="23.625" style="72" customWidth="1"/>
    <col min="16142" max="16142" width="9" style="72"/>
    <col min="16143" max="16143" width="16.875" style="72" customWidth="1"/>
    <col min="16144" max="16144" width="17" style="72" customWidth="1"/>
    <col min="16145" max="16384" width="9" style="72"/>
  </cols>
  <sheetData>
    <row r="1" spans="1:16" ht="18" customHeight="1">
      <c r="A1" s="276"/>
      <c r="B1" s="276"/>
      <c r="C1" s="276"/>
      <c r="D1" s="276"/>
      <c r="E1" s="276"/>
      <c r="F1" s="276"/>
      <c r="G1" s="276"/>
      <c r="H1" s="276"/>
    </row>
    <row r="2" spans="1:16" ht="30.75" customHeight="1">
      <c r="A2" s="277" t="s">
        <v>2300</v>
      </c>
      <c r="B2" s="277"/>
      <c r="C2" s="277"/>
      <c r="D2" s="277"/>
      <c r="E2" s="277"/>
      <c r="F2" s="277"/>
      <c r="G2" s="277"/>
      <c r="H2" s="277"/>
    </row>
    <row r="3" spans="1:16" s="74" customFormat="1" ht="26.25" customHeight="1" thickBot="1">
      <c r="A3" s="278" t="s">
        <v>2413</v>
      </c>
      <c r="B3" s="278"/>
      <c r="C3" s="278"/>
      <c r="D3" s="278"/>
      <c r="E3" s="278"/>
      <c r="F3" s="278"/>
      <c r="G3" s="278"/>
      <c r="H3" s="278"/>
      <c r="I3" s="73"/>
      <c r="J3" s="73"/>
      <c r="K3" s="73"/>
      <c r="L3" s="73"/>
      <c r="M3" s="73"/>
    </row>
    <row r="4" spans="1:16" s="74" customFormat="1" ht="36" customHeight="1" thickBot="1">
      <c r="A4" s="75" t="s">
        <v>2301</v>
      </c>
      <c r="B4" s="76"/>
      <c r="C4" s="76"/>
      <c r="D4" s="76"/>
      <c r="E4" s="76"/>
      <c r="F4" s="77" t="s">
        <v>2302</v>
      </c>
      <c r="G4" s="77"/>
      <c r="H4" s="78">
        <f>INT(H5+H8+H11)</f>
        <v>103594955</v>
      </c>
      <c r="J4" s="79"/>
      <c r="K4" s="79"/>
    </row>
    <row r="5" spans="1:16" s="74" customFormat="1" ht="21.95" customHeight="1">
      <c r="A5" s="279" t="s">
        <v>2303</v>
      </c>
      <c r="B5" s="280"/>
      <c r="C5" s="280"/>
      <c r="D5" s="280"/>
      <c r="E5" s="281"/>
      <c r="F5" s="80"/>
      <c r="G5" s="81"/>
      <c r="H5" s="82">
        <f>INT(H6-H7)</f>
        <v>26065021</v>
      </c>
    </row>
    <row r="6" spans="1:16" s="87" customFormat="1" ht="21.95" customHeight="1">
      <c r="A6" s="258" t="s">
        <v>2304</v>
      </c>
      <c r="B6" s="259"/>
      <c r="C6" s="259"/>
      <c r="D6" s="259"/>
      <c r="E6" s="260"/>
      <c r="F6" s="83"/>
      <c r="G6" s="84"/>
      <c r="H6" s="85">
        <f>공종별집계표!F16</f>
        <v>26065021</v>
      </c>
      <c r="I6" s="74"/>
      <c r="J6" s="86"/>
      <c r="M6" s="86"/>
      <c r="O6" s="88"/>
    </row>
    <row r="7" spans="1:16" s="92" customFormat="1" ht="21.95" customHeight="1">
      <c r="A7" s="273" t="s">
        <v>2305</v>
      </c>
      <c r="B7" s="274"/>
      <c r="C7" s="274"/>
      <c r="D7" s="274"/>
      <c r="E7" s="275"/>
      <c r="F7" s="89"/>
      <c r="G7" s="90"/>
      <c r="H7" s="91"/>
      <c r="I7" s="74"/>
    </row>
    <row r="8" spans="1:16" s="74" customFormat="1" ht="21.95" customHeight="1">
      <c r="A8" s="228" t="s">
        <v>2306</v>
      </c>
      <c r="B8" s="229"/>
      <c r="C8" s="229"/>
      <c r="D8" s="229"/>
      <c r="E8" s="230"/>
      <c r="F8" s="93"/>
      <c r="G8" s="94"/>
      <c r="H8" s="95">
        <f>INT(H9+H10)</f>
        <v>56713096</v>
      </c>
      <c r="M8" s="79"/>
      <c r="O8" s="86"/>
    </row>
    <row r="9" spans="1:16" s="74" customFormat="1" ht="21.95" customHeight="1">
      <c r="A9" s="258" t="s">
        <v>2307</v>
      </c>
      <c r="B9" s="259"/>
      <c r="C9" s="259"/>
      <c r="D9" s="259"/>
      <c r="E9" s="260"/>
      <c r="F9" s="83"/>
      <c r="G9" s="84"/>
      <c r="H9" s="85">
        <f>공종별집계표!H16</f>
        <v>50055690</v>
      </c>
      <c r="J9" s="79"/>
      <c r="M9" s="79"/>
      <c r="O9" s="88"/>
    </row>
    <row r="10" spans="1:16" s="161" customFormat="1" ht="21.95" customHeight="1">
      <c r="A10" s="261" t="s">
        <v>2308</v>
      </c>
      <c r="B10" s="262"/>
      <c r="C10" s="262"/>
      <c r="D10" s="262"/>
      <c r="E10" s="263"/>
      <c r="F10" s="154" t="s">
        <v>2309</v>
      </c>
      <c r="G10" s="155">
        <v>0.13300000000000001</v>
      </c>
      <c r="H10" s="156">
        <f>INT(H9*G10)</f>
        <v>6657406</v>
      </c>
      <c r="I10" s="157"/>
      <c r="J10" s="158">
        <f>+H6+H9+H12</f>
        <v>78023232</v>
      </c>
      <c r="K10" s="159">
        <v>3168900233</v>
      </c>
      <c r="L10" s="160">
        <f>J10-K10</f>
        <v>-3090877001</v>
      </c>
      <c r="M10" s="160"/>
      <c r="O10" s="162"/>
      <c r="P10" s="160"/>
    </row>
    <row r="11" spans="1:16" s="161" customFormat="1" ht="21.95" customHeight="1">
      <c r="A11" s="264" t="s">
        <v>2310</v>
      </c>
      <c r="B11" s="265"/>
      <c r="C11" s="265"/>
      <c r="D11" s="265"/>
      <c r="E11" s="266"/>
      <c r="F11" s="163"/>
      <c r="G11" s="164"/>
      <c r="H11" s="165">
        <f>INT(SUM(H12:H31))-H23-H24</f>
        <v>20816838</v>
      </c>
      <c r="I11" s="166"/>
      <c r="J11" s="158" t="e">
        <f>+#REF!</f>
        <v>#REF!</v>
      </c>
      <c r="K11" s="159"/>
      <c r="L11" s="167"/>
      <c r="M11" s="160"/>
      <c r="O11" s="168"/>
      <c r="P11" s="160"/>
    </row>
    <row r="12" spans="1:16" s="161" customFormat="1" ht="21.95" customHeight="1">
      <c r="A12" s="267" t="s">
        <v>2311</v>
      </c>
      <c r="B12" s="268"/>
      <c r="C12" s="268"/>
      <c r="D12" s="268"/>
      <c r="E12" s="269"/>
      <c r="F12" s="169" t="s">
        <v>2312</v>
      </c>
      <c r="G12" s="170"/>
      <c r="H12" s="171">
        <f>공종별집계표!J16</f>
        <v>1902521</v>
      </c>
      <c r="I12" s="166"/>
      <c r="J12" s="172" t="e">
        <f>J10-J11</f>
        <v>#REF!</v>
      </c>
      <c r="K12" s="173"/>
      <c r="M12" s="160"/>
      <c r="O12" s="174"/>
      <c r="P12" s="160"/>
    </row>
    <row r="13" spans="1:16" s="161" customFormat="1" ht="21.95" customHeight="1">
      <c r="A13" s="270" t="s">
        <v>2313</v>
      </c>
      <c r="B13" s="271"/>
      <c r="C13" s="271"/>
      <c r="D13" s="271"/>
      <c r="E13" s="272"/>
      <c r="F13" s="175" t="s">
        <v>2314</v>
      </c>
      <c r="G13" s="176">
        <v>3.56E-2</v>
      </c>
      <c r="H13" s="177">
        <f>INT(H8*G13)</f>
        <v>2018986</v>
      </c>
      <c r="I13" s="157"/>
      <c r="J13" s="160"/>
      <c r="K13" s="173"/>
      <c r="M13" s="160"/>
      <c r="O13" s="162"/>
      <c r="P13" s="160"/>
    </row>
    <row r="14" spans="1:16" s="161" customFormat="1" ht="21.95" customHeight="1">
      <c r="A14" s="240" t="s">
        <v>2315</v>
      </c>
      <c r="B14" s="241"/>
      <c r="C14" s="241"/>
      <c r="D14" s="241"/>
      <c r="E14" s="242"/>
      <c r="F14" s="175" t="s">
        <v>2314</v>
      </c>
      <c r="G14" s="176">
        <v>1.01E-2</v>
      </c>
      <c r="H14" s="177">
        <f>INT((H8)*G14)</f>
        <v>572802</v>
      </c>
      <c r="I14" s="157"/>
      <c r="J14" s="160"/>
      <c r="K14" s="173"/>
      <c r="M14" s="160"/>
      <c r="O14" s="162"/>
      <c r="P14" s="160"/>
    </row>
    <row r="15" spans="1:16" s="161" customFormat="1" ht="21.95" customHeight="1">
      <c r="A15" s="240" t="s">
        <v>2316</v>
      </c>
      <c r="B15" s="241"/>
      <c r="C15" s="241"/>
      <c r="D15" s="241"/>
      <c r="E15" s="242"/>
      <c r="F15" s="175" t="s">
        <v>2314</v>
      </c>
      <c r="G15" s="178">
        <v>6.0000000000000002E-5</v>
      </c>
      <c r="H15" s="177"/>
      <c r="I15" s="157"/>
      <c r="J15" s="160"/>
      <c r="K15" s="173"/>
      <c r="M15" s="160"/>
      <c r="O15" s="162"/>
      <c r="P15" s="160"/>
    </row>
    <row r="16" spans="1:16" s="161" customFormat="1" ht="21.95" customHeight="1">
      <c r="A16" s="240" t="s">
        <v>2317</v>
      </c>
      <c r="B16" s="241"/>
      <c r="C16" s="241"/>
      <c r="D16" s="241"/>
      <c r="E16" s="242"/>
      <c r="F16" s="175" t="s">
        <v>2314</v>
      </c>
      <c r="G16" s="176">
        <v>8.9999999999999998E-4</v>
      </c>
      <c r="H16" s="177">
        <f>INT((H8)*G16)</f>
        <v>51041</v>
      </c>
      <c r="I16" s="157"/>
      <c r="J16" s="160"/>
      <c r="K16" s="173"/>
      <c r="M16" s="160"/>
      <c r="O16" s="162"/>
      <c r="P16" s="160"/>
    </row>
    <row r="17" spans="1:16" s="161" customFormat="1" ht="21.95" customHeight="1">
      <c r="A17" s="240" t="s">
        <v>2318</v>
      </c>
      <c r="B17" s="241"/>
      <c r="C17" s="241"/>
      <c r="D17" s="241"/>
      <c r="E17" s="242"/>
      <c r="F17" s="175" t="s">
        <v>2319</v>
      </c>
      <c r="G17" s="178">
        <v>3.5950000000000003E-2</v>
      </c>
      <c r="H17" s="177">
        <f>INT((H9)*G17)</f>
        <v>1799502</v>
      </c>
      <c r="I17" s="157"/>
      <c r="J17" s="160"/>
      <c r="K17" s="173"/>
      <c r="M17" s="160"/>
      <c r="O17" s="162"/>
      <c r="P17" s="160"/>
    </row>
    <row r="18" spans="1:16" s="161" customFormat="1" ht="21.95" customHeight="1">
      <c r="A18" s="240" t="s">
        <v>2320</v>
      </c>
      <c r="B18" s="241"/>
      <c r="C18" s="241"/>
      <c r="D18" s="241"/>
      <c r="E18" s="242"/>
      <c r="F18" s="175" t="s">
        <v>2321</v>
      </c>
      <c r="G18" s="176">
        <v>0.13139999999999999</v>
      </c>
      <c r="H18" s="177">
        <f>INT((H17)*G18)</f>
        <v>236454</v>
      </c>
      <c r="I18" s="157"/>
      <c r="K18" s="173"/>
      <c r="M18" s="160"/>
      <c r="O18" s="162"/>
      <c r="P18" s="160"/>
    </row>
    <row r="19" spans="1:16" s="161" customFormat="1" ht="21.95" customHeight="1">
      <c r="A19" s="240" t="s">
        <v>2322</v>
      </c>
      <c r="B19" s="241"/>
      <c r="C19" s="241"/>
      <c r="D19" s="241"/>
      <c r="E19" s="242"/>
      <c r="F19" s="175" t="s">
        <v>2319</v>
      </c>
      <c r="G19" s="176">
        <v>4.7500000000000001E-2</v>
      </c>
      <c r="H19" s="177">
        <f>INT((H9)*G19)</f>
        <v>2377645</v>
      </c>
      <c r="I19" s="157"/>
      <c r="K19" s="173"/>
      <c r="M19" s="160"/>
      <c r="O19" s="162"/>
      <c r="P19" s="160"/>
    </row>
    <row r="20" spans="1:16" s="161" customFormat="1" ht="21.95" customHeight="1">
      <c r="A20" s="240" t="s">
        <v>2323</v>
      </c>
      <c r="B20" s="241"/>
      <c r="C20" s="241"/>
      <c r="D20" s="241"/>
      <c r="E20" s="242"/>
      <c r="F20" s="175" t="s">
        <v>2319</v>
      </c>
      <c r="G20" s="176">
        <v>2.3E-2</v>
      </c>
      <c r="H20" s="177">
        <f>INT((H9)*G20)</f>
        <v>1151280</v>
      </c>
      <c r="I20" s="157" t="s">
        <v>2324</v>
      </c>
      <c r="J20" s="179" t="e">
        <f>+H6+H9+J39</f>
        <v>#REF!</v>
      </c>
      <c r="K20" s="173"/>
      <c r="M20" s="160"/>
      <c r="O20" s="162"/>
      <c r="P20" s="160"/>
    </row>
    <row r="21" spans="1:16" s="161" customFormat="1" ht="21.95" customHeight="1">
      <c r="A21" s="240" t="s">
        <v>2325</v>
      </c>
      <c r="B21" s="241"/>
      <c r="C21" s="241"/>
      <c r="D21" s="241"/>
      <c r="E21" s="242"/>
      <c r="F21" s="175" t="s">
        <v>2326</v>
      </c>
      <c r="G21" s="176">
        <v>2.2800000000000001E-2</v>
      </c>
      <c r="H21" s="177">
        <f>INT((H5+H9)*G21)</f>
        <v>1735552</v>
      </c>
      <c r="I21" s="157"/>
      <c r="J21" s="160"/>
      <c r="K21" s="173"/>
      <c r="M21" s="160"/>
      <c r="O21" s="162"/>
      <c r="P21" s="160"/>
    </row>
    <row r="22" spans="1:16" s="161" customFormat="1" ht="21.95" customHeight="1">
      <c r="A22" s="240" t="s">
        <v>2327</v>
      </c>
      <c r="B22" s="241"/>
      <c r="C22" s="241"/>
      <c r="D22" s="241"/>
      <c r="E22" s="242"/>
      <c r="F22" s="175"/>
      <c r="G22" s="176"/>
      <c r="H22" s="177">
        <v>4325000</v>
      </c>
      <c r="I22" s="180" t="s">
        <v>2328</v>
      </c>
      <c r="J22" s="181"/>
      <c r="K22" s="182">
        <f>INT(((H5+H9)*G21)+H22)*1.2</f>
        <v>7272662.3999999994</v>
      </c>
      <c r="L22" s="183">
        <f>+H21+H25+H22</f>
        <v>6060552</v>
      </c>
      <c r="M22" s="160"/>
      <c r="O22" s="162"/>
      <c r="P22" s="160"/>
    </row>
    <row r="23" spans="1:16" s="161" customFormat="1" ht="21.95" customHeight="1">
      <c r="A23" s="249"/>
      <c r="B23" s="250"/>
      <c r="C23" s="250"/>
      <c r="D23" s="250"/>
      <c r="E23" s="251"/>
      <c r="F23" s="184" t="s">
        <v>2329</v>
      </c>
      <c r="G23" s="185">
        <v>2.2800000000000001E-2</v>
      </c>
      <c r="H23" s="186"/>
      <c r="I23" s="187" t="s">
        <v>2330</v>
      </c>
      <c r="J23" s="188"/>
      <c r="K23" s="182" t="e">
        <f>INT(((H5+(J39/1.1)+H9)*G21)+H22)</f>
        <v>#REF!</v>
      </c>
      <c r="L23" s="189"/>
      <c r="M23" s="160"/>
      <c r="O23" s="162"/>
      <c r="P23" s="160"/>
    </row>
    <row r="24" spans="1:16" s="161" customFormat="1" ht="21.95" customHeight="1">
      <c r="A24" s="252" t="s">
        <v>2331</v>
      </c>
      <c r="B24" s="253"/>
      <c r="C24" s="253"/>
      <c r="D24" s="253"/>
      <c r="E24" s="254"/>
      <c r="F24" s="190" t="s">
        <v>2332</v>
      </c>
      <c r="G24" s="191" t="s">
        <v>2333</v>
      </c>
      <c r="H24" s="177">
        <f>INT((H21+H22)*0.2)</f>
        <v>1212110</v>
      </c>
      <c r="I24" s="187"/>
      <c r="J24" s="188">
        <f>H23-H24</f>
        <v>-1212110</v>
      </c>
      <c r="K24" s="192"/>
      <c r="L24" s="193" t="e">
        <f>L22-K23</f>
        <v>#REF!</v>
      </c>
      <c r="M24" s="160"/>
      <c r="O24" s="162"/>
      <c r="P24" s="160"/>
    </row>
    <row r="25" spans="1:16" s="161" customFormat="1" ht="21.95" customHeight="1">
      <c r="A25" s="255"/>
      <c r="B25" s="256"/>
      <c r="C25" s="256"/>
      <c r="D25" s="256"/>
      <c r="E25" s="257"/>
      <c r="F25" s="194"/>
      <c r="G25" s="195" t="s">
        <v>2334</v>
      </c>
      <c r="H25" s="196"/>
      <c r="I25" s="187"/>
      <c r="J25" s="188"/>
      <c r="K25" s="192"/>
      <c r="L25" s="193"/>
      <c r="M25" s="160"/>
      <c r="O25" s="162"/>
      <c r="P25" s="160"/>
    </row>
    <row r="26" spans="1:16" s="161" customFormat="1" ht="21.95" customHeight="1">
      <c r="A26" s="240" t="s">
        <v>2335</v>
      </c>
      <c r="B26" s="241"/>
      <c r="C26" s="241"/>
      <c r="D26" s="241"/>
      <c r="E26" s="242"/>
      <c r="F26" s="175" t="s">
        <v>2336</v>
      </c>
      <c r="G26" s="176">
        <v>0.05</v>
      </c>
      <c r="H26" s="177">
        <f>INT((H5+H8)*G26)</f>
        <v>4138905</v>
      </c>
      <c r="I26" s="157"/>
      <c r="K26" s="173"/>
      <c r="M26" s="160"/>
      <c r="O26" s="162"/>
      <c r="P26" s="160"/>
    </row>
    <row r="27" spans="1:16" s="161" customFormat="1" ht="21.95" customHeight="1">
      <c r="A27" s="249" t="s">
        <v>2337</v>
      </c>
      <c r="B27" s="250"/>
      <c r="C27" s="250"/>
      <c r="D27" s="250"/>
      <c r="E27" s="251"/>
      <c r="F27" s="184" t="s">
        <v>2338</v>
      </c>
      <c r="G27" s="197">
        <v>5.0000000000000001E-3</v>
      </c>
      <c r="H27" s="186">
        <f>INT((H5+H9+H12)*G27)</f>
        <v>390116</v>
      </c>
      <c r="I27" s="157"/>
      <c r="J27" s="160"/>
      <c r="K27" s="173"/>
      <c r="M27" s="160"/>
      <c r="O27" s="162"/>
      <c r="P27" s="160"/>
    </row>
    <row r="28" spans="1:16" s="161" customFormat="1" ht="21.95" customHeight="1">
      <c r="A28" s="249" t="s">
        <v>2339</v>
      </c>
      <c r="B28" s="250"/>
      <c r="C28" s="250"/>
      <c r="D28" s="250"/>
      <c r="E28" s="251"/>
      <c r="F28" s="184" t="s">
        <v>2338</v>
      </c>
      <c r="G28" s="198">
        <v>8.0000000000000004E-4</v>
      </c>
      <c r="H28" s="186">
        <f>INT((H5+H9+H12)*G28)</f>
        <v>62418</v>
      </c>
      <c r="I28" s="157"/>
      <c r="K28" s="173"/>
      <c r="M28" s="160"/>
      <c r="O28" s="162"/>
      <c r="P28" s="160"/>
    </row>
    <row r="29" spans="1:16" s="161" customFormat="1" ht="21.95" customHeight="1">
      <c r="A29" s="249" t="s">
        <v>2340</v>
      </c>
      <c r="B29" s="250"/>
      <c r="C29" s="250"/>
      <c r="D29" s="250"/>
      <c r="E29" s="251"/>
      <c r="F29" s="184" t="s">
        <v>2338</v>
      </c>
      <c r="G29" s="197">
        <v>6.9999999999999999E-4</v>
      </c>
      <c r="H29" s="186">
        <f>INT((H5+H9+H12)*G29)</f>
        <v>54616</v>
      </c>
      <c r="I29" s="157"/>
      <c r="K29" s="173"/>
      <c r="M29" s="160"/>
      <c r="O29" s="162"/>
      <c r="P29" s="160"/>
    </row>
    <row r="30" spans="1:16" s="161" customFormat="1" ht="21.95" customHeight="1">
      <c r="A30" s="249" t="s">
        <v>2341</v>
      </c>
      <c r="B30" s="250"/>
      <c r="C30" s="250"/>
      <c r="D30" s="250"/>
      <c r="E30" s="251"/>
      <c r="F30" s="184"/>
      <c r="G30" s="197"/>
      <c r="H30" s="186"/>
      <c r="I30" s="157"/>
      <c r="K30" s="173"/>
      <c r="M30" s="160"/>
      <c r="O30" s="162"/>
      <c r="P30" s="160"/>
    </row>
    <row r="31" spans="1:16" s="161" customFormat="1" ht="21.95" customHeight="1">
      <c r="A31" s="249" t="s">
        <v>2342</v>
      </c>
      <c r="B31" s="250"/>
      <c r="C31" s="250"/>
      <c r="D31" s="250"/>
      <c r="E31" s="251"/>
      <c r="F31" s="184"/>
      <c r="G31" s="197"/>
      <c r="H31" s="186"/>
      <c r="I31" s="157"/>
      <c r="K31" s="173"/>
      <c r="M31" s="160"/>
      <c r="O31" s="162"/>
      <c r="P31" s="160"/>
    </row>
    <row r="32" spans="1:16" s="161" customFormat="1" ht="21.95" customHeight="1">
      <c r="A32" s="237" t="s">
        <v>2343</v>
      </c>
      <c r="B32" s="238"/>
      <c r="C32" s="238"/>
      <c r="D32" s="238"/>
      <c r="E32" s="239"/>
      <c r="F32" s="199" t="s">
        <v>2344</v>
      </c>
      <c r="G32" s="200">
        <v>0.06</v>
      </c>
      <c r="H32" s="201">
        <f>INT(H4*G32)</f>
        <v>6215697</v>
      </c>
      <c r="I32" s="157"/>
      <c r="K32" s="173"/>
      <c r="M32" s="160"/>
      <c r="O32" s="162"/>
      <c r="P32" s="160"/>
    </row>
    <row r="33" spans="1:16" s="161" customFormat="1" ht="21.95" customHeight="1">
      <c r="A33" s="240" t="s">
        <v>2345</v>
      </c>
      <c r="B33" s="241"/>
      <c r="C33" s="241"/>
      <c r="D33" s="241"/>
      <c r="E33" s="242"/>
      <c r="F33" s="175" t="s">
        <v>2421</v>
      </c>
      <c r="G33" s="176">
        <v>0.12</v>
      </c>
      <c r="H33" s="202">
        <f>INT((H8+H11+H32)*G33)-4672</f>
        <v>10044803</v>
      </c>
      <c r="I33" s="157"/>
      <c r="J33" s="203"/>
      <c r="L33" s="204"/>
      <c r="M33" s="160"/>
      <c r="O33" s="162"/>
      <c r="P33" s="160"/>
    </row>
    <row r="34" spans="1:16" s="161" customFormat="1" ht="21.95" customHeight="1">
      <c r="A34" s="240" t="s">
        <v>2346</v>
      </c>
      <c r="B34" s="241"/>
      <c r="C34" s="241"/>
      <c r="D34" s="241"/>
      <c r="E34" s="242"/>
      <c r="F34" s="175"/>
      <c r="G34" s="176"/>
      <c r="H34" s="202"/>
      <c r="I34" s="157"/>
      <c r="J34" s="203"/>
      <c r="L34" s="204"/>
      <c r="M34" s="160"/>
      <c r="O34" s="162"/>
      <c r="P34" s="160"/>
    </row>
    <row r="35" spans="1:16" s="74" customFormat="1" ht="21.95" customHeight="1">
      <c r="A35" s="243" t="s">
        <v>2347</v>
      </c>
      <c r="B35" s="244"/>
      <c r="C35" s="244"/>
      <c r="D35" s="244"/>
      <c r="E35" s="245"/>
      <c r="F35" s="101"/>
      <c r="G35" s="102"/>
      <c r="H35" s="106"/>
      <c r="I35" s="96"/>
      <c r="J35" s="107"/>
      <c r="L35" s="108"/>
      <c r="M35" s="79"/>
      <c r="O35" s="98"/>
      <c r="P35" s="79"/>
    </row>
    <row r="36" spans="1:16" s="74" customFormat="1" ht="21.95" customHeight="1">
      <c r="A36" s="243" t="s">
        <v>2348</v>
      </c>
      <c r="B36" s="244"/>
      <c r="C36" s="244"/>
      <c r="D36" s="244"/>
      <c r="E36" s="245"/>
      <c r="F36" s="101" t="s">
        <v>2349</v>
      </c>
      <c r="G36" s="109"/>
      <c r="H36" s="106">
        <f>INT(H4+H32+H33+H34+H35)</f>
        <v>119855455</v>
      </c>
      <c r="I36" s="79" t="s">
        <v>2350</v>
      </c>
      <c r="J36" s="79"/>
      <c r="M36" s="79"/>
      <c r="O36" s="98"/>
      <c r="P36" s="79"/>
    </row>
    <row r="37" spans="1:16" s="74" customFormat="1" ht="21.95" customHeight="1">
      <c r="A37" s="246" t="s">
        <v>2351</v>
      </c>
      <c r="B37" s="247"/>
      <c r="C37" s="247"/>
      <c r="D37" s="247"/>
      <c r="E37" s="248"/>
      <c r="F37" s="103" t="s">
        <v>2352</v>
      </c>
      <c r="G37" s="105">
        <v>0.1</v>
      </c>
      <c r="H37" s="110">
        <f>INT(H36*0.1)</f>
        <v>11985545</v>
      </c>
      <c r="M37" s="79"/>
      <c r="O37" s="98"/>
      <c r="P37" s="79"/>
    </row>
    <row r="38" spans="1:16" s="100" customFormat="1" ht="21.95" customHeight="1">
      <c r="A38" s="228" t="s">
        <v>2353</v>
      </c>
      <c r="B38" s="229"/>
      <c r="C38" s="229"/>
      <c r="D38" s="229"/>
      <c r="E38" s="230"/>
      <c r="F38" s="111" t="s">
        <v>2354</v>
      </c>
      <c r="G38" s="112"/>
      <c r="H38" s="113">
        <f>SUM(H36:H37)</f>
        <v>131841000</v>
      </c>
      <c r="I38" s="114"/>
      <c r="J38" s="99"/>
      <c r="M38" s="79"/>
      <c r="O38" s="98"/>
      <c r="P38" s="79"/>
    </row>
    <row r="39" spans="1:16" s="100" customFormat="1" ht="21.95" customHeight="1">
      <c r="A39" s="231" t="s">
        <v>2355</v>
      </c>
      <c r="B39" s="232"/>
      <c r="C39" s="232"/>
      <c r="D39" s="232"/>
      <c r="E39" s="233"/>
      <c r="F39" s="115" t="s">
        <v>2356</v>
      </c>
      <c r="G39" s="104"/>
      <c r="H39" s="116">
        <f>공종별집계표!L21</f>
        <v>32323000</v>
      </c>
      <c r="I39" s="117">
        <f>+H38+H39</f>
        <v>164164000</v>
      </c>
      <c r="J39" s="97" t="e">
        <f>+#REF!</f>
        <v>#REF!</v>
      </c>
      <c r="K39" s="100" t="s">
        <v>2357</v>
      </c>
      <c r="M39" s="79"/>
      <c r="O39" s="98"/>
      <c r="P39" s="79"/>
    </row>
    <row r="40" spans="1:16" s="100" customFormat="1" ht="21.95" customHeight="1">
      <c r="A40" s="231" t="s">
        <v>2358</v>
      </c>
      <c r="B40" s="232"/>
      <c r="C40" s="232"/>
      <c r="D40" s="232"/>
      <c r="E40" s="233"/>
      <c r="F40" s="115" t="s">
        <v>2359</v>
      </c>
      <c r="G40" s="104"/>
      <c r="H40" s="116"/>
      <c r="I40" s="117"/>
      <c r="J40" s="97"/>
      <c r="M40" s="79"/>
      <c r="O40" s="98"/>
      <c r="P40" s="79"/>
    </row>
    <row r="41" spans="1:16" s="100" customFormat="1" ht="23.65" customHeight="1" thickBot="1">
      <c r="A41" s="234" t="s">
        <v>2360</v>
      </c>
      <c r="B41" s="235"/>
      <c r="C41" s="235"/>
      <c r="D41" s="235"/>
      <c r="E41" s="236"/>
      <c r="F41" s="118" t="s">
        <v>2361</v>
      </c>
      <c r="G41" s="119"/>
      <c r="H41" s="120">
        <f>SUM(H38:H40)</f>
        <v>164164000</v>
      </c>
      <c r="J41" s="121"/>
      <c r="M41" s="79"/>
      <c r="O41" s="98"/>
      <c r="P41" s="79"/>
    </row>
    <row r="42" spans="1:16">
      <c r="H42" s="72"/>
      <c r="J42" s="122"/>
      <c r="M42" s="79"/>
      <c r="O42" s="98"/>
      <c r="P42" s="79"/>
    </row>
    <row r="43" spans="1:16">
      <c r="F43" s="107"/>
      <c r="G43" s="123"/>
      <c r="H43" s="123"/>
      <c r="J43" s="107"/>
      <c r="P43" s="79"/>
    </row>
    <row r="44" spans="1:16">
      <c r="F44" s="124"/>
      <c r="G44" s="123"/>
      <c r="H44" s="123"/>
      <c r="J44" s="125"/>
      <c r="P44" s="79"/>
    </row>
    <row r="45" spans="1:16">
      <c r="G45" s="123"/>
      <c r="H45" s="123">
        <v>5751923000</v>
      </c>
      <c r="I45" s="123"/>
      <c r="J45" s="122"/>
    </row>
    <row r="46" spans="1:16">
      <c r="F46" s="107"/>
      <c r="G46" s="123"/>
      <c r="H46" s="123">
        <f>H41-H45</f>
        <v>-5587759000</v>
      </c>
      <c r="I46" s="123"/>
      <c r="J46" s="123"/>
    </row>
    <row r="47" spans="1:16">
      <c r="F47" s="124"/>
      <c r="G47" s="126"/>
      <c r="H47" s="107"/>
      <c r="J47" s="123"/>
    </row>
    <row r="48" spans="1:16">
      <c r="H48" s="123"/>
      <c r="J48" s="123"/>
    </row>
    <row r="49" spans="6:10">
      <c r="F49" s="107"/>
      <c r="H49" s="107"/>
      <c r="J49" s="123"/>
    </row>
    <row r="50" spans="6:10">
      <c r="F50" s="124"/>
      <c r="H50" s="123"/>
    </row>
    <row r="51" spans="6:10">
      <c r="H51" s="123"/>
    </row>
    <row r="52" spans="6:10">
      <c r="H52" s="124"/>
    </row>
    <row r="53" spans="6:10">
      <c r="F53" s="124"/>
      <c r="H53" s="124"/>
    </row>
    <row r="54" spans="6:10">
      <c r="H54" s="124"/>
    </row>
    <row r="55" spans="6:10">
      <c r="H55" s="72"/>
    </row>
    <row r="56" spans="6:10">
      <c r="H56" s="124"/>
    </row>
    <row r="57" spans="6:10">
      <c r="H57" s="72"/>
    </row>
    <row r="58" spans="6:10">
      <c r="H58" s="124"/>
    </row>
    <row r="59" spans="6:10">
      <c r="H59" s="72"/>
    </row>
    <row r="60" spans="6:10">
      <c r="H60" s="72"/>
    </row>
    <row r="61" spans="6:10">
      <c r="H61" s="72"/>
    </row>
    <row r="62" spans="6:10">
      <c r="H62" s="72"/>
    </row>
    <row r="63" spans="6:10">
      <c r="H63" s="72"/>
    </row>
    <row r="64" spans="6:10">
      <c r="H64" s="72"/>
    </row>
    <row r="65" spans="8:8">
      <c r="H65" s="72"/>
    </row>
    <row r="66" spans="8:8">
      <c r="H66" s="72"/>
    </row>
    <row r="67" spans="8:8">
      <c r="H67" s="72"/>
    </row>
    <row r="68" spans="8:8">
      <c r="H68" s="72"/>
    </row>
    <row r="69" spans="8:8">
      <c r="H69" s="72"/>
    </row>
    <row r="70" spans="8:8">
      <c r="H70" s="72"/>
    </row>
    <row r="71" spans="8:8">
      <c r="H71" s="72"/>
    </row>
    <row r="72" spans="8:8">
      <c r="H72" s="72"/>
    </row>
    <row r="73" spans="8:8">
      <c r="H73" s="72"/>
    </row>
    <row r="74" spans="8:8">
      <c r="H74" s="72"/>
    </row>
    <row r="75" spans="8:8">
      <c r="H75" s="72"/>
    </row>
    <row r="76" spans="8:8">
      <c r="H76" s="72"/>
    </row>
    <row r="77" spans="8:8">
      <c r="H77" s="72"/>
    </row>
    <row r="78" spans="8:8">
      <c r="H78" s="72"/>
    </row>
    <row r="79" spans="8:8">
      <c r="H79" s="72"/>
    </row>
    <row r="80" spans="8:8">
      <c r="H80" s="72"/>
    </row>
    <row r="81" spans="8:8">
      <c r="H81" s="72"/>
    </row>
    <row r="82" spans="8:8">
      <c r="H82" s="72"/>
    </row>
    <row r="83" spans="8:8">
      <c r="H83" s="72"/>
    </row>
    <row r="84" spans="8:8">
      <c r="H84" s="72"/>
    </row>
    <row r="85" spans="8:8">
      <c r="H85" s="72"/>
    </row>
    <row r="86" spans="8:8">
      <c r="H86" s="72"/>
    </row>
    <row r="87" spans="8:8">
      <c r="H87" s="72"/>
    </row>
    <row r="88" spans="8:8">
      <c r="H88" s="72"/>
    </row>
    <row r="89" spans="8:8">
      <c r="H89" s="72"/>
    </row>
    <row r="90" spans="8:8">
      <c r="H90" s="72"/>
    </row>
    <row r="91" spans="8:8">
      <c r="H91" s="72"/>
    </row>
    <row r="92" spans="8:8">
      <c r="H92" s="72"/>
    </row>
    <row r="93" spans="8:8">
      <c r="H93" s="72"/>
    </row>
    <row r="94" spans="8:8">
      <c r="H94" s="72"/>
    </row>
    <row r="95" spans="8:8">
      <c r="H95" s="72"/>
    </row>
    <row r="96" spans="8:8">
      <c r="H96" s="72"/>
    </row>
    <row r="97" spans="8:8">
      <c r="H97" s="72"/>
    </row>
    <row r="98" spans="8:8">
      <c r="H98" s="72"/>
    </row>
    <row r="99" spans="8:8">
      <c r="H99" s="72"/>
    </row>
    <row r="100" spans="8:8">
      <c r="H100" s="72"/>
    </row>
    <row r="101" spans="8:8">
      <c r="H101" s="72"/>
    </row>
    <row r="102" spans="8:8">
      <c r="H102" s="72"/>
    </row>
    <row r="103" spans="8:8">
      <c r="H103" s="72"/>
    </row>
    <row r="104" spans="8:8">
      <c r="H104" s="72"/>
    </row>
    <row r="105" spans="8:8">
      <c r="H105" s="72"/>
    </row>
    <row r="106" spans="8:8">
      <c r="H106" s="72"/>
    </row>
    <row r="107" spans="8:8">
      <c r="H107" s="72"/>
    </row>
    <row r="108" spans="8:8">
      <c r="H108" s="72"/>
    </row>
    <row r="109" spans="8:8">
      <c r="H109" s="72"/>
    </row>
    <row r="110" spans="8:8">
      <c r="H110" s="72"/>
    </row>
    <row r="111" spans="8:8">
      <c r="H111" s="72"/>
    </row>
    <row r="112" spans="8:8">
      <c r="H112" s="72"/>
    </row>
    <row r="113" spans="8:8">
      <c r="H113" s="72"/>
    </row>
  </sheetData>
  <mergeCells count="40">
    <mergeCell ref="A7:E7"/>
    <mergeCell ref="A1:H1"/>
    <mergeCell ref="A2:H2"/>
    <mergeCell ref="A3:H3"/>
    <mergeCell ref="A5:E5"/>
    <mergeCell ref="A6:E6"/>
    <mergeCell ref="A19:E19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31:E31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8:E38"/>
    <mergeCell ref="A39:E39"/>
    <mergeCell ref="A40:E40"/>
    <mergeCell ref="A41:E41"/>
    <mergeCell ref="A32:E32"/>
    <mergeCell ref="A33:E33"/>
    <mergeCell ref="A34:E34"/>
    <mergeCell ref="A35:E35"/>
    <mergeCell ref="A36:E36"/>
    <mergeCell ref="A37:E37"/>
  </mergeCells>
  <phoneticPr fontId="1" type="noConversion"/>
  <printOptions horizontalCentered="1"/>
  <pageMargins left="0.59055118110236227" right="0.59055118110236227" top="0.39370078740157483" bottom="0.59055118110236227" header="0.27559055118110237" footer="0.15748031496062992"/>
  <pageSetup paperSize="9"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8248-FBE8-4AFD-9F31-67DC292959AE}">
  <sheetPr>
    <pageSetUpPr fitToPage="1"/>
  </sheetPr>
  <dimension ref="A1:T27"/>
  <sheetViews>
    <sheetView view="pageBreakPreview" topLeftCell="A7" zoomScale="85" zoomScaleNormal="100" zoomScaleSheetLayoutView="85" workbookViewId="0">
      <selection activeCell="L22" sqref="L22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>
      <c r="A2" s="4" t="s">
        <v>2404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s="128" customFormat="1" ht="30" customHeight="1">
      <c r="A3" s="282" t="s">
        <v>1</v>
      </c>
      <c r="B3" s="282" t="s">
        <v>2</v>
      </c>
      <c r="C3" s="282" t="s">
        <v>3</v>
      </c>
      <c r="D3" s="282" t="s">
        <v>4</v>
      </c>
      <c r="E3" s="282" t="s">
        <v>5</v>
      </c>
      <c r="F3" s="282"/>
      <c r="G3" s="282" t="s">
        <v>8</v>
      </c>
      <c r="H3" s="282"/>
      <c r="I3" s="282" t="s">
        <v>9</v>
      </c>
      <c r="J3" s="282"/>
      <c r="K3" s="282" t="s">
        <v>10</v>
      </c>
      <c r="L3" s="282"/>
      <c r="M3" s="282" t="s">
        <v>11</v>
      </c>
      <c r="N3" s="284" t="s">
        <v>12</v>
      </c>
      <c r="O3" s="284" t="s">
        <v>13</v>
      </c>
      <c r="P3" s="284" t="s">
        <v>14</v>
      </c>
      <c r="Q3" s="284" t="s">
        <v>15</v>
      </c>
      <c r="R3" s="284" t="s">
        <v>16</v>
      </c>
      <c r="S3" s="284" t="s">
        <v>17</v>
      </c>
      <c r="T3" s="284" t="s">
        <v>18</v>
      </c>
    </row>
    <row r="4" spans="1:20" s="128" customFormat="1" ht="30" customHeight="1">
      <c r="A4" s="283"/>
      <c r="B4" s="283"/>
      <c r="C4" s="283"/>
      <c r="D4" s="283"/>
      <c r="E4" s="129" t="s">
        <v>6</v>
      </c>
      <c r="F4" s="129" t="s">
        <v>7</v>
      </c>
      <c r="G4" s="129" t="s">
        <v>6</v>
      </c>
      <c r="H4" s="129" t="s">
        <v>7</v>
      </c>
      <c r="I4" s="129" t="s">
        <v>6</v>
      </c>
      <c r="J4" s="129" t="s">
        <v>7</v>
      </c>
      <c r="K4" s="129" t="s">
        <v>6</v>
      </c>
      <c r="L4" s="129" t="s">
        <v>7</v>
      </c>
      <c r="M4" s="283"/>
      <c r="N4" s="284"/>
      <c r="O4" s="284"/>
      <c r="P4" s="284"/>
      <c r="Q4" s="284"/>
      <c r="R4" s="284"/>
      <c r="S4" s="284"/>
      <c r="T4" s="284"/>
    </row>
    <row r="5" spans="1:20" s="128" customFormat="1" ht="30" customHeight="1">
      <c r="A5" s="130" t="s">
        <v>2405</v>
      </c>
      <c r="B5" s="130" t="s">
        <v>50</v>
      </c>
      <c r="C5" s="130"/>
      <c r="D5" s="131"/>
      <c r="E5" s="132"/>
      <c r="F5" s="132"/>
      <c r="G5" s="132"/>
      <c r="H5" s="132"/>
      <c r="I5" s="132"/>
      <c r="J5" s="132"/>
      <c r="K5" s="132"/>
      <c r="L5" s="132"/>
      <c r="M5" s="130"/>
      <c r="N5" s="133" t="s">
        <v>51</v>
      </c>
      <c r="O5" s="133" t="s">
        <v>50</v>
      </c>
      <c r="P5" s="133" t="s">
        <v>50</v>
      </c>
      <c r="Q5" s="133" t="s">
        <v>50</v>
      </c>
      <c r="R5" s="128">
        <v>1</v>
      </c>
      <c r="S5" s="133" t="s">
        <v>50</v>
      </c>
      <c r="T5" s="134"/>
    </row>
    <row r="6" spans="1:20" s="139" customFormat="1" ht="30" customHeight="1">
      <c r="A6" s="135" t="s">
        <v>2406</v>
      </c>
      <c r="B6" s="135" t="s">
        <v>50</v>
      </c>
      <c r="C6" s="135"/>
      <c r="D6" s="136"/>
      <c r="E6" s="137"/>
      <c r="F6" s="137"/>
      <c r="G6" s="137"/>
      <c r="H6" s="137"/>
      <c r="I6" s="137"/>
      <c r="J6" s="137"/>
      <c r="K6" s="137"/>
      <c r="L6" s="137"/>
      <c r="M6" s="135"/>
      <c r="N6" s="138" t="s">
        <v>52</v>
      </c>
      <c r="O6" s="138" t="s">
        <v>50</v>
      </c>
      <c r="P6" s="138" t="s">
        <v>51</v>
      </c>
      <c r="Q6" s="138" t="s">
        <v>50</v>
      </c>
      <c r="R6" s="139">
        <v>2</v>
      </c>
      <c r="S6" s="138" t="s">
        <v>50</v>
      </c>
      <c r="T6" s="140"/>
    </row>
    <row r="7" spans="1:20" ht="30" customHeight="1">
      <c r="A7" s="10" t="s">
        <v>2363</v>
      </c>
      <c r="B7" s="10" t="s">
        <v>50</v>
      </c>
      <c r="C7" s="10" t="s">
        <v>50</v>
      </c>
      <c r="D7" s="11">
        <v>1</v>
      </c>
      <c r="E7" s="12">
        <f>공종별내역서!F27</f>
        <v>56760</v>
      </c>
      <c r="F7" s="12">
        <f t="shared" ref="F7:F13" si="0">E7*D7</f>
        <v>56760</v>
      </c>
      <c r="G7" s="12">
        <f>공종별내역서!H27</f>
        <v>1912977</v>
      </c>
      <c r="H7" s="12">
        <f t="shared" ref="H7:H13" si="1">G7*D7</f>
        <v>1912977</v>
      </c>
      <c r="I7" s="12">
        <f>공종별내역서!J27</f>
        <v>58916</v>
      </c>
      <c r="J7" s="12">
        <f t="shared" ref="J7:J13" si="2">I7*D7</f>
        <v>58916</v>
      </c>
      <c r="K7" s="12">
        <f t="shared" ref="K7:K13" si="3">E7+G7+I7</f>
        <v>2028653</v>
      </c>
      <c r="L7" s="12">
        <f t="shared" ref="L7:L14" si="4">F7+H7+J7</f>
        <v>2028653</v>
      </c>
      <c r="M7" s="10" t="s">
        <v>50</v>
      </c>
      <c r="N7" s="1" t="s">
        <v>53</v>
      </c>
      <c r="O7" s="1" t="s">
        <v>50</v>
      </c>
      <c r="P7" s="1" t="s">
        <v>52</v>
      </c>
      <c r="Q7" s="1" t="s">
        <v>50</v>
      </c>
      <c r="R7">
        <v>3</v>
      </c>
      <c r="S7" s="1" t="s">
        <v>50</v>
      </c>
      <c r="T7" s="8"/>
    </row>
    <row r="8" spans="1:20" ht="30" customHeight="1">
      <c r="A8" s="10" t="s">
        <v>2407</v>
      </c>
      <c r="B8" s="10" t="s">
        <v>50</v>
      </c>
      <c r="C8" s="10" t="s">
        <v>50</v>
      </c>
      <c r="D8" s="11">
        <v>1</v>
      </c>
      <c r="E8" s="12">
        <f>공종별내역서!F51</f>
        <v>1159829</v>
      </c>
      <c r="F8" s="12">
        <f t="shared" si="0"/>
        <v>1159829</v>
      </c>
      <c r="G8" s="12">
        <f>공종별내역서!H27</f>
        <v>1912977</v>
      </c>
      <c r="H8" s="12">
        <f t="shared" si="1"/>
        <v>1912977</v>
      </c>
      <c r="I8" s="12">
        <f>공종별내역서!J27</f>
        <v>58916</v>
      </c>
      <c r="J8" s="12">
        <f t="shared" si="2"/>
        <v>58916</v>
      </c>
      <c r="K8" s="12">
        <f t="shared" si="3"/>
        <v>3131722</v>
      </c>
      <c r="L8" s="12">
        <f t="shared" si="4"/>
        <v>3131722</v>
      </c>
      <c r="M8" s="10" t="s">
        <v>50</v>
      </c>
      <c r="N8" s="1" t="s">
        <v>65</v>
      </c>
      <c r="O8" s="1" t="s">
        <v>50</v>
      </c>
      <c r="P8" s="1" t="s">
        <v>52</v>
      </c>
      <c r="Q8" s="1" t="s">
        <v>50</v>
      </c>
      <c r="R8">
        <v>3</v>
      </c>
      <c r="S8" s="1" t="s">
        <v>50</v>
      </c>
      <c r="T8" s="8"/>
    </row>
    <row r="9" spans="1:20" ht="30" customHeight="1">
      <c r="A9" s="10" t="s">
        <v>2408</v>
      </c>
      <c r="B9" s="10" t="s">
        <v>50</v>
      </c>
      <c r="C9" s="10" t="s">
        <v>50</v>
      </c>
      <c r="D9" s="11">
        <v>1</v>
      </c>
      <c r="E9" s="12">
        <f>공종별내역서!F75</f>
        <v>0</v>
      </c>
      <c r="F9" s="12">
        <f t="shared" si="0"/>
        <v>0</v>
      </c>
      <c r="G9" s="12">
        <f>공종별내역서!H75</f>
        <v>15666982</v>
      </c>
      <c r="H9" s="12">
        <f t="shared" si="1"/>
        <v>15666982</v>
      </c>
      <c r="I9" s="12">
        <f>공종별내역서!J51</f>
        <v>6984</v>
      </c>
      <c r="J9" s="12">
        <f t="shared" si="2"/>
        <v>6984</v>
      </c>
      <c r="K9" s="12">
        <f t="shared" si="3"/>
        <v>15673966</v>
      </c>
      <c r="L9" s="12">
        <f t="shared" si="4"/>
        <v>15673966</v>
      </c>
      <c r="M9" s="10" t="s">
        <v>50</v>
      </c>
      <c r="N9" s="1" t="s">
        <v>84</v>
      </c>
      <c r="O9" s="1" t="s">
        <v>50</v>
      </c>
      <c r="P9" s="1" t="s">
        <v>52</v>
      </c>
      <c r="Q9" s="1" t="s">
        <v>50</v>
      </c>
      <c r="R9">
        <v>3</v>
      </c>
      <c r="S9" s="1" t="s">
        <v>50</v>
      </c>
      <c r="T9" s="8"/>
    </row>
    <row r="10" spans="1:20" ht="30" customHeight="1">
      <c r="A10" s="10" t="s">
        <v>2409</v>
      </c>
      <c r="B10" s="10" t="s">
        <v>50</v>
      </c>
      <c r="C10" s="10" t="s">
        <v>50</v>
      </c>
      <c r="D10" s="11">
        <v>1</v>
      </c>
      <c r="E10" s="12"/>
      <c r="F10" s="12">
        <f>SUM(F7:F9)</f>
        <v>1216589</v>
      </c>
      <c r="G10" s="12"/>
      <c r="H10" s="12">
        <f>SUM(H7:H9)</f>
        <v>19492936</v>
      </c>
      <c r="I10" s="12">
        <f>공종별내역서!J75</f>
        <v>0</v>
      </c>
      <c r="J10" s="12">
        <f>SUM(J7:J9)</f>
        <v>124816</v>
      </c>
      <c r="K10" s="12">
        <f t="shared" si="3"/>
        <v>0</v>
      </c>
      <c r="L10" s="12">
        <f t="shared" si="4"/>
        <v>20834341</v>
      </c>
      <c r="M10" s="10" t="s">
        <v>50</v>
      </c>
      <c r="N10" s="1" t="s">
        <v>141</v>
      </c>
      <c r="O10" s="1" t="s">
        <v>50</v>
      </c>
      <c r="P10" s="1" t="s">
        <v>52</v>
      </c>
      <c r="Q10" s="1" t="s">
        <v>50</v>
      </c>
      <c r="R10">
        <v>3</v>
      </c>
      <c r="S10" s="1" t="s">
        <v>50</v>
      </c>
      <c r="T10" s="8"/>
    </row>
    <row r="11" spans="1:20" ht="30" customHeight="1">
      <c r="A11" s="10" t="s">
        <v>2381</v>
      </c>
      <c r="B11" s="10" t="s">
        <v>50</v>
      </c>
      <c r="C11" s="10" t="s">
        <v>50</v>
      </c>
      <c r="D11" s="11"/>
      <c r="E11" s="12"/>
      <c r="F11" s="12"/>
      <c r="G11" s="12"/>
      <c r="H11" s="12"/>
      <c r="I11" s="12"/>
      <c r="J11" s="12"/>
      <c r="K11" s="12"/>
      <c r="L11" s="12"/>
      <c r="M11" s="10" t="s">
        <v>50</v>
      </c>
      <c r="N11" s="1" t="s">
        <v>171</v>
      </c>
      <c r="O11" s="1" t="s">
        <v>50</v>
      </c>
      <c r="P11" s="1" t="s">
        <v>52</v>
      </c>
      <c r="Q11" s="1" t="s">
        <v>50</v>
      </c>
      <c r="R11">
        <v>3</v>
      </c>
      <c r="S11" s="1" t="s">
        <v>50</v>
      </c>
      <c r="T11" s="8"/>
    </row>
    <row r="12" spans="1:20" ht="30" customHeight="1">
      <c r="A12" s="10" t="s">
        <v>2410</v>
      </c>
      <c r="B12" s="10" t="s">
        <v>50</v>
      </c>
      <c r="C12" s="10" t="s">
        <v>50</v>
      </c>
      <c r="D12" s="11">
        <v>1</v>
      </c>
      <c r="E12" s="12">
        <f>공종별내역서!F123</f>
        <v>563340</v>
      </c>
      <c r="F12" s="12">
        <f t="shared" si="0"/>
        <v>563340</v>
      </c>
      <c r="G12" s="12">
        <f>공종별내역서!H123</f>
        <v>6874544</v>
      </c>
      <c r="H12" s="12">
        <f t="shared" si="1"/>
        <v>6874544</v>
      </c>
      <c r="I12" s="12">
        <f>공종별내역서!J123</f>
        <v>449948</v>
      </c>
      <c r="J12" s="12">
        <f t="shared" si="2"/>
        <v>449948</v>
      </c>
      <c r="K12" s="12">
        <f t="shared" si="3"/>
        <v>7887832</v>
      </c>
      <c r="L12" s="12">
        <f t="shared" si="4"/>
        <v>7887832</v>
      </c>
      <c r="M12" s="10" t="s">
        <v>50</v>
      </c>
      <c r="N12" s="1" t="s">
        <v>187</v>
      </c>
      <c r="O12" s="1" t="s">
        <v>50</v>
      </c>
      <c r="P12" s="1" t="s">
        <v>52</v>
      </c>
      <c r="Q12" s="1" t="s">
        <v>50</v>
      </c>
      <c r="R12">
        <v>3</v>
      </c>
      <c r="S12" s="1" t="s">
        <v>50</v>
      </c>
      <c r="T12" s="8"/>
    </row>
    <row r="13" spans="1:20" ht="30" customHeight="1">
      <c r="A13" s="10" t="s">
        <v>2411</v>
      </c>
      <c r="B13" s="10" t="s">
        <v>50</v>
      </c>
      <c r="C13" s="10" t="s">
        <v>50</v>
      </c>
      <c r="D13" s="11">
        <v>1</v>
      </c>
      <c r="E13" s="12">
        <f>공종별내역서!F147</f>
        <v>24285092</v>
      </c>
      <c r="F13" s="12">
        <f t="shared" si="0"/>
        <v>24285092</v>
      </c>
      <c r="G13" s="12">
        <f>공종별내역서!H147</f>
        <v>23688210</v>
      </c>
      <c r="H13" s="12">
        <f t="shared" si="1"/>
        <v>23688210</v>
      </c>
      <c r="I13" s="12">
        <f>공종별내역서!J147</f>
        <v>1327757</v>
      </c>
      <c r="J13" s="12">
        <f t="shared" si="2"/>
        <v>1327757</v>
      </c>
      <c r="K13" s="12">
        <f t="shared" si="3"/>
        <v>49301059</v>
      </c>
      <c r="L13" s="12">
        <f t="shared" si="4"/>
        <v>49301059</v>
      </c>
      <c r="M13" s="10" t="s">
        <v>50</v>
      </c>
      <c r="N13" s="1" t="s">
        <v>204</v>
      </c>
      <c r="O13" s="1" t="s">
        <v>50</v>
      </c>
      <c r="P13" s="1" t="s">
        <v>52</v>
      </c>
      <c r="Q13" s="1" t="s">
        <v>50</v>
      </c>
      <c r="R13">
        <v>3</v>
      </c>
      <c r="S13" s="1" t="s">
        <v>50</v>
      </c>
      <c r="T13" s="8"/>
    </row>
    <row r="14" spans="1:20" ht="30" customHeight="1">
      <c r="A14" s="10" t="s">
        <v>2409</v>
      </c>
      <c r="B14" s="10" t="s">
        <v>50</v>
      </c>
      <c r="C14" s="10" t="s">
        <v>50</v>
      </c>
      <c r="D14" s="11">
        <v>1</v>
      </c>
      <c r="E14" s="12"/>
      <c r="F14" s="12">
        <f>SUM(F12:F13)</f>
        <v>24848432</v>
      </c>
      <c r="G14" s="12"/>
      <c r="H14" s="12">
        <f>SUM(H12:H13)</f>
        <v>30562754</v>
      </c>
      <c r="I14" s="12"/>
      <c r="J14" s="12">
        <f>SUM(J12:J13)</f>
        <v>1777705</v>
      </c>
      <c r="K14" s="12">
        <f>SUM(K12:K13)</f>
        <v>57188891</v>
      </c>
      <c r="L14" s="12">
        <f t="shared" si="4"/>
        <v>57188891</v>
      </c>
      <c r="M14" s="10" t="s">
        <v>50</v>
      </c>
      <c r="N14" s="1" t="s">
        <v>211</v>
      </c>
      <c r="O14" s="1" t="s">
        <v>50</v>
      </c>
      <c r="P14" s="1" t="s">
        <v>52</v>
      </c>
      <c r="Q14" s="1" t="s">
        <v>50</v>
      </c>
      <c r="R14">
        <v>3</v>
      </c>
      <c r="S14" s="1" t="s">
        <v>50</v>
      </c>
      <c r="T14" s="8"/>
    </row>
    <row r="15" spans="1:20" ht="30" customHeight="1">
      <c r="A15" s="19"/>
      <c r="B15" s="19"/>
      <c r="C15" s="19"/>
      <c r="D15" s="20"/>
      <c r="E15" s="153"/>
      <c r="F15" s="153"/>
      <c r="G15" s="153"/>
      <c r="H15" s="153"/>
      <c r="I15" s="153"/>
      <c r="J15" s="153"/>
      <c r="K15" s="153"/>
      <c r="L15" s="153"/>
      <c r="M15" s="19"/>
      <c r="N15" s="1"/>
      <c r="O15" s="1"/>
      <c r="P15" s="1"/>
      <c r="Q15" s="1"/>
      <c r="S15" s="1"/>
      <c r="T15" s="8"/>
    </row>
    <row r="16" spans="1:20" ht="30" customHeight="1">
      <c r="A16" s="19" t="s">
        <v>2412</v>
      </c>
      <c r="B16" s="19"/>
      <c r="C16" s="19"/>
      <c r="D16" s="20"/>
      <c r="E16" s="153"/>
      <c r="F16" s="153">
        <f>F10+F14</f>
        <v>26065021</v>
      </c>
      <c r="G16" s="153"/>
      <c r="H16" s="153">
        <f>H10+H14</f>
        <v>50055690</v>
      </c>
      <c r="I16" s="153"/>
      <c r="J16" s="153">
        <f>J10+J14</f>
        <v>1902521</v>
      </c>
      <c r="K16" s="153"/>
      <c r="L16" s="153">
        <f>L10+L14</f>
        <v>78023232</v>
      </c>
      <c r="M16" s="19"/>
      <c r="N16" s="1"/>
      <c r="O16" s="1"/>
      <c r="P16" s="1"/>
      <c r="Q16" s="1"/>
      <c r="S16" s="1"/>
      <c r="T16" s="8"/>
    </row>
    <row r="17" spans="1:20" ht="30" customHeight="1">
      <c r="A17" s="19"/>
      <c r="B17" s="19"/>
      <c r="C17" s="19"/>
      <c r="D17" s="20"/>
      <c r="E17" s="153"/>
      <c r="F17" s="153"/>
      <c r="G17" s="153"/>
      <c r="H17" s="153"/>
      <c r="I17" s="153"/>
      <c r="J17" s="153"/>
      <c r="K17" s="153"/>
      <c r="L17" s="153"/>
      <c r="M17" s="19"/>
      <c r="N17" s="1"/>
      <c r="O17" s="1"/>
      <c r="P17" s="1"/>
      <c r="Q17" s="1"/>
      <c r="S17" s="1"/>
      <c r="T17" s="8"/>
    </row>
    <row r="18" spans="1:20" ht="30" customHeight="1">
      <c r="A18" s="10" t="s">
        <v>2427</v>
      </c>
      <c r="B18" s="10"/>
      <c r="C18" s="10"/>
      <c r="D18" s="11"/>
      <c r="E18" s="12"/>
      <c r="F18" s="12"/>
      <c r="G18" s="12"/>
      <c r="H18" s="12"/>
      <c r="I18" s="12"/>
      <c r="J18" s="12"/>
      <c r="K18" s="12"/>
      <c r="L18" s="12"/>
      <c r="M18" s="10"/>
      <c r="N18" s="1"/>
      <c r="O18" s="1"/>
      <c r="P18" s="1"/>
      <c r="Q18" s="1"/>
      <c r="S18" s="1"/>
      <c r="T18" s="8"/>
    </row>
    <row r="19" spans="1:20" ht="30" customHeight="1">
      <c r="A19" s="10" t="s">
        <v>2408</v>
      </c>
      <c r="B19" s="10"/>
      <c r="C19" s="10"/>
      <c r="D19" s="11">
        <v>1</v>
      </c>
      <c r="E19" s="12">
        <f>공종별내역서!F99</f>
        <v>32150000</v>
      </c>
      <c r="F19" s="12">
        <f>D19*E19</f>
        <v>32150000</v>
      </c>
      <c r="G19" s="12"/>
      <c r="H19" s="12"/>
      <c r="I19" s="12"/>
      <c r="J19" s="12"/>
      <c r="K19" s="12">
        <f>E19</f>
        <v>32150000</v>
      </c>
      <c r="L19" s="12">
        <f>D19*K19</f>
        <v>32150000</v>
      </c>
      <c r="M19" s="10"/>
      <c r="N19" s="1"/>
      <c r="O19" s="1"/>
      <c r="P19" s="1"/>
      <c r="Q19" s="1"/>
      <c r="S19" s="1"/>
      <c r="T19" s="8"/>
    </row>
    <row r="20" spans="1:20" ht="30" customHeight="1">
      <c r="A20" s="10" t="s">
        <v>2428</v>
      </c>
      <c r="B20" s="211">
        <v>5.4000000000000003E-3</v>
      </c>
      <c r="C20" s="10"/>
      <c r="D20" s="11">
        <v>1</v>
      </c>
      <c r="E20" s="12">
        <f>L19*B20</f>
        <v>173610</v>
      </c>
      <c r="F20" s="12">
        <f>D20*E20</f>
        <v>173610</v>
      </c>
      <c r="G20" s="12"/>
      <c r="H20" s="12"/>
      <c r="I20" s="12"/>
      <c r="J20" s="12"/>
      <c r="K20" s="12">
        <f>E20</f>
        <v>173610</v>
      </c>
      <c r="L20" s="12">
        <f>D20*K20</f>
        <v>173610</v>
      </c>
      <c r="M20" s="10"/>
      <c r="N20" s="1"/>
      <c r="O20" s="1"/>
      <c r="P20" s="1"/>
      <c r="Q20" s="1"/>
      <c r="S20" s="1"/>
      <c r="T20" s="8"/>
    </row>
    <row r="21" spans="1:20" ht="30" customHeight="1">
      <c r="A21" s="10" t="s">
        <v>2409</v>
      </c>
      <c r="B21" s="10"/>
      <c r="C21" s="10"/>
      <c r="D21" s="11"/>
      <c r="E21" s="12"/>
      <c r="F21" s="12">
        <f>SUM(F19:F20)</f>
        <v>32323610</v>
      </c>
      <c r="G21" s="12"/>
      <c r="H21" s="12"/>
      <c r="I21" s="12"/>
      <c r="J21" s="12"/>
      <c r="K21" s="12"/>
      <c r="L21" s="12">
        <f>SUM(L19:L20)-610</f>
        <v>32323000</v>
      </c>
      <c r="M21" s="10" t="s">
        <v>2430</v>
      </c>
      <c r="N21" s="1"/>
      <c r="O21" s="1"/>
      <c r="P21" s="1"/>
      <c r="Q21" s="1"/>
      <c r="S21" s="1"/>
      <c r="T21" s="8"/>
    </row>
    <row r="22" spans="1:20" ht="30" customHeight="1">
      <c r="A22" s="10"/>
      <c r="B22" s="10"/>
      <c r="C22" s="10"/>
      <c r="D22" s="11"/>
      <c r="E22" s="12"/>
      <c r="F22" s="12"/>
      <c r="G22" s="12"/>
      <c r="H22" s="12"/>
      <c r="I22" s="12"/>
      <c r="J22" s="12"/>
      <c r="K22" s="12"/>
      <c r="L22" s="12"/>
      <c r="M22" s="10"/>
      <c r="N22" s="1"/>
      <c r="O22" s="1"/>
      <c r="P22" s="1"/>
      <c r="Q22" s="1"/>
      <c r="S22" s="1"/>
      <c r="T22" s="8"/>
    </row>
    <row r="23" spans="1:20" ht="30" customHeight="1">
      <c r="A23" s="10"/>
      <c r="B23" s="10"/>
      <c r="C23" s="10"/>
      <c r="D23" s="11"/>
      <c r="E23" s="12"/>
      <c r="F23" s="12"/>
      <c r="G23" s="12"/>
      <c r="H23" s="12"/>
      <c r="I23" s="12"/>
      <c r="J23" s="12"/>
      <c r="K23" s="12"/>
      <c r="L23" s="12"/>
      <c r="M23" s="10"/>
      <c r="N23" s="1"/>
      <c r="O23" s="1"/>
      <c r="P23" s="1"/>
      <c r="Q23" s="1"/>
      <c r="S23" s="1"/>
      <c r="T23" s="8"/>
    </row>
    <row r="24" spans="1:20" ht="30" customHeight="1">
      <c r="A24" s="10"/>
      <c r="B24" s="10"/>
      <c r="C24" s="10"/>
      <c r="D24" s="11"/>
      <c r="E24" s="12"/>
      <c r="F24" s="12"/>
      <c r="G24" s="12"/>
      <c r="H24" s="12"/>
      <c r="I24" s="12"/>
      <c r="J24" s="12"/>
      <c r="K24" s="12"/>
      <c r="L24" s="12"/>
      <c r="M24" s="10"/>
      <c r="N24" s="1"/>
      <c r="O24" s="1"/>
      <c r="P24" s="1"/>
      <c r="Q24" s="1"/>
      <c r="S24" s="1"/>
      <c r="T24" s="8"/>
    </row>
    <row r="25" spans="1:20" ht="30" customHeight="1">
      <c r="A25" s="10"/>
      <c r="B25" s="10"/>
      <c r="C25" s="10"/>
      <c r="D25" s="11"/>
      <c r="E25" s="12"/>
      <c r="F25" s="12"/>
      <c r="G25" s="12"/>
      <c r="H25" s="12"/>
      <c r="I25" s="12"/>
      <c r="J25" s="12"/>
      <c r="K25" s="12"/>
      <c r="L25" s="12"/>
      <c r="M25" s="10"/>
      <c r="N25" s="1"/>
      <c r="O25" s="1"/>
      <c r="P25" s="1"/>
      <c r="Q25" s="1"/>
      <c r="S25" s="1"/>
      <c r="T25" s="8"/>
    </row>
    <row r="26" spans="1:20" ht="30" customHeight="1">
      <c r="A26" s="10"/>
      <c r="B26" s="10"/>
      <c r="C26" s="10"/>
      <c r="D26" s="11"/>
      <c r="E26" s="12"/>
      <c r="F26" s="12"/>
      <c r="G26" s="12"/>
      <c r="H26" s="12"/>
      <c r="I26" s="12"/>
      <c r="J26" s="12"/>
      <c r="K26" s="12"/>
      <c r="L26" s="12"/>
      <c r="M26" s="10"/>
      <c r="N26" s="1"/>
      <c r="O26" s="1"/>
      <c r="P26" s="1"/>
      <c r="Q26" s="1"/>
      <c r="S26" s="1"/>
      <c r="T26" s="8"/>
    </row>
    <row r="27" spans="1:20" ht="30" customHeight="1">
      <c r="A27" s="10"/>
      <c r="B27" s="10"/>
      <c r="C27" s="10"/>
      <c r="D27" s="11"/>
      <c r="E27" s="12"/>
      <c r="F27" s="12"/>
      <c r="G27" s="12"/>
      <c r="H27" s="12"/>
      <c r="I27" s="12"/>
      <c r="J27" s="12"/>
      <c r="K27" s="12"/>
      <c r="L27" s="12"/>
      <c r="M27" s="10"/>
      <c r="N27" s="1"/>
      <c r="O27" s="1"/>
      <c r="P27" s="1"/>
      <c r="Q27" s="1"/>
      <c r="S27" s="1"/>
      <c r="T27" s="8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8824-F8FB-4380-8F34-D07CD15B4947}">
  <sheetPr>
    <pageSetUpPr fitToPage="1"/>
  </sheetPr>
  <dimension ref="A1:AV147"/>
  <sheetViews>
    <sheetView view="pageBreakPreview" topLeftCell="A64" zoomScaleNormal="100" zoomScaleSheetLayoutView="100" workbookViewId="0">
      <selection activeCell="B134" sqref="B134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4" t="s">
        <v>2362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48" ht="30" customHeight="1">
      <c r="A2" s="219" t="s">
        <v>1</v>
      </c>
      <c r="B2" s="219" t="s">
        <v>2</v>
      </c>
      <c r="C2" s="219" t="s">
        <v>3</v>
      </c>
      <c r="D2" s="219" t="s">
        <v>4</v>
      </c>
      <c r="E2" s="219" t="s">
        <v>5</v>
      </c>
      <c r="F2" s="219"/>
      <c r="G2" s="219" t="s">
        <v>8</v>
      </c>
      <c r="H2" s="219"/>
      <c r="I2" s="219" t="s">
        <v>9</v>
      </c>
      <c r="J2" s="219"/>
      <c r="K2" s="219" t="s">
        <v>10</v>
      </c>
      <c r="L2" s="219"/>
      <c r="M2" s="219" t="s">
        <v>11</v>
      </c>
      <c r="N2" s="218" t="s">
        <v>19</v>
      </c>
      <c r="O2" s="218" t="s">
        <v>13</v>
      </c>
      <c r="P2" s="218" t="s">
        <v>20</v>
      </c>
      <c r="Q2" s="218" t="s">
        <v>12</v>
      </c>
      <c r="R2" s="218" t="s">
        <v>21</v>
      </c>
      <c r="S2" s="218" t="s">
        <v>22</v>
      </c>
      <c r="T2" s="218" t="s">
        <v>23</v>
      </c>
      <c r="U2" s="218" t="s">
        <v>24</v>
      </c>
      <c r="V2" s="218" t="s">
        <v>25</v>
      </c>
      <c r="W2" s="218" t="s">
        <v>26</v>
      </c>
      <c r="X2" s="218" t="s">
        <v>27</v>
      </c>
      <c r="Y2" s="218" t="s">
        <v>28</v>
      </c>
      <c r="Z2" s="218" t="s">
        <v>29</v>
      </c>
      <c r="AA2" s="218" t="s">
        <v>30</v>
      </c>
      <c r="AB2" s="218" t="s">
        <v>31</v>
      </c>
      <c r="AC2" s="218" t="s">
        <v>32</v>
      </c>
      <c r="AD2" s="218" t="s">
        <v>33</v>
      </c>
      <c r="AE2" s="218" t="s">
        <v>34</v>
      </c>
      <c r="AF2" s="218" t="s">
        <v>35</v>
      </c>
      <c r="AG2" s="218" t="s">
        <v>36</v>
      </c>
      <c r="AH2" s="218" t="s">
        <v>37</v>
      </c>
      <c r="AI2" s="218" t="s">
        <v>38</v>
      </c>
      <c r="AJ2" s="218" t="s">
        <v>39</v>
      </c>
      <c r="AK2" s="218" t="s">
        <v>40</v>
      </c>
      <c r="AL2" s="218" t="s">
        <v>41</v>
      </c>
      <c r="AM2" s="218" t="s">
        <v>42</v>
      </c>
      <c r="AN2" s="218" t="s">
        <v>43</v>
      </c>
      <c r="AO2" s="218" t="s">
        <v>44</v>
      </c>
      <c r="AP2" s="218" t="s">
        <v>45</v>
      </c>
      <c r="AQ2" s="218" t="s">
        <v>46</v>
      </c>
      <c r="AR2" s="218" t="s">
        <v>47</v>
      </c>
      <c r="AS2" s="218" t="s">
        <v>15</v>
      </c>
      <c r="AT2" s="218" t="s">
        <v>16</v>
      </c>
      <c r="AU2" s="218" t="s">
        <v>48</v>
      </c>
      <c r="AV2" s="218" t="s">
        <v>49</v>
      </c>
    </row>
    <row r="3" spans="1:48" ht="30" customHeight="1">
      <c r="A3" s="219"/>
      <c r="B3" s="219"/>
      <c r="C3" s="219"/>
      <c r="D3" s="219"/>
      <c r="E3" s="7" t="s">
        <v>6</v>
      </c>
      <c r="F3" s="7" t="s">
        <v>7</v>
      </c>
      <c r="G3" s="7" t="s">
        <v>6</v>
      </c>
      <c r="H3" s="7" t="s">
        <v>7</v>
      </c>
      <c r="I3" s="7" t="s">
        <v>6</v>
      </c>
      <c r="J3" s="7" t="s">
        <v>7</v>
      </c>
      <c r="K3" s="7" t="s">
        <v>6</v>
      </c>
      <c r="L3" s="7" t="s">
        <v>7</v>
      </c>
      <c r="M3" s="219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</row>
    <row r="4" spans="1:48" ht="30" customHeight="1">
      <c r="A4" s="147" t="s">
        <v>2364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30" customHeight="1">
      <c r="A5" s="13" t="s">
        <v>2363</v>
      </c>
      <c r="B5" s="9"/>
      <c r="C5" s="11"/>
      <c r="D5" s="11"/>
      <c r="E5" s="12"/>
      <c r="F5" s="12"/>
      <c r="G5" s="12"/>
      <c r="H5" s="12"/>
      <c r="I5" s="12"/>
      <c r="J5" s="12"/>
      <c r="K5" s="12"/>
      <c r="L5" s="12"/>
      <c r="M5" s="11"/>
      <c r="Q5" s="1" t="s">
        <v>65</v>
      </c>
    </row>
    <row r="6" spans="1:48" ht="30" customHeight="1">
      <c r="A6" s="13" t="s">
        <v>66</v>
      </c>
      <c r="B6" s="13" t="s">
        <v>2365</v>
      </c>
      <c r="C6" s="13" t="s">
        <v>67</v>
      </c>
      <c r="D6" s="11">
        <v>33</v>
      </c>
      <c r="E6" s="12">
        <f>TRUNC(일위대가목록!E4,0)</f>
        <v>0</v>
      </c>
      <c r="F6" s="12">
        <f t="shared" ref="F6:F8" si="0">TRUNC(E6*D6, 0)</f>
        <v>0</v>
      </c>
      <c r="G6" s="12">
        <f>TRUNC(일위대가목록!F4,0)</f>
        <v>44737</v>
      </c>
      <c r="H6" s="12">
        <f t="shared" ref="H6:H8" si="1">TRUNC(G6*D6, 0)</f>
        <v>1476321</v>
      </c>
      <c r="I6" s="12">
        <f>TRUNC(일위대가목록!G4,0)</f>
        <v>109</v>
      </c>
      <c r="J6" s="12">
        <f t="shared" ref="J6:J8" si="2">TRUNC(I6*D6, 0)</f>
        <v>3597</v>
      </c>
      <c r="K6" s="12">
        <f t="shared" ref="K6:L8" si="3">TRUNC(E6+G6+I6, 0)</f>
        <v>44846</v>
      </c>
      <c r="L6" s="12">
        <f t="shared" si="3"/>
        <v>1479918</v>
      </c>
      <c r="M6" s="13" t="s">
        <v>68</v>
      </c>
      <c r="N6" s="1" t="s">
        <v>69</v>
      </c>
      <c r="O6" s="1" t="s">
        <v>50</v>
      </c>
      <c r="P6" s="1" t="s">
        <v>50</v>
      </c>
      <c r="Q6" s="1" t="s">
        <v>65</v>
      </c>
      <c r="R6" s="1" t="s">
        <v>55</v>
      </c>
      <c r="S6" s="1" t="s">
        <v>56</v>
      </c>
      <c r="T6" s="1" t="s">
        <v>56</v>
      </c>
      <c r="AR6" s="1" t="s">
        <v>50</v>
      </c>
      <c r="AS6" s="1" t="s">
        <v>50</v>
      </c>
      <c r="AU6" s="1" t="s">
        <v>70</v>
      </c>
      <c r="AV6">
        <v>97</v>
      </c>
    </row>
    <row r="7" spans="1:48" ht="30" customHeight="1">
      <c r="A7" s="13" t="s">
        <v>71</v>
      </c>
      <c r="B7" s="13" t="s">
        <v>2365</v>
      </c>
      <c r="C7" s="13" t="s">
        <v>67</v>
      </c>
      <c r="D7" s="11">
        <v>11</v>
      </c>
      <c r="E7" s="12">
        <f>TRUNC(일위대가목록!E6,0)</f>
        <v>0</v>
      </c>
      <c r="F7" s="12">
        <f t="shared" si="0"/>
        <v>0</v>
      </c>
      <c r="G7" s="12">
        <f>TRUNC(일위대가목록!F6,0)</f>
        <v>30972</v>
      </c>
      <c r="H7" s="12">
        <f t="shared" si="1"/>
        <v>340692</v>
      </c>
      <c r="I7" s="12">
        <f>TRUNC(일위대가목록!G6,0)</f>
        <v>283</v>
      </c>
      <c r="J7" s="12">
        <f t="shared" si="2"/>
        <v>3113</v>
      </c>
      <c r="K7" s="12">
        <f t="shared" si="3"/>
        <v>31255</v>
      </c>
      <c r="L7" s="12">
        <f t="shared" si="3"/>
        <v>343805</v>
      </c>
      <c r="M7" s="13" t="s">
        <v>72</v>
      </c>
      <c r="N7" s="1" t="s">
        <v>73</v>
      </c>
      <c r="O7" s="1" t="s">
        <v>50</v>
      </c>
      <c r="P7" s="1" t="s">
        <v>50</v>
      </c>
      <c r="Q7" s="1" t="s">
        <v>65</v>
      </c>
      <c r="R7" s="1" t="s">
        <v>55</v>
      </c>
      <c r="S7" s="1" t="s">
        <v>56</v>
      </c>
      <c r="T7" s="1" t="s">
        <v>56</v>
      </c>
      <c r="AR7" s="1" t="s">
        <v>50</v>
      </c>
      <c r="AS7" s="1" t="s">
        <v>50</v>
      </c>
      <c r="AU7" s="1" t="s">
        <v>74</v>
      </c>
      <c r="AV7">
        <v>98</v>
      </c>
    </row>
    <row r="8" spans="1:48" ht="30" customHeight="1">
      <c r="A8" s="13" t="s">
        <v>75</v>
      </c>
      <c r="B8" s="13" t="s">
        <v>76</v>
      </c>
      <c r="C8" s="13" t="s">
        <v>67</v>
      </c>
      <c r="D8" s="11">
        <v>22</v>
      </c>
      <c r="E8" s="12">
        <f>TRUNC(일위대가목록!E7,0)</f>
        <v>2580</v>
      </c>
      <c r="F8" s="12">
        <f t="shared" si="0"/>
        <v>56760</v>
      </c>
      <c r="G8" s="12">
        <f>TRUNC(일위대가목록!F7,0)</f>
        <v>4362</v>
      </c>
      <c r="H8" s="12">
        <f t="shared" si="1"/>
        <v>95964</v>
      </c>
      <c r="I8" s="12">
        <f>TRUNC(일위대가목록!G7,0)</f>
        <v>2373</v>
      </c>
      <c r="J8" s="12">
        <f t="shared" si="2"/>
        <v>52206</v>
      </c>
      <c r="K8" s="12">
        <f t="shared" si="3"/>
        <v>9315</v>
      </c>
      <c r="L8" s="12">
        <f t="shared" si="3"/>
        <v>204930</v>
      </c>
      <c r="M8" s="13" t="s">
        <v>77</v>
      </c>
      <c r="N8" s="1" t="s">
        <v>78</v>
      </c>
      <c r="O8" s="1" t="s">
        <v>50</v>
      </c>
      <c r="P8" s="1" t="s">
        <v>50</v>
      </c>
      <c r="Q8" s="1" t="s">
        <v>65</v>
      </c>
      <c r="R8" s="1" t="s">
        <v>55</v>
      </c>
      <c r="S8" s="1" t="s">
        <v>56</v>
      </c>
      <c r="T8" s="1" t="s">
        <v>56</v>
      </c>
      <c r="AR8" s="1" t="s">
        <v>50</v>
      </c>
      <c r="AS8" s="1" t="s">
        <v>50</v>
      </c>
      <c r="AU8" s="1" t="s">
        <v>79</v>
      </c>
      <c r="AV8">
        <v>99</v>
      </c>
    </row>
    <row r="9" spans="1:48" ht="30" customHeight="1">
      <c r="A9" s="13"/>
      <c r="B9" s="13"/>
      <c r="C9" s="13"/>
      <c r="D9" s="11"/>
      <c r="E9" s="12"/>
      <c r="F9" s="12"/>
      <c r="G9" s="12"/>
      <c r="H9" s="12"/>
      <c r="I9" s="12"/>
      <c r="J9" s="12"/>
      <c r="K9" s="12"/>
      <c r="L9" s="12"/>
      <c r="M9" s="13"/>
      <c r="N9" s="1"/>
      <c r="O9" s="1"/>
      <c r="P9" s="1"/>
      <c r="Q9" s="1"/>
      <c r="R9" s="1"/>
      <c r="S9" s="1"/>
      <c r="T9" s="1"/>
      <c r="AR9" s="1"/>
      <c r="AS9" s="1"/>
      <c r="AU9" s="1"/>
    </row>
    <row r="10" spans="1:48" ht="30" customHeight="1">
      <c r="A10" s="13"/>
      <c r="B10" s="13"/>
      <c r="C10" s="13"/>
      <c r="D10" s="11"/>
      <c r="E10" s="12"/>
      <c r="F10" s="12"/>
      <c r="G10" s="12"/>
      <c r="H10" s="12"/>
      <c r="I10" s="12"/>
      <c r="J10" s="12"/>
      <c r="K10" s="12"/>
      <c r="L10" s="12"/>
      <c r="M10" s="13"/>
      <c r="N10" s="1"/>
      <c r="O10" s="1"/>
      <c r="P10" s="1"/>
      <c r="Q10" s="1"/>
      <c r="R10" s="1"/>
      <c r="S10" s="1"/>
      <c r="T10" s="1"/>
      <c r="AR10" s="1"/>
      <c r="AS10" s="1"/>
      <c r="AU10" s="1"/>
    </row>
    <row r="11" spans="1:48" ht="30" customHeight="1">
      <c r="A11" s="13"/>
      <c r="B11" s="13"/>
      <c r="C11" s="13"/>
      <c r="D11" s="11"/>
      <c r="E11" s="12"/>
      <c r="F11" s="12"/>
      <c r="G11" s="12"/>
      <c r="H11" s="12"/>
      <c r="I11" s="12"/>
      <c r="J11" s="12"/>
      <c r="K11" s="12"/>
      <c r="L11" s="12"/>
      <c r="M11" s="13"/>
      <c r="N11" s="1"/>
      <c r="O11" s="1"/>
      <c r="P11" s="1"/>
      <c r="Q11" s="1"/>
      <c r="R11" s="1"/>
      <c r="S11" s="1"/>
      <c r="T11" s="1"/>
      <c r="AR11" s="1"/>
      <c r="AS11" s="1"/>
      <c r="AU11" s="1"/>
    </row>
    <row r="12" spans="1:48" ht="30" customHeight="1">
      <c r="A12" s="13"/>
      <c r="B12" s="13"/>
      <c r="C12" s="13"/>
      <c r="D12" s="11"/>
      <c r="E12" s="12"/>
      <c r="F12" s="12"/>
      <c r="G12" s="12"/>
      <c r="H12" s="12"/>
      <c r="I12" s="12"/>
      <c r="J12" s="12"/>
      <c r="K12" s="12"/>
      <c r="L12" s="12"/>
      <c r="M12" s="13"/>
      <c r="N12" s="1"/>
      <c r="O12" s="1"/>
      <c r="P12" s="1"/>
      <c r="Q12" s="1"/>
      <c r="R12" s="1"/>
      <c r="S12" s="1"/>
      <c r="T12" s="1"/>
      <c r="AR12" s="1"/>
      <c r="AS12" s="1"/>
      <c r="AU12" s="1"/>
    </row>
    <row r="13" spans="1:48" ht="30" customHeight="1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1"/>
      <c r="Q13" s="1" t="s">
        <v>65</v>
      </c>
    </row>
    <row r="14" spans="1:48" ht="30" customHeight="1">
      <c r="A14" s="11"/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1"/>
      <c r="Q14" s="1" t="s">
        <v>65</v>
      </c>
    </row>
    <row r="15" spans="1:48" ht="30" customHeight="1">
      <c r="A15" s="11"/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1"/>
      <c r="Q15" s="1" t="s">
        <v>65</v>
      </c>
    </row>
    <row r="16" spans="1:48" ht="30" customHeight="1">
      <c r="A16" s="11"/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1"/>
      <c r="Q16" s="1" t="s">
        <v>65</v>
      </c>
    </row>
    <row r="17" spans="1:48" ht="30" customHeight="1">
      <c r="A17" s="11"/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1"/>
      <c r="Q17" s="1" t="s">
        <v>65</v>
      </c>
    </row>
    <row r="18" spans="1:48" ht="30" customHeight="1">
      <c r="A18" s="11"/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1"/>
      <c r="Q18" s="1" t="s">
        <v>65</v>
      </c>
    </row>
    <row r="19" spans="1:48" ht="30" customHeight="1">
      <c r="A19" s="11"/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1"/>
      <c r="Q19" s="1" t="s">
        <v>65</v>
      </c>
    </row>
    <row r="20" spans="1:48" ht="30" customHeight="1">
      <c r="A20" s="11"/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1"/>
      <c r="Q20" s="1" t="s">
        <v>65</v>
      </c>
    </row>
    <row r="21" spans="1:48" ht="30" customHeight="1">
      <c r="A21" s="11"/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1"/>
      <c r="Q21" s="1" t="s">
        <v>65</v>
      </c>
    </row>
    <row r="22" spans="1:48" ht="30" customHeight="1">
      <c r="A22" s="11"/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1"/>
      <c r="Q22" s="1" t="s">
        <v>65</v>
      </c>
    </row>
    <row r="23" spans="1:48" ht="30" customHeight="1">
      <c r="A23" s="11"/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1"/>
      <c r="Q23" s="1" t="s">
        <v>65</v>
      </c>
    </row>
    <row r="24" spans="1:48" ht="30" customHeight="1">
      <c r="A24" s="11"/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  <c r="M24" s="11"/>
      <c r="Q24" s="1" t="s">
        <v>65</v>
      </c>
    </row>
    <row r="25" spans="1:48" ht="30" customHeight="1">
      <c r="A25" s="11"/>
      <c r="B25" s="11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1"/>
      <c r="Q25" s="1" t="s">
        <v>65</v>
      </c>
    </row>
    <row r="26" spans="1:48" ht="30" customHeight="1">
      <c r="A26" s="11"/>
      <c r="B26" s="11"/>
      <c r="C26" s="11"/>
      <c r="D26" s="11"/>
      <c r="E26" s="12"/>
      <c r="F26" s="12"/>
      <c r="G26" s="12"/>
      <c r="H26" s="12"/>
      <c r="I26" s="12"/>
      <c r="J26" s="12"/>
      <c r="K26" s="12"/>
      <c r="L26" s="12"/>
      <c r="M26" s="11"/>
      <c r="Q26" s="1" t="s">
        <v>65</v>
      </c>
    </row>
    <row r="27" spans="1:48" ht="30" customHeight="1">
      <c r="A27" s="13" t="s">
        <v>63</v>
      </c>
      <c r="B27" s="11"/>
      <c r="C27" s="11"/>
      <c r="D27" s="11"/>
      <c r="E27" s="12"/>
      <c r="F27" s="12">
        <f>SUMIF(Q6:Q26,"010102",F6:F26)</f>
        <v>56760</v>
      </c>
      <c r="G27" s="12"/>
      <c r="H27" s="12">
        <f>SUMIF(Q6:Q26,"010102",H6:H26)</f>
        <v>1912977</v>
      </c>
      <c r="I27" s="12"/>
      <c r="J27" s="12">
        <f>SUMIF(Q6:Q26,"010102",J6:J26)</f>
        <v>58916</v>
      </c>
      <c r="K27" s="12"/>
      <c r="L27" s="12">
        <f>SUMIF(Q6:Q26,"010102",L6:L26)</f>
        <v>2028653</v>
      </c>
      <c r="M27" s="11"/>
      <c r="N27" t="s">
        <v>64</v>
      </c>
    </row>
    <row r="28" spans="1:48" ht="30" customHeight="1">
      <c r="A28" s="13" t="s">
        <v>2372</v>
      </c>
      <c r="B28" s="9"/>
      <c r="C28" s="11"/>
      <c r="D28" s="11"/>
      <c r="E28" s="12"/>
      <c r="F28" s="12"/>
      <c r="G28" s="12"/>
      <c r="H28" s="12"/>
      <c r="I28" s="12"/>
      <c r="J28" s="12"/>
      <c r="K28" s="12"/>
      <c r="L28" s="12"/>
      <c r="M28" s="11"/>
      <c r="Q28" s="1" t="s">
        <v>84</v>
      </c>
    </row>
    <row r="29" spans="1:48" ht="30" customHeight="1">
      <c r="A29" s="13" t="s">
        <v>85</v>
      </c>
      <c r="B29" s="13" t="s">
        <v>2373</v>
      </c>
      <c r="C29" s="13" t="s">
        <v>67</v>
      </c>
      <c r="D29" s="11">
        <v>19</v>
      </c>
      <c r="E29" s="12">
        <f>단가대비표!M360</f>
        <v>98120</v>
      </c>
      <c r="F29" s="12"/>
      <c r="G29" s="12"/>
      <c r="H29" s="12"/>
      <c r="I29" s="12"/>
      <c r="J29" s="12"/>
      <c r="K29" s="12">
        <f>E29+G29+I29</f>
        <v>98120</v>
      </c>
      <c r="L29" s="12">
        <f>D29*K29</f>
        <v>1864280</v>
      </c>
      <c r="M29" s="13" t="s">
        <v>2420</v>
      </c>
      <c r="N29" s="1" t="s">
        <v>87</v>
      </c>
      <c r="O29" s="1" t="s">
        <v>50</v>
      </c>
      <c r="P29" s="1" t="s">
        <v>50</v>
      </c>
      <c r="Q29" s="1" t="s">
        <v>50</v>
      </c>
      <c r="R29" s="1" t="s">
        <v>56</v>
      </c>
      <c r="S29" s="1" t="s">
        <v>56</v>
      </c>
      <c r="T29" s="1" t="s">
        <v>55</v>
      </c>
      <c r="AR29" s="1" t="s">
        <v>86</v>
      </c>
      <c r="AS29" s="1" t="s">
        <v>50</v>
      </c>
      <c r="AU29" s="1" t="s">
        <v>88</v>
      </c>
      <c r="AV29">
        <v>188</v>
      </c>
    </row>
    <row r="30" spans="1:48" ht="30" customHeight="1">
      <c r="A30" s="13" t="s">
        <v>2374</v>
      </c>
      <c r="B30" s="13" t="s">
        <v>2375</v>
      </c>
      <c r="C30" s="13" t="s">
        <v>2376</v>
      </c>
      <c r="D30" s="11">
        <v>97</v>
      </c>
      <c r="E30" s="12">
        <f>일위대가목록!E15</f>
        <v>11957</v>
      </c>
      <c r="F30" s="12">
        <f t="shared" ref="F30:F31" si="4">D30*E30</f>
        <v>1159829</v>
      </c>
      <c r="G30" s="12">
        <f>일위대가목록!F15</f>
        <v>7236</v>
      </c>
      <c r="H30" s="12">
        <f>D30*G30</f>
        <v>701892</v>
      </c>
      <c r="I30" s="12">
        <f>일위대가목록!G15</f>
        <v>72</v>
      </c>
      <c r="J30" s="12">
        <f>D30*I30</f>
        <v>6984</v>
      </c>
      <c r="K30" s="12">
        <f t="shared" ref="K30:K31" si="5">E30+G30+I30</f>
        <v>19265</v>
      </c>
      <c r="L30" s="12">
        <f t="shared" ref="L30:L31" si="6">D30*K30</f>
        <v>1868705</v>
      </c>
      <c r="M30" s="13"/>
      <c r="N30" s="1"/>
      <c r="O30" s="1"/>
      <c r="P30" s="1"/>
      <c r="Q30" s="1"/>
      <c r="R30" s="1"/>
      <c r="S30" s="1"/>
      <c r="T30" s="1"/>
      <c r="AR30" s="1"/>
      <c r="AS30" s="1"/>
      <c r="AU30" s="1"/>
    </row>
    <row r="31" spans="1:48" ht="30" customHeight="1">
      <c r="A31" s="13" t="s">
        <v>2403</v>
      </c>
      <c r="B31" s="13"/>
      <c r="C31" s="13" t="s">
        <v>67</v>
      </c>
      <c r="D31" s="11">
        <v>19</v>
      </c>
      <c r="E31" s="12">
        <f>일위대가목록!E10</f>
        <v>0</v>
      </c>
      <c r="F31" s="12">
        <f t="shared" si="4"/>
        <v>0</v>
      </c>
      <c r="G31" s="12">
        <f>일위대가목록!F10</f>
        <v>117270</v>
      </c>
      <c r="H31" s="12">
        <f>D31*G31</f>
        <v>2228130</v>
      </c>
      <c r="I31" s="12">
        <f>일위대가목록!G10</f>
        <v>0</v>
      </c>
      <c r="J31" s="12">
        <f>D31*I31</f>
        <v>0</v>
      </c>
      <c r="K31" s="12">
        <f t="shared" si="5"/>
        <v>117270</v>
      </c>
      <c r="L31" s="12">
        <f t="shared" si="6"/>
        <v>2228130</v>
      </c>
      <c r="M31" s="13"/>
      <c r="N31" s="1"/>
      <c r="O31" s="1"/>
      <c r="P31" s="1"/>
      <c r="Q31" s="1"/>
      <c r="R31" s="1"/>
      <c r="S31" s="1"/>
      <c r="T31" s="1"/>
      <c r="AR31" s="1"/>
      <c r="AS31" s="1"/>
      <c r="AU31" s="1"/>
    </row>
    <row r="32" spans="1:48" ht="30" customHeight="1">
      <c r="A32" s="13"/>
      <c r="B32" s="13"/>
      <c r="C32" s="13"/>
      <c r="D32" s="11"/>
      <c r="E32" s="12"/>
      <c r="F32" s="12"/>
      <c r="G32" s="12"/>
      <c r="H32" s="12"/>
      <c r="I32" s="12"/>
      <c r="J32" s="12"/>
      <c r="K32" s="12"/>
      <c r="L32" s="12"/>
      <c r="M32" s="13"/>
      <c r="N32" s="1"/>
      <c r="O32" s="1"/>
      <c r="P32" s="1"/>
      <c r="Q32" s="1"/>
      <c r="R32" s="1"/>
      <c r="S32" s="1"/>
      <c r="T32" s="1"/>
      <c r="AR32" s="1"/>
      <c r="AS32" s="1"/>
      <c r="AU32" s="1"/>
    </row>
    <row r="33" spans="1:47" ht="30" customHeight="1">
      <c r="A33" s="13"/>
      <c r="B33" s="13"/>
      <c r="C33" s="13"/>
      <c r="D33" s="11"/>
      <c r="E33" s="12"/>
      <c r="F33" s="12"/>
      <c r="G33" s="12"/>
      <c r="H33" s="12"/>
      <c r="I33" s="12"/>
      <c r="J33" s="12"/>
      <c r="K33" s="12"/>
      <c r="L33" s="12"/>
      <c r="M33" s="13"/>
      <c r="N33" s="1"/>
      <c r="O33" s="1"/>
      <c r="P33" s="1"/>
      <c r="Q33" s="1"/>
      <c r="R33" s="1"/>
      <c r="S33" s="1"/>
      <c r="T33" s="1"/>
      <c r="AR33" s="1"/>
      <c r="AS33" s="1"/>
      <c r="AU33" s="1"/>
    </row>
    <row r="34" spans="1:47" ht="30" customHeight="1">
      <c r="A34" s="13"/>
      <c r="B34" s="13"/>
      <c r="C34" s="13"/>
      <c r="D34" s="11"/>
      <c r="E34" s="12"/>
      <c r="F34" s="12"/>
      <c r="G34" s="12"/>
      <c r="H34" s="12"/>
      <c r="I34" s="12"/>
      <c r="J34" s="12"/>
      <c r="K34" s="12"/>
      <c r="L34" s="12"/>
      <c r="M34" s="13"/>
      <c r="N34" s="1"/>
      <c r="O34" s="1"/>
      <c r="P34" s="1"/>
      <c r="Q34" s="1"/>
      <c r="R34" s="1"/>
      <c r="S34" s="1"/>
      <c r="T34" s="1"/>
      <c r="AR34" s="1"/>
      <c r="AS34" s="1"/>
      <c r="AU34" s="1"/>
    </row>
    <row r="35" spans="1:47" ht="30" customHeight="1">
      <c r="A35" s="13"/>
      <c r="B35" s="13"/>
      <c r="C35" s="13"/>
      <c r="D35" s="11"/>
      <c r="E35" s="12"/>
      <c r="F35" s="12"/>
      <c r="G35" s="12"/>
      <c r="H35" s="12"/>
      <c r="I35" s="12"/>
      <c r="J35" s="12"/>
      <c r="K35" s="12"/>
      <c r="L35" s="12"/>
      <c r="M35" s="13"/>
      <c r="N35" s="1"/>
      <c r="O35" s="1"/>
      <c r="P35" s="1"/>
      <c r="Q35" s="1"/>
      <c r="R35" s="1"/>
      <c r="S35" s="1"/>
      <c r="T35" s="1"/>
      <c r="AR35" s="1"/>
      <c r="AS35" s="1"/>
      <c r="AU35" s="1"/>
    </row>
    <row r="36" spans="1:47" ht="30" customHeight="1">
      <c r="A36" s="13"/>
      <c r="B36" s="13"/>
      <c r="C36" s="13"/>
      <c r="D36" s="11"/>
      <c r="E36" s="12"/>
      <c r="F36" s="12"/>
      <c r="G36" s="12"/>
      <c r="H36" s="12"/>
      <c r="I36" s="12"/>
      <c r="J36" s="12"/>
      <c r="K36" s="12"/>
      <c r="L36" s="12"/>
      <c r="M36" s="13"/>
      <c r="N36" s="1"/>
      <c r="O36" s="1"/>
      <c r="P36" s="1"/>
      <c r="Q36" s="1"/>
      <c r="R36" s="1"/>
      <c r="S36" s="1"/>
      <c r="T36" s="1"/>
      <c r="AR36" s="1"/>
      <c r="AS36" s="1"/>
      <c r="AU36" s="1"/>
    </row>
    <row r="37" spans="1:47" ht="30" customHeight="1">
      <c r="A37" s="13"/>
      <c r="B37" s="13"/>
      <c r="C37" s="13"/>
      <c r="D37" s="11"/>
      <c r="E37" s="12"/>
      <c r="F37" s="12"/>
      <c r="G37" s="12"/>
      <c r="H37" s="12"/>
      <c r="I37" s="12"/>
      <c r="J37" s="12"/>
      <c r="K37" s="12"/>
      <c r="L37" s="12"/>
      <c r="M37" s="13"/>
      <c r="N37" s="1"/>
      <c r="O37" s="1"/>
      <c r="P37" s="1"/>
      <c r="Q37" s="1"/>
      <c r="R37" s="1"/>
      <c r="S37" s="1"/>
      <c r="T37" s="1"/>
      <c r="AR37" s="1"/>
      <c r="AS37" s="1"/>
      <c r="AU37" s="1"/>
    </row>
    <row r="38" spans="1:47" ht="30" customHeight="1">
      <c r="A38" s="13"/>
      <c r="B38" s="13"/>
      <c r="C38" s="13"/>
      <c r="D38" s="11"/>
      <c r="E38" s="12"/>
      <c r="F38" s="12"/>
      <c r="G38" s="12"/>
      <c r="H38" s="12"/>
      <c r="I38" s="12"/>
      <c r="J38" s="12"/>
      <c r="K38" s="12"/>
      <c r="L38" s="12"/>
      <c r="M38" s="13"/>
      <c r="N38" s="1"/>
      <c r="O38" s="1"/>
      <c r="P38" s="1"/>
      <c r="Q38" s="1"/>
      <c r="R38" s="1"/>
      <c r="S38" s="1"/>
      <c r="T38" s="1"/>
      <c r="AR38" s="1"/>
      <c r="AS38" s="1"/>
      <c r="AU38" s="1"/>
    </row>
    <row r="39" spans="1:47" ht="30" customHeight="1">
      <c r="A39" s="13"/>
      <c r="B39" s="13"/>
      <c r="C39" s="13"/>
      <c r="D39" s="11"/>
      <c r="E39" s="12"/>
      <c r="F39" s="12"/>
      <c r="G39" s="12"/>
      <c r="H39" s="12"/>
      <c r="I39" s="12"/>
      <c r="J39" s="12"/>
      <c r="K39" s="12"/>
      <c r="L39" s="12"/>
      <c r="M39" s="13"/>
      <c r="N39" s="1"/>
      <c r="O39" s="1"/>
      <c r="P39" s="1"/>
      <c r="Q39" s="1"/>
      <c r="R39" s="1"/>
      <c r="S39" s="1"/>
      <c r="T39" s="1"/>
      <c r="AR39" s="1"/>
      <c r="AS39" s="1"/>
      <c r="AU39" s="1"/>
    </row>
    <row r="40" spans="1:47" ht="30" customHeight="1">
      <c r="A40" s="13"/>
      <c r="B40" s="13"/>
      <c r="C40" s="13"/>
      <c r="D40" s="11"/>
      <c r="E40" s="12"/>
      <c r="F40" s="12"/>
      <c r="G40" s="12"/>
      <c r="H40" s="12"/>
      <c r="I40" s="12"/>
      <c r="J40" s="12"/>
      <c r="K40" s="12"/>
      <c r="L40" s="12"/>
      <c r="M40" s="13"/>
      <c r="N40" s="1"/>
      <c r="O40" s="1"/>
      <c r="P40" s="1"/>
      <c r="Q40" s="1"/>
      <c r="R40" s="1"/>
      <c r="S40" s="1"/>
      <c r="T40" s="1"/>
      <c r="AR40" s="1"/>
      <c r="AS40" s="1"/>
      <c r="AU40" s="1"/>
    </row>
    <row r="41" spans="1:47" ht="30" customHeight="1">
      <c r="A41" s="13"/>
      <c r="B41" s="13"/>
      <c r="C41" s="13"/>
      <c r="D41" s="11"/>
      <c r="E41" s="12"/>
      <c r="F41" s="12"/>
      <c r="G41" s="12"/>
      <c r="H41" s="12"/>
      <c r="I41" s="12"/>
      <c r="J41" s="12"/>
      <c r="K41" s="12"/>
      <c r="L41" s="12"/>
      <c r="M41" s="13"/>
      <c r="N41" s="1"/>
      <c r="O41" s="1"/>
      <c r="P41" s="1"/>
      <c r="Q41" s="1"/>
      <c r="R41" s="1"/>
      <c r="S41" s="1"/>
      <c r="T41" s="1"/>
      <c r="AR41" s="1"/>
      <c r="AS41" s="1"/>
      <c r="AU41" s="1"/>
    </row>
    <row r="42" spans="1:47" ht="30" customHeight="1">
      <c r="A42" s="13"/>
      <c r="B42" s="13"/>
      <c r="C42" s="13"/>
      <c r="D42" s="11"/>
      <c r="E42" s="12"/>
      <c r="F42" s="12"/>
      <c r="G42" s="12"/>
      <c r="H42" s="12"/>
      <c r="I42" s="12"/>
      <c r="J42" s="12"/>
      <c r="K42" s="12"/>
      <c r="L42" s="12"/>
      <c r="M42" s="13"/>
      <c r="N42" s="1"/>
      <c r="O42" s="1"/>
      <c r="P42" s="1"/>
      <c r="Q42" s="1"/>
      <c r="R42" s="1"/>
      <c r="S42" s="1"/>
      <c r="T42" s="1"/>
      <c r="AR42" s="1"/>
      <c r="AS42" s="1"/>
      <c r="AU42" s="1"/>
    </row>
    <row r="43" spans="1:47" ht="30" customHeight="1">
      <c r="A43" s="13"/>
      <c r="B43" s="13"/>
      <c r="C43" s="13"/>
      <c r="D43" s="11"/>
      <c r="E43" s="12"/>
      <c r="F43" s="12"/>
      <c r="G43" s="12"/>
      <c r="H43" s="12"/>
      <c r="I43" s="12"/>
      <c r="J43" s="12"/>
      <c r="K43" s="12"/>
      <c r="L43" s="12"/>
      <c r="M43" s="13"/>
      <c r="N43" s="1"/>
      <c r="O43" s="1"/>
      <c r="P43" s="1"/>
      <c r="Q43" s="1"/>
      <c r="R43" s="1"/>
      <c r="S43" s="1"/>
      <c r="T43" s="1"/>
      <c r="AR43" s="1"/>
      <c r="AS43" s="1"/>
      <c r="AU43" s="1"/>
    </row>
    <row r="44" spans="1:47" ht="30" customHeight="1">
      <c r="A44" s="13"/>
      <c r="B44" s="13"/>
      <c r="C44" s="13"/>
      <c r="D44" s="11"/>
      <c r="E44" s="12"/>
      <c r="F44" s="12"/>
      <c r="G44" s="12"/>
      <c r="H44" s="12"/>
      <c r="I44" s="12"/>
      <c r="J44" s="12"/>
      <c r="K44" s="12"/>
      <c r="L44" s="12"/>
      <c r="M44" s="13"/>
      <c r="N44" s="1"/>
      <c r="O44" s="1"/>
      <c r="P44" s="1"/>
      <c r="Q44" s="1"/>
      <c r="R44" s="1"/>
      <c r="S44" s="1"/>
      <c r="T44" s="1"/>
      <c r="AR44" s="1"/>
      <c r="AS44" s="1"/>
      <c r="AU44" s="1"/>
    </row>
    <row r="45" spans="1:47" ht="30" customHeight="1">
      <c r="A45" s="13"/>
      <c r="B45" s="13"/>
      <c r="C45" s="13"/>
      <c r="D45" s="11"/>
      <c r="E45" s="12"/>
      <c r="F45" s="12"/>
      <c r="G45" s="12"/>
      <c r="H45" s="12"/>
      <c r="I45" s="12"/>
      <c r="J45" s="12"/>
      <c r="K45" s="12"/>
      <c r="L45" s="12"/>
      <c r="M45" s="13"/>
      <c r="N45" s="1"/>
      <c r="O45" s="1"/>
      <c r="P45" s="1"/>
      <c r="Q45" s="1"/>
      <c r="R45" s="1"/>
      <c r="S45" s="1"/>
      <c r="T45" s="1"/>
      <c r="AR45" s="1"/>
      <c r="AS45" s="1"/>
      <c r="AU45" s="1"/>
    </row>
    <row r="46" spans="1:47" ht="30" customHeight="1">
      <c r="A46" s="13"/>
      <c r="B46" s="13"/>
      <c r="C46" s="13"/>
      <c r="D46" s="11"/>
      <c r="E46" s="12"/>
      <c r="F46" s="12"/>
      <c r="G46" s="12"/>
      <c r="H46" s="12"/>
      <c r="I46" s="12"/>
      <c r="J46" s="12"/>
      <c r="K46" s="12"/>
      <c r="L46" s="12"/>
      <c r="M46" s="13"/>
      <c r="N46" s="1"/>
      <c r="O46" s="1"/>
      <c r="P46" s="1"/>
      <c r="Q46" s="1"/>
      <c r="R46" s="1"/>
      <c r="S46" s="1"/>
      <c r="T46" s="1"/>
      <c r="AR46" s="1"/>
      <c r="AS46" s="1"/>
      <c r="AU46" s="1"/>
    </row>
    <row r="47" spans="1:47" ht="30" customHeight="1">
      <c r="A47" s="13"/>
      <c r="B47" s="13"/>
      <c r="C47" s="13"/>
      <c r="D47" s="11"/>
      <c r="E47" s="12"/>
      <c r="F47" s="12"/>
      <c r="G47" s="12"/>
      <c r="H47" s="12"/>
      <c r="I47" s="12"/>
      <c r="J47" s="12"/>
      <c r="K47" s="12"/>
      <c r="L47" s="12"/>
      <c r="M47" s="13"/>
      <c r="N47" s="1"/>
      <c r="O47" s="1"/>
      <c r="P47" s="1"/>
      <c r="Q47" s="1"/>
      <c r="R47" s="1"/>
      <c r="S47" s="1"/>
      <c r="T47" s="1"/>
      <c r="AR47" s="1"/>
      <c r="AS47" s="1"/>
      <c r="AU47" s="1"/>
    </row>
    <row r="48" spans="1:47" ht="30" customHeight="1">
      <c r="A48" s="13"/>
      <c r="B48" s="13"/>
      <c r="C48" s="13"/>
      <c r="D48" s="11"/>
      <c r="E48" s="12"/>
      <c r="F48" s="12"/>
      <c r="G48" s="12"/>
      <c r="H48" s="12"/>
      <c r="I48" s="12"/>
      <c r="J48" s="12"/>
      <c r="K48" s="12"/>
      <c r="L48" s="12"/>
      <c r="M48" s="13"/>
      <c r="N48" s="1"/>
      <c r="O48" s="1"/>
      <c r="P48" s="1"/>
      <c r="Q48" s="1"/>
      <c r="R48" s="1"/>
      <c r="S48" s="1"/>
      <c r="T48" s="1"/>
      <c r="AR48" s="1"/>
      <c r="AS48" s="1"/>
      <c r="AU48" s="1"/>
    </row>
    <row r="49" spans="1:48" ht="30" customHeight="1">
      <c r="A49" s="13"/>
      <c r="B49" s="13"/>
      <c r="C49" s="13"/>
      <c r="D49" s="11"/>
      <c r="E49" s="12"/>
      <c r="F49" s="12"/>
      <c r="G49" s="12"/>
      <c r="H49" s="12"/>
      <c r="I49" s="12"/>
      <c r="J49" s="12"/>
      <c r="K49" s="12"/>
      <c r="L49" s="12"/>
      <c r="M49" s="13"/>
      <c r="N49" s="1"/>
      <c r="O49" s="1"/>
      <c r="P49" s="1"/>
      <c r="Q49" s="1"/>
      <c r="R49" s="1"/>
      <c r="S49" s="1"/>
      <c r="T49" s="1"/>
      <c r="AR49" s="1"/>
      <c r="AS49" s="1"/>
      <c r="AU49" s="1"/>
    </row>
    <row r="50" spans="1:48" ht="30" customHeight="1">
      <c r="A50" s="13"/>
      <c r="B50" s="13"/>
      <c r="C50" s="13"/>
      <c r="D50" s="11"/>
      <c r="E50" s="12"/>
      <c r="F50" s="12"/>
      <c r="G50" s="12"/>
      <c r="H50" s="12"/>
      <c r="I50" s="12"/>
      <c r="J50" s="12"/>
      <c r="K50" s="12"/>
      <c r="L50" s="12"/>
      <c r="M50" s="13"/>
      <c r="N50" s="1"/>
      <c r="O50" s="1"/>
      <c r="P50" s="1"/>
      <c r="Q50" s="1"/>
      <c r="R50" s="1"/>
      <c r="S50" s="1"/>
      <c r="T50" s="1"/>
      <c r="AR50" s="1"/>
      <c r="AS50" s="1"/>
      <c r="AU50" s="1"/>
    </row>
    <row r="51" spans="1:48" ht="30" customHeight="1">
      <c r="A51" s="13" t="s">
        <v>63</v>
      </c>
      <c r="B51" s="11"/>
      <c r="C51" s="11"/>
      <c r="D51" s="11"/>
      <c r="E51" s="12"/>
      <c r="F51" s="12">
        <f>SUM(F29:F50)</f>
        <v>1159829</v>
      </c>
      <c r="G51" s="12"/>
      <c r="H51" s="12">
        <f>SUM(H29:H50)</f>
        <v>2930022</v>
      </c>
      <c r="I51" s="12"/>
      <c r="J51" s="12">
        <f>SUM(J29:J50)</f>
        <v>6984</v>
      </c>
      <c r="K51" s="12"/>
      <c r="L51" s="12">
        <f>SUM(L29:L50)</f>
        <v>5961115</v>
      </c>
      <c r="M51" s="11"/>
      <c r="N51" t="s">
        <v>64</v>
      </c>
    </row>
    <row r="52" spans="1:48" ht="30" customHeight="1">
      <c r="A52" s="13" t="s">
        <v>2377</v>
      </c>
      <c r="B52" s="9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1"/>
      <c r="Q52" s="1" t="s">
        <v>141</v>
      </c>
    </row>
    <row r="53" spans="1:48" ht="30" customHeight="1">
      <c r="A53" s="13" t="s">
        <v>2378</v>
      </c>
      <c r="B53" s="13" t="s">
        <v>2426</v>
      </c>
      <c r="C53" s="13" t="s">
        <v>2380</v>
      </c>
      <c r="D53" s="11">
        <v>72</v>
      </c>
      <c r="E53" s="12"/>
      <c r="F53" s="12">
        <f t="shared" ref="F53:F55" si="7">TRUNC(E53*D53, 0)</f>
        <v>0</v>
      </c>
      <c r="G53" s="12">
        <v>169357</v>
      </c>
      <c r="H53" s="12">
        <f t="shared" ref="H53:H55" si="8">TRUNC(G53*D53, 0)</f>
        <v>12193704</v>
      </c>
      <c r="I53" s="12">
        <v>10055</v>
      </c>
      <c r="J53" s="12">
        <f t="shared" ref="J53:J54" si="9">TRUNC(I53*D53, 0)</f>
        <v>723960</v>
      </c>
      <c r="K53" s="12">
        <f t="shared" ref="K53:K55" si="10">TRUNC(E53+G53+I53, 0)</f>
        <v>179412</v>
      </c>
      <c r="L53" s="12">
        <f t="shared" ref="L53:L55" si="11">TRUNC(F53+H53+J53, 0)</f>
        <v>12917664</v>
      </c>
      <c r="M53" s="13" t="s">
        <v>2424</v>
      </c>
      <c r="N53" s="1" t="s">
        <v>145</v>
      </c>
      <c r="O53" s="1" t="s">
        <v>50</v>
      </c>
      <c r="P53" s="1" t="s">
        <v>50</v>
      </c>
      <c r="Q53" s="1" t="s">
        <v>141</v>
      </c>
      <c r="R53" s="1" t="s">
        <v>56</v>
      </c>
      <c r="S53" s="1" t="s">
        <v>56</v>
      </c>
      <c r="T53" s="1" t="s">
        <v>55</v>
      </c>
      <c r="AR53" s="1" t="s">
        <v>50</v>
      </c>
      <c r="AS53" s="1" t="s">
        <v>50</v>
      </c>
      <c r="AU53" s="1" t="s">
        <v>146</v>
      </c>
      <c r="AV53">
        <v>574</v>
      </c>
    </row>
    <row r="54" spans="1:48" ht="30" customHeight="1">
      <c r="A54" s="13" t="s">
        <v>2378</v>
      </c>
      <c r="B54" s="13" t="s">
        <v>2379</v>
      </c>
      <c r="C54" s="13" t="s">
        <v>2380</v>
      </c>
      <c r="D54" s="11">
        <v>12</v>
      </c>
      <c r="E54" s="12"/>
      <c r="F54" s="12">
        <f t="shared" si="7"/>
        <v>0</v>
      </c>
      <c r="G54" s="12">
        <v>189357</v>
      </c>
      <c r="H54" s="12">
        <f t="shared" si="8"/>
        <v>2272284</v>
      </c>
      <c r="I54" s="12">
        <v>10055</v>
      </c>
      <c r="J54" s="12">
        <f t="shared" si="9"/>
        <v>120660</v>
      </c>
      <c r="K54" s="12">
        <f t="shared" si="10"/>
        <v>199412</v>
      </c>
      <c r="L54" s="12">
        <f t="shared" si="11"/>
        <v>2392944</v>
      </c>
      <c r="M54" s="13" t="s">
        <v>2424</v>
      </c>
      <c r="N54" s="1" t="s">
        <v>150</v>
      </c>
      <c r="O54" s="1" t="s">
        <v>50</v>
      </c>
      <c r="P54" s="1" t="s">
        <v>50</v>
      </c>
      <c r="Q54" s="1" t="s">
        <v>141</v>
      </c>
      <c r="R54" s="1" t="s">
        <v>56</v>
      </c>
      <c r="S54" s="1" t="s">
        <v>56</v>
      </c>
      <c r="T54" s="1" t="s">
        <v>55</v>
      </c>
      <c r="AR54" s="1" t="s">
        <v>50</v>
      </c>
      <c r="AS54" s="1" t="s">
        <v>50</v>
      </c>
      <c r="AU54" s="1" t="s">
        <v>151</v>
      </c>
      <c r="AV54">
        <v>575</v>
      </c>
    </row>
    <row r="55" spans="1:48" ht="30" customHeight="1">
      <c r="A55" s="13" t="s">
        <v>2378</v>
      </c>
      <c r="B55" s="13" t="s">
        <v>2422</v>
      </c>
      <c r="C55" s="13" t="s">
        <v>2423</v>
      </c>
      <c r="D55" s="11">
        <v>2</v>
      </c>
      <c r="E55" s="12"/>
      <c r="F55" s="12">
        <f t="shared" si="7"/>
        <v>0</v>
      </c>
      <c r="G55" s="12">
        <v>600497</v>
      </c>
      <c r="H55" s="12">
        <f t="shared" si="8"/>
        <v>1200994</v>
      </c>
      <c r="I55" s="12"/>
      <c r="J55" s="12"/>
      <c r="K55" s="12">
        <f t="shared" si="10"/>
        <v>600497</v>
      </c>
      <c r="L55" s="12">
        <f t="shared" si="11"/>
        <v>1200994</v>
      </c>
      <c r="M55" s="13" t="s">
        <v>2424</v>
      </c>
      <c r="N55" s="1"/>
      <c r="O55" s="1"/>
      <c r="P55" s="1"/>
      <c r="Q55" s="1"/>
      <c r="R55" s="1"/>
      <c r="S55" s="1"/>
      <c r="T55" s="1"/>
      <c r="AR55" s="1"/>
      <c r="AS55" s="1"/>
      <c r="AU55" s="1"/>
    </row>
    <row r="56" spans="1:48" ht="30" customHeight="1">
      <c r="A56" s="13"/>
      <c r="B56" s="13"/>
      <c r="C56" s="13"/>
      <c r="D56" s="11"/>
      <c r="E56" s="12"/>
      <c r="F56" s="12"/>
      <c r="G56" s="12"/>
      <c r="H56" s="12"/>
      <c r="I56" s="12"/>
      <c r="J56" s="12"/>
      <c r="K56" s="12"/>
      <c r="L56" s="12"/>
      <c r="M56" s="13"/>
      <c r="N56" s="1"/>
      <c r="O56" s="1"/>
      <c r="P56" s="1"/>
      <c r="Q56" s="1"/>
      <c r="R56" s="1"/>
      <c r="S56" s="1"/>
      <c r="T56" s="1"/>
      <c r="AR56" s="1"/>
      <c r="AS56" s="1"/>
      <c r="AU56" s="1"/>
    </row>
    <row r="57" spans="1:48" ht="30" customHeight="1">
      <c r="A57" s="13"/>
      <c r="B57" s="13"/>
      <c r="C57" s="13"/>
      <c r="D57" s="11"/>
      <c r="E57" s="12"/>
      <c r="F57" s="12"/>
      <c r="G57" s="12"/>
      <c r="H57" s="12"/>
      <c r="I57" s="12"/>
      <c r="J57" s="12"/>
      <c r="K57" s="12"/>
      <c r="L57" s="12"/>
      <c r="M57" s="13"/>
      <c r="N57" s="1"/>
      <c r="O57" s="1"/>
      <c r="P57" s="1"/>
      <c r="Q57" s="1"/>
      <c r="R57" s="1"/>
      <c r="S57" s="1"/>
      <c r="T57" s="1"/>
      <c r="AR57" s="1"/>
      <c r="AS57" s="1"/>
      <c r="AU57" s="1"/>
    </row>
    <row r="58" spans="1:48" ht="30" customHeight="1">
      <c r="A58" s="13"/>
      <c r="B58" s="13"/>
      <c r="C58" s="13"/>
      <c r="D58" s="11"/>
      <c r="E58" s="12"/>
      <c r="F58" s="12"/>
      <c r="G58" s="12"/>
      <c r="H58" s="12"/>
      <c r="I58" s="12"/>
      <c r="J58" s="12"/>
      <c r="K58" s="12"/>
      <c r="L58" s="12"/>
      <c r="M58" s="13"/>
      <c r="N58" s="1"/>
      <c r="O58" s="1"/>
      <c r="P58" s="1"/>
      <c r="Q58" s="1"/>
      <c r="R58" s="1"/>
      <c r="S58" s="1"/>
      <c r="T58" s="1"/>
      <c r="AR58" s="1"/>
      <c r="AS58" s="1"/>
      <c r="AU58" s="1"/>
    </row>
    <row r="59" spans="1:48" ht="30" customHeight="1">
      <c r="A59" s="13"/>
      <c r="B59" s="13"/>
      <c r="C59" s="13"/>
      <c r="D59" s="11"/>
      <c r="E59" s="12"/>
      <c r="F59" s="12"/>
      <c r="G59" s="12"/>
      <c r="H59" s="12"/>
      <c r="I59" s="12"/>
      <c r="J59" s="12"/>
      <c r="K59" s="12"/>
      <c r="L59" s="12"/>
      <c r="M59" s="13"/>
      <c r="N59" s="1"/>
      <c r="O59" s="1"/>
      <c r="P59" s="1"/>
      <c r="Q59" s="1"/>
      <c r="R59" s="1"/>
      <c r="S59" s="1"/>
      <c r="T59" s="1"/>
      <c r="AR59" s="1"/>
      <c r="AS59" s="1"/>
      <c r="AU59" s="1"/>
    </row>
    <row r="60" spans="1:48" ht="30" customHeight="1">
      <c r="A60" s="13"/>
      <c r="B60" s="13"/>
      <c r="C60" s="13"/>
      <c r="D60" s="11"/>
      <c r="E60" s="12"/>
      <c r="F60" s="12"/>
      <c r="G60" s="12"/>
      <c r="H60" s="12"/>
      <c r="I60" s="12"/>
      <c r="J60" s="12"/>
      <c r="K60" s="12"/>
      <c r="L60" s="12"/>
      <c r="M60" s="13"/>
      <c r="N60" s="1"/>
      <c r="O60" s="1"/>
      <c r="P60" s="1"/>
      <c r="Q60" s="1"/>
      <c r="R60" s="1"/>
      <c r="S60" s="1"/>
      <c r="T60" s="1"/>
      <c r="AR60" s="1"/>
      <c r="AS60" s="1"/>
      <c r="AU60" s="1"/>
    </row>
    <row r="61" spans="1:48" ht="30" customHeight="1">
      <c r="A61" s="13"/>
      <c r="B61" s="13"/>
      <c r="C61" s="13"/>
      <c r="D61" s="11"/>
      <c r="E61" s="12"/>
      <c r="F61" s="12"/>
      <c r="G61" s="12"/>
      <c r="H61" s="12"/>
      <c r="I61" s="12"/>
      <c r="J61" s="12"/>
      <c r="K61" s="12"/>
      <c r="L61" s="12"/>
      <c r="M61" s="13"/>
      <c r="N61" s="1"/>
      <c r="O61" s="1"/>
      <c r="P61" s="1"/>
      <c r="Q61" s="1"/>
      <c r="R61" s="1"/>
      <c r="S61" s="1"/>
      <c r="T61" s="1"/>
      <c r="AR61" s="1"/>
      <c r="AS61" s="1"/>
      <c r="AU61" s="1"/>
    </row>
    <row r="62" spans="1:48" ht="30" customHeight="1">
      <c r="A62" s="13"/>
      <c r="B62" s="13"/>
      <c r="C62" s="13"/>
      <c r="D62" s="11"/>
      <c r="E62" s="12"/>
      <c r="F62" s="12"/>
      <c r="G62" s="12"/>
      <c r="H62" s="12"/>
      <c r="I62" s="12"/>
      <c r="J62" s="12"/>
      <c r="K62" s="12"/>
      <c r="L62" s="12"/>
      <c r="M62" s="13"/>
      <c r="N62" s="1"/>
      <c r="O62" s="1"/>
      <c r="P62" s="1"/>
      <c r="Q62" s="1"/>
      <c r="R62" s="1"/>
      <c r="S62" s="1"/>
      <c r="T62" s="1"/>
      <c r="AR62" s="1"/>
      <c r="AS62" s="1"/>
      <c r="AU62" s="1"/>
    </row>
    <row r="63" spans="1:48" ht="30" customHeight="1">
      <c r="A63" s="13"/>
      <c r="B63" s="13"/>
      <c r="C63" s="13"/>
      <c r="D63" s="11"/>
      <c r="E63" s="12"/>
      <c r="F63" s="12"/>
      <c r="G63" s="12"/>
      <c r="H63" s="12"/>
      <c r="I63" s="12"/>
      <c r="J63" s="12"/>
      <c r="K63" s="12"/>
      <c r="L63" s="12"/>
      <c r="M63" s="13"/>
      <c r="N63" s="1"/>
      <c r="O63" s="1"/>
      <c r="P63" s="1"/>
      <c r="Q63" s="1"/>
      <c r="R63" s="1"/>
      <c r="S63" s="1"/>
      <c r="T63" s="1"/>
      <c r="AR63" s="1"/>
      <c r="AS63" s="1"/>
      <c r="AU63" s="1"/>
    </row>
    <row r="64" spans="1:48" ht="30" customHeight="1">
      <c r="A64" s="13"/>
      <c r="B64" s="13"/>
      <c r="C64" s="13"/>
      <c r="D64" s="11"/>
      <c r="E64" s="12"/>
      <c r="F64" s="12"/>
      <c r="G64" s="12"/>
      <c r="H64" s="12"/>
      <c r="I64" s="12"/>
      <c r="J64" s="12"/>
      <c r="K64" s="12"/>
      <c r="L64" s="12"/>
      <c r="M64" s="13"/>
      <c r="N64" s="1"/>
      <c r="O64" s="1"/>
      <c r="P64" s="1"/>
      <c r="Q64" s="1"/>
      <c r="R64" s="1"/>
      <c r="S64" s="1"/>
      <c r="T64" s="1"/>
      <c r="AR64" s="1"/>
      <c r="AS64" s="1"/>
      <c r="AU64" s="1"/>
    </row>
    <row r="65" spans="1:47" ht="30" customHeight="1">
      <c r="A65" s="13"/>
      <c r="B65" s="13"/>
      <c r="C65" s="13"/>
      <c r="D65" s="11"/>
      <c r="E65" s="12"/>
      <c r="F65" s="12"/>
      <c r="G65" s="12"/>
      <c r="H65" s="12"/>
      <c r="I65" s="12"/>
      <c r="J65" s="12"/>
      <c r="K65" s="12"/>
      <c r="L65" s="12"/>
      <c r="M65" s="13"/>
      <c r="N65" s="1"/>
      <c r="O65" s="1"/>
      <c r="P65" s="1"/>
      <c r="Q65" s="1"/>
      <c r="R65" s="1"/>
      <c r="S65" s="1"/>
      <c r="T65" s="1"/>
      <c r="AR65" s="1"/>
      <c r="AS65" s="1"/>
      <c r="AU65" s="1"/>
    </row>
    <row r="66" spans="1:47" ht="30" customHeight="1">
      <c r="A66" s="11"/>
      <c r="B66" s="11"/>
      <c r="C66" s="11"/>
      <c r="D66" s="11"/>
      <c r="E66" s="12"/>
      <c r="F66" s="12"/>
      <c r="G66" s="12"/>
      <c r="H66" s="12"/>
      <c r="I66" s="12"/>
      <c r="J66" s="12"/>
      <c r="K66" s="12"/>
      <c r="L66" s="12"/>
      <c r="M66" s="11"/>
      <c r="Q66" s="1"/>
    </row>
    <row r="67" spans="1:47" ht="30" customHeight="1">
      <c r="A67" s="11"/>
      <c r="B67" s="11"/>
      <c r="C67" s="11"/>
      <c r="D67" s="11"/>
      <c r="E67" s="12"/>
      <c r="F67" s="12"/>
      <c r="G67" s="12"/>
      <c r="H67" s="12"/>
      <c r="I67" s="12"/>
      <c r="J67" s="12"/>
      <c r="K67" s="12"/>
      <c r="L67" s="12"/>
      <c r="M67" s="11"/>
      <c r="Q67" s="1"/>
    </row>
    <row r="68" spans="1:47" ht="30" customHeight="1">
      <c r="A68" s="11"/>
      <c r="B68" s="11"/>
      <c r="C68" s="11"/>
      <c r="D68" s="11"/>
      <c r="E68" s="12"/>
      <c r="F68" s="12"/>
      <c r="G68" s="12"/>
      <c r="H68" s="12"/>
      <c r="I68" s="12"/>
      <c r="J68" s="12"/>
      <c r="K68" s="12"/>
      <c r="L68" s="12"/>
      <c r="M68" s="11"/>
      <c r="Q68" s="1"/>
    </row>
    <row r="69" spans="1:47" ht="30" customHeight="1">
      <c r="A69" s="11"/>
      <c r="B69" s="11"/>
      <c r="C69" s="11"/>
      <c r="D69" s="11"/>
      <c r="E69" s="12"/>
      <c r="F69" s="12"/>
      <c r="G69" s="12"/>
      <c r="H69" s="12"/>
      <c r="I69" s="12"/>
      <c r="J69" s="12"/>
      <c r="K69" s="12"/>
      <c r="L69" s="12"/>
      <c r="M69" s="11"/>
      <c r="Q69" s="1"/>
    </row>
    <row r="70" spans="1:47" ht="30" customHeight="1">
      <c r="A70" s="11"/>
      <c r="B70" s="11"/>
      <c r="C70" s="11"/>
      <c r="D70" s="11"/>
      <c r="E70" s="12"/>
      <c r="F70" s="12"/>
      <c r="G70" s="12"/>
      <c r="H70" s="12"/>
      <c r="I70" s="12"/>
      <c r="J70" s="12"/>
      <c r="K70" s="12"/>
      <c r="L70" s="12"/>
      <c r="M70" s="11"/>
      <c r="Q70" s="1"/>
    </row>
    <row r="71" spans="1:47" ht="30" customHeight="1">
      <c r="A71" s="11"/>
      <c r="B71" s="11"/>
      <c r="C71" s="11"/>
      <c r="D71" s="11"/>
      <c r="E71" s="12"/>
      <c r="F71" s="12"/>
      <c r="G71" s="12"/>
      <c r="H71" s="12"/>
      <c r="I71" s="12"/>
      <c r="J71" s="12"/>
      <c r="K71" s="12"/>
      <c r="L71" s="12"/>
      <c r="M71" s="11"/>
      <c r="Q71" s="1"/>
    </row>
    <row r="72" spans="1:47" ht="30" customHeight="1">
      <c r="A72" s="11"/>
      <c r="B72" s="11"/>
      <c r="C72" s="11"/>
      <c r="D72" s="11"/>
      <c r="E72" s="12"/>
      <c r="F72" s="12"/>
      <c r="G72" s="12"/>
      <c r="H72" s="12"/>
      <c r="I72" s="12"/>
      <c r="J72" s="12"/>
      <c r="K72" s="12"/>
      <c r="L72" s="12"/>
      <c r="M72" s="11"/>
      <c r="Q72" s="1"/>
    </row>
    <row r="73" spans="1:47" ht="30" customHeight="1">
      <c r="A73" s="11"/>
      <c r="B73" s="11"/>
      <c r="C73" s="11"/>
      <c r="D73" s="11"/>
      <c r="E73" s="12"/>
      <c r="F73" s="12"/>
      <c r="G73" s="12"/>
      <c r="H73" s="12"/>
      <c r="I73" s="12"/>
      <c r="J73" s="12"/>
      <c r="K73" s="12"/>
      <c r="L73" s="12"/>
      <c r="M73" s="11"/>
      <c r="Q73" s="1"/>
    </row>
    <row r="74" spans="1:47" ht="30" customHeight="1">
      <c r="A74" s="11"/>
      <c r="B74" s="149"/>
      <c r="C74" s="11"/>
      <c r="D74" s="11"/>
      <c r="E74" s="12"/>
      <c r="F74" s="12"/>
      <c r="G74" s="12"/>
      <c r="H74" s="12"/>
      <c r="I74" s="12"/>
      <c r="J74" s="12"/>
      <c r="K74" s="12"/>
      <c r="L74" s="12"/>
      <c r="M74" s="11"/>
      <c r="Q74" s="1"/>
    </row>
    <row r="75" spans="1:47" ht="30" customHeight="1">
      <c r="A75" s="13" t="s">
        <v>63</v>
      </c>
      <c r="B75" s="11"/>
      <c r="C75" s="11"/>
      <c r="D75" s="11"/>
      <c r="E75" s="12"/>
      <c r="F75" s="12">
        <f>SUM(F53:F74)</f>
        <v>0</v>
      </c>
      <c r="G75" s="12"/>
      <c r="H75" s="12">
        <f>SUM(H53:H74)</f>
        <v>15666982</v>
      </c>
      <c r="I75" s="12"/>
      <c r="J75" s="12"/>
      <c r="K75" s="12"/>
      <c r="L75" s="12">
        <f>SUM(L53:L74)</f>
        <v>16511602</v>
      </c>
      <c r="M75" s="11"/>
    </row>
    <row r="76" spans="1:47" ht="30" customHeight="1">
      <c r="A76" s="13" t="s">
        <v>2425</v>
      </c>
      <c r="B76" s="20"/>
      <c r="C76" s="20"/>
      <c r="D76" s="20"/>
      <c r="E76" s="153"/>
      <c r="F76" s="153"/>
      <c r="G76" s="153"/>
      <c r="H76" s="153"/>
      <c r="I76" s="153"/>
      <c r="J76" s="153"/>
      <c r="K76" s="153"/>
      <c r="L76" s="153"/>
      <c r="M76" s="20"/>
    </row>
    <row r="77" spans="1:47" ht="30" customHeight="1">
      <c r="A77" s="13" t="s">
        <v>2429</v>
      </c>
      <c r="B77" s="13" t="s">
        <v>2426</v>
      </c>
      <c r="C77" s="13" t="s">
        <v>2380</v>
      </c>
      <c r="D77" s="20">
        <v>72</v>
      </c>
      <c r="E77" s="153">
        <v>281000</v>
      </c>
      <c r="F77" s="153">
        <f>D77*E77</f>
        <v>20232000</v>
      </c>
      <c r="G77" s="153"/>
      <c r="H77" s="153"/>
      <c r="I77" s="153"/>
      <c r="J77" s="153"/>
      <c r="K77" s="153">
        <f>E77</f>
        <v>281000</v>
      </c>
      <c r="L77" s="153">
        <f>D77*K77</f>
        <v>20232000</v>
      </c>
      <c r="M77" s="20">
        <v>25237883</v>
      </c>
    </row>
    <row r="78" spans="1:47" ht="30" customHeight="1">
      <c r="A78" s="13" t="s">
        <v>2429</v>
      </c>
      <c r="B78" s="20" t="s">
        <v>2379</v>
      </c>
      <c r="C78" s="13" t="s">
        <v>2380</v>
      </c>
      <c r="D78" s="20">
        <v>12</v>
      </c>
      <c r="E78" s="153">
        <v>940000</v>
      </c>
      <c r="F78" s="153">
        <f t="shared" ref="F78:F79" si="12">D78*E78</f>
        <v>11280000</v>
      </c>
      <c r="G78" s="153"/>
      <c r="H78" s="153"/>
      <c r="I78" s="153"/>
      <c r="J78" s="153"/>
      <c r="K78" s="153">
        <f>E78</f>
        <v>940000</v>
      </c>
      <c r="L78" s="153">
        <f t="shared" ref="L78:L79" si="13">D78*K78</f>
        <v>11280000</v>
      </c>
      <c r="M78" s="20">
        <v>25237884</v>
      </c>
    </row>
    <row r="79" spans="1:47" ht="30" customHeight="1">
      <c r="A79" s="13" t="s">
        <v>2429</v>
      </c>
      <c r="B79" s="20" t="s">
        <v>2422</v>
      </c>
      <c r="C79" s="13" t="s">
        <v>2423</v>
      </c>
      <c r="D79" s="20">
        <v>2</v>
      </c>
      <c r="E79" s="153">
        <v>319000</v>
      </c>
      <c r="F79" s="153">
        <f t="shared" si="12"/>
        <v>638000</v>
      </c>
      <c r="G79" s="153"/>
      <c r="H79" s="153"/>
      <c r="I79" s="153"/>
      <c r="J79" s="153"/>
      <c r="K79" s="153">
        <f>E79</f>
        <v>319000</v>
      </c>
      <c r="L79" s="153">
        <f t="shared" si="13"/>
        <v>638000</v>
      </c>
      <c r="M79" s="20">
        <v>25237887</v>
      </c>
    </row>
    <row r="80" spans="1:47" ht="30" customHeight="1">
      <c r="A80" s="152"/>
      <c r="B80" s="20"/>
      <c r="C80" s="20"/>
      <c r="D80" s="20"/>
      <c r="E80" s="153"/>
      <c r="F80" s="153"/>
      <c r="G80" s="153"/>
      <c r="H80" s="153"/>
      <c r="I80" s="153"/>
      <c r="J80" s="153"/>
      <c r="K80" s="153"/>
      <c r="L80" s="153"/>
      <c r="M80" s="20"/>
    </row>
    <row r="81" spans="1:13" ht="30" customHeight="1">
      <c r="A81" s="152"/>
      <c r="B81" s="20"/>
      <c r="C81" s="20"/>
      <c r="D81" s="20"/>
      <c r="E81" s="153"/>
      <c r="F81" s="153"/>
      <c r="G81" s="153"/>
      <c r="H81" s="153"/>
      <c r="I81" s="153"/>
      <c r="J81" s="153"/>
      <c r="K81" s="153"/>
      <c r="L81" s="153"/>
      <c r="M81" s="20"/>
    </row>
    <row r="82" spans="1:13" ht="30" customHeight="1">
      <c r="A82" s="152"/>
      <c r="B82" s="20"/>
      <c r="C82" s="20"/>
      <c r="D82" s="20"/>
      <c r="E82" s="153"/>
      <c r="F82" s="153"/>
      <c r="G82" s="153"/>
      <c r="H82" s="153"/>
      <c r="I82" s="153"/>
      <c r="J82" s="153"/>
      <c r="K82" s="153"/>
      <c r="L82" s="153"/>
      <c r="M82" s="20"/>
    </row>
    <row r="83" spans="1:13" ht="30" customHeight="1">
      <c r="A83" s="152"/>
      <c r="B83" s="20"/>
      <c r="C83" s="20"/>
      <c r="D83" s="20"/>
      <c r="E83" s="153"/>
      <c r="F83" s="153"/>
      <c r="G83" s="153"/>
      <c r="H83" s="153"/>
      <c r="I83" s="153"/>
      <c r="J83" s="153"/>
      <c r="K83" s="153"/>
      <c r="L83" s="153"/>
      <c r="M83" s="20"/>
    </row>
    <row r="84" spans="1:13" ht="30" customHeight="1">
      <c r="A84" s="152"/>
      <c r="B84" s="20"/>
      <c r="C84" s="20"/>
      <c r="D84" s="20"/>
      <c r="E84" s="153"/>
      <c r="F84" s="153"/>
      <c r="G84" s="153"/>
      <c r="H84" s="153"/>
      <c r="I84" s="153"/>
      <c r="J84" s="153"/>
      <c r="K84" s="153"/>
      <c r="L84" s="153"/>
      <c r="M84" s="20"/>
    </row>
    <row r="85" spans="1:13" ht="30" customHeight="1">
      <c r="A85" s="152"/>
      <c r="B85" s="20"/>
      <c r="C85" s="20"/>
      <c r="D85" s="20"/>
      <c r="E85" s="153"/>
      <c r="F85" s="153"/>
      <c r="G85" s="153"/>
      <c r="H85" s="153"/>
      <c r="I85" s="153"/>
      <c r="J85" s="153"/>
      <c r="K85" s="153"/>
      <c r="L85" s="153"/>
      <c r="M85" s="20"/>
    </row>
    <row r="86" spans="1:13" ht="30" customHeight="1">
      <c r="A86" s="152"/>
      <c r="B86" s="20"/>
      <c r="C86" s="20"/>
      <c r="D86" s="20"/>
      <c r="E86" s="153"/>
      <c r="F86" s="153"/>
      <c r="G86" s="153"/>
      <c r="H86" s="153"/>
      <c r="I86" s="153"/>
      <c r="J86" s="153"/>
      <c r="K86" s="153"/>
      <c r="L86" s="153"/>
      <c r="M86" s="20"/>
    </row>
    <row r="87" spans="1:13" ht="30" customHeight="1">
      <c r="A87" s="152"/>
      <c r="B87" s="20"/>
      <c r="C87" s="20"/>
      <c r="D87" s="20"/>
      <c r="E87" s="153"/>
      <c r="F87" s="153"/>
      <c r="G87" s="153"/>
      <c r="H87" s="153"/>
      <c r="I87" s="153"/>
      <c r="J87" s="153"/>
      <c r="K87" s="153"/>
      <c r="L87" s="153"/>
      <c r="M87" s="20"/>
    </row>
    <row r="88" spans="1:13" ht="30" customHeight="1">
      <c r="A88" s="152"/>
      <c r="B88" s="20"/>
      <c r="C88" s="20"/>
      <c r="D88" s="20"/>
      <c r="E88" s="153"/>
      <c r="F88" s="153"/>
      <c r="G88" s="153"/>
      <c r="H88" s="153"/>
      <c r="I88" s="153"/>
      <c r="J88" s="153"/>
      <c r="K88" s="153"/>
      <c r="L88" s="153"/>
      <c r="M88" s="20"/>
    </row>
    <row r="89" spans="1:13" ht="30" customHeight="1">
      <c r="A89" s="152"/>
      <c r="B89" s="20"/>
      <c r="C89" s="20"/>
      <c r="D89" s="20"/>
      <c r="E89" s="153"/>
      <c r="F89" s="153"/>
      <c r="G89" s="153"/>
      <c r="H89" s="153"/>
      <c r="I89" s="153"/>
      <c r="J89" s="153"/>
      <c r="K89" s="153"/>
      <c r="L89" s="153"/>
      <c r="M89" s="20"/>
    </row>
    <row r="90" spans="1:13" ht="30" customHeight="1">
      <c r="A90" s="152"/>
      <c r="B90" s="20"/>
      <c r="C90" s="20"/>
      <c r="D90" s="20"/>
      <c r="E90" s="153"/>
      <c r="F90" s="153"/>
      <c r="G90" s="153"/>
      <c r="H90" s="153"/>
      <c r="I90" s="153"/>
      <c r="J90" s="153"/>
      <c r="K90" s="153"/>
      <c r="L90" s="153"/>
      <c r="M90" s="20"/>
    </row>
    <row r="91" spans="1:13" ht="30" customHeight="1">
      <c r="A91" s="152"/>
      <c r="B91" s="20"/>
      <c r="C91" s="20"/>
      <c r="D91" s="20"/>
      <c r="E91" s="153"/>
      <c r="F91" s="153"/>
      <c r="G91" s="153"/>
      <c r="H91" s="153"/>
      <c r="I91" s="153"/>
      <c r="J91" s="153"/>
      <c r="K91" s="153"/>
      <c r="L91" s="153"/>
      <c r="M91" s="20"/>
    </row>
    <row r="92" spans="1:13" ht="30" customHeight="1">
      <c r="A92" s="152"/>
      <c r="B92" s="20"/>
      <c r="C92" s="20"/>
      <c r="D92" s="20"/>
      <c r="E92" s="153"/>
      <c r="F92" s="153"/>
      <c r="G92" s="153"/>
      <c r="H92" s="153"/>
      <c r="I92" s="153"/>
      <c r="J92" s="153"/>
      <c r="K92" s="153"/>
      <c r="L92" s="153"/>
      <c r="M92" s="20"/>
    </row>
    <row r="93" spans="1:13" ht="30" customHeight="1">
      <c r="A93" s="152"/>
      <c r="B93" s="20"/>
      <c r="C93" s="20"/>
      <c r="D93" s="20"/>
      <c r="E93" s="153"/>
      <c r="F93" s="153"/>
      <c r="G93" s="153"/>
      <c r="H93" s="153"/>
      <c r="I93" s="153"/>
      <c r="J93" s="153"/>
      <c r="K93" s="153"/>
      <c r="L93" s="153"/>
      <c r="M93" s="20"/>
    </row>
    <row r="94" spans="1:13" ht="30" customHeight="1">
      <c r="A94" s="152"/>
      <c r="B94" s="20"/>
      <c r="C94" s="20"/>
      <c r="D94" s="20"/>
      <c r="E94" s="153"/>
      <c r="F94" s="153"/>
      <c r="G94" s="153"/>
      <c r="H94" s="153"/>
      <c r="I94" s="153"/>
      <c r="J94" s="153"/>
      <c r="K94" s="153"/>
      <c r="L94" s="153"/>
      <c r="M94" s="20"/>
    </row>
    <row r="95" spans="1:13" ht="30" customHeight="1">
      <c r="A95" s="152"/>
      <c r="B95" s="20"/>
      <c r="C95" s="20"/>
      <c r="D95" s="20"/>
      <c r="E95" s="153"/>
      <c r="F95" s="153"/>
      <c r="G95" s="153"/>
      <c r="H95" s="153"/>
      <c r="I95" s="153"/>
      <c r="J95" s="153"/>
      <c r="K95" s="153"/>
      <c r="L95" s="153"/>
      <c r="M95" s="20"/>
    </row>
    <row r="96" spans="1:13" ht="30" customHeight="1">
      <c r="A96" s="152"/>
      <c r="B96" s="20"/>
      <c r="C96" s="20"/>
      <c r="D96" s="20"/>
      <c r="E96" s="153"/>
      <c r="F96" s="153"/>
      <c r="G96" s="153"/>
      <c r="H96" s="153"/>
      <c r="I96" s="153"/>
      <c r="J96" s="153"/>
      <c r="K96" s="153"/>
      <c r="L96" s="153"/>
      <c r="M96" s="20"/>
    </row>
    <row r="97" spans="1:48" ht="30" customHeight="1">
      <c r="A97" s="152"/>
      <c r="B97" s="20"/>
      <c r="C97" s="20"/>
      <c r="D97" s="20"/>
      <c r="E97" s="153"/>
      <c r="F97" s="153"/>
      <c r="G97" s="153"/>
      <c r="H97" s="153"/>
      <c r="I97" s="153"/>
      <c r="J97" s="153"/>
      <c r="K97" s="153"/>
      <c r="L97" s="153"/>
      <c r="M97" s="20"/>
    </row>
    <row r="98" spans="1:48" ht="30" customHeight="1">
      <c r="A98" s="152"/>
      <c r="B98" s="20"/>
      <c r="C98" s="20"/>
      <c r="D98" s="20"/>
      <c r="E98" s="153"/>
      <c r="F98" s="153"/>
      <c r="G98" s="153"/>
      <c r="H98" s="153"/>
      <c r="I98" s="153"/>
      <c r="J98" s="153"/>
      <c r="K98" s="153"/>
      <c r="L98" s="153"/>
      <c r="M98" s="20"/>
    </row>
    <row r="99" spans="1:48" ht="30" customHeight="1">
      <c r="A99" s="13" t="s">
        <v>63</v>
      </c>
      <c r="B99" s="20"/>
      <c r="C99" s="20"/>
      <c r="D99" s="20"/>
      <c r="E99" s="153"/>
      <c r="F99" s="153">
        <f>SUM(F77:F98)</f>
        <v>32150000</v>
      </c>
      <c r="G99" s="153"/>
      <c r="H99" s="153"/>
      <c r="I99" s="153"/>
      <c r="J99" s="153"/>
      <c r="K99" s="153"/>
      <c r="L99" s="153">
        <f>SUM(L77:L98)</f>
        <v>32150000</v>
      </c>
      <c r="M99" s="20"/>
    </row>
    <row r="100" spans="1:48" ht="30" customHeight="1">
      <c r="A100" s="148" t="s">
        <v>2381</v>
      </c>
      <c r="B100" s="9"/>
      <c r="C100" s="11"/>
      <c r="D100" s="11"/>
      <c r="E100" s="12"/>
      <c r="F100" s="12"/>
      <c r="G100" s="12"/>
      <c r="H100" s="12"/>
      <c r="I100" s="12"/>
      <c r="J100" s="12"/>
      <c r="K100" s="12"/>
      <c r="L100" s="12"/>
      <c r="M100" s="11"/>
      <c r="Q100" s="1"/>
    </row>
    <row r="101" spans="1:48" ht="30" customHeight="1">
      <c r="A101" s="13" t="s">
        <v>2386</v>
      </c>
      <c r="B101" s="13"/>
      <c r="C101" s="13"/>
      <c r="D101" s="11"/>
      <c r="E101" s="12"/>
      <c r="F101" s="12"/>
      <c r="G101" s="12"/>
      <c r="H101" s="12"/>
      <c r="I101" s="12"/>
      <c r="J101" s="12"/>
      <c r="K101" s="12"/>
      <c r="L101" s="12"/>
      <c r="M101" s="13"/>
      <c r="N101" s="1" t="s">
        <v>175</v>
      </c>
      <c r="O101" s="1" t="s">
        <v>50</v>
      </c>
      <c r="P101" s="1" t="s">
        <v>50</v>
      </c>
      <c r="Q101" s="1" t="s">
        <v>171</v>
      </c>
      <c r="R101" s="1" t="s">
        <v>56</v>
      </c>
      <c r="S101" s="1" t="s">
        <v>56</v>
      </c>
      <c r="T101" s="1" t="s">
        <v>55</v>
      </c>
      <c r="AR101" s="1" t="s">
        <v>50</v>
      </c>
      <c r="AS101" s="1" t="s">
        <v>50</v>
      </c>
      <c r="AU101" s="1" t="s">
        <v>176</v>
      </c>
      <c r="AV101">
        <v>231</v>
      </c>
    </row>
    <row r="102" spans="1:48" ht="30" customHeight="1">
      <c r="A102" s="13" t="s">
        <v>2382</v>
      </c>
      <c r="B102" s="13"/>
      <c r="C102" s="13" t="s">
        <v>2385</v>
      </c>
      <c r="D102" s="11">
        <v>302</v>
      </c>
      <c r="E102" s="12">
        <f>일위대가목록!E5</f>
        <v>900</v>
      </c>
      <c r="F102" s="12">
        <f t="shared" ref="F102:F104" si="14">TRUNC(E102*D102, 0)</f>
        <v>271800</v>
      </c>
      <c r="G102" s="12">
        <f>일위대가목록!F5</f>
        <v>1543</v>
      </c>
      <c r="H102" s="12">
        <f t="shared" ref="H102:H104" si="15">TRUNC(G102*D102, 0)</f>
        <v>465986</v>
      </c>
      <c r="I102" s="12">
        <f>일위대가목록!G5</f>
        <v>423</v>
      </c>
      <c r="J102" s="12">
        <f t="shared" ref="J102:J104" si="16">TRUNC(I102*D102, 0)</f>
        <v>127746</v>
      </c>
      <c r="K102" s="12">
        <f t="shared" ref="K102:K104" si="17">TRUNC(E102+G102+I102, 0)</f>
        <v>2866</v>
      </c>
      <c r="L102" s="12">
        <f t="shared" ref="L102:L104" si="18">TRUNC(F102+H102+J102, 0)</f>
        <v>865532</v>
      </c>
      <c r="M102" s="13" t="s">
        <v>2436</v>
      </c>
      <c r="N102" s="1" t="s">
        <v>177</v>
      </c>
      <c r="O102" s="1" t="s">
        <v>50</v>
      </c>
      <c r="P102" s="1" t="s">
        <v>50</v>
      </c>
      <c r="Q102" s="1" t="s">
        <v>171</v>
      </c>
      <c r="R102" s="1" t="s">
        <v>55</v>
      </c>
      <c r="S102" s="1" t="s">
        <v>56</v>
      </c>
      <c r="T102" s="1" t="s">
        <v>56</v>
      </c>
      <c r="AR102" s="1" t="s">
        <v>50</v>
      </c>
      <c r="AS102" s="1" t="s">
        <v>50</v>
      </c>
      <c r="AU102" s="1" t="s">
        <v>178</v>
      </c>
      <c r="AV102">
        <v>232</v>
      </c>
    </row>
    <row r="103" spans="1:48" ht="30" customHeight="1">
      <c r="A103" s="13" t="s">
        <v>2383</v>
      </c>
      <c r="B103" s="13"/>
      <c r="C103" s="13" t="s">
        <v>2385</v>
      </c>
      <c r="D103" s="11">
        <v>191</v>
      </c>
      <c r="E103" s="12">
        <f>일위대가목록!E6</f>
        <v>0</v>
      </c>
      <c r="F103" s="12">
        <f t="shared" si="14"/>
        <v>0</v>
      </c>
      <c r="G103" s="12">
        <f>일위대가목록!F6</f>
        <v>30972</v>
      </c>
      <c r="H103" s="12">
        <f t="shared" si="15"/>
        <v>5915652</v>
      </c>
      <c r="I103" s="12">
        <f>일위대가목록!G6</f>
        <v>283</v>
      </c>
      <c r="J103" s="12">
        <f t="shared" si="16"/>
        <v>54053</v>
      </c>
      <c r="K103" s="12">
        <f t="shared" si="17"/>
        <v>31255</v>
      </c>
      <c r="L103" s="12">
        <f t="shared" si="18"/>
        <v>5969705</v>
      </c>
      <c r="M103" s="13" t="s">
        <v>72</v>
      </c>
      <c r="N103" s="1" t="s">
        <v>179</v>
      </c>
      <c r="O103" s="1" t="s">
        <v>50</v>
      </c>
      <c r="P103" s="1" t="s">
        <v>50</v>
      </c>
      <c r="Q103" s="1" t="s">
        <v>171</v>
      </c>
      <c r="R103" s="1" t="s">
        <v>55</v>
      </c>
      <c r="S103" s="1" t="s">
        <v>56</v>
      </c>
      <c r="T103" s="1" t="s">
        <v>56</v>
      </c>
      <c r="AR103" s="1" t="s">
        <v>50</v>
      </c>
      <c r="AS103" s="1" t="s">
        <v>50</v>
      </c>
      <c r="AU103" s="1" t="s">
        <v>180</v>
      </c>
      <c r="AV103">
        <v>233</v>
      </c>
    </row>
    <row r="104" spans="1:48" ht="30" customHeight="1">
      <c r="A104" s="13" t="s">
        <v>2384</v>
      </c>
      <c r="B104" s="13"/>
      <c r="C104" s="13" t="s">
        <v>2385</v>
      </c>
      <c r="D104" s="11">
        <v>113</v>
      </c>
      <c r="E104" s="12">
        <f>일위대가목록!E7</f>
        <v>2580</v>
      </c>
      <c r="F104" s="12">
        <f t="shared" si="14"/>
        <v>291540</v>
      </c>
      <c r="G104" s="12">
        <f>일위대가목록!F7</f>
        <v>4362</v>
      </c>
      <c r="H104" s="12">
        <f t="shared" si="15"/>
        <v>492906</v>
      </c>
      <c r="I104" s="12">
        <f>일위대가목록!G7</f>
        <v>2373</v>
      </c>
      <c r="J104" s="12">
        <f t="shared" si="16"/>
        <v>268149</v>
      </c>
      <c r="K104" s="12">
        <f t="shared" si="17"/>
        <v>9315</v>
      </c>
      <c r="L104" s="12">
        <f t="shared" si="18"/>
        <v>1052595</v>
      </c>
      <c r="M104" s="13" t="s">
        <v>77</v>
      </c>
      <c r="N104" s="1" t="s">
        <v>181</v>
      </c>
      <c r="O104" s="1" t="s">
        <v>50</v>
      </c>
      <c r="P104" s="1" t="s">
        <v>50</v>
      </c>
      <c r="Q104" s="1" t="s">
        <v>171</v>
      </c>
      <c r="R104" s="1" t="s">
        <v>55</v>
      </c>
      <c r="S104" s="1" t="s">
        <v>56</v>
      </c>
      <c r="T104" s="1" t="s">
        <v>56</v>
      </c>
      <c r="AR104" s="1" t="s">
        <v>50</v>
      </c>
      <c r="AS104" s="1" t="s">
        <v>50</v>
      </c>
      <c r="AU104" s="1" t="s">
        <v>182</v>
      </c>
      <c r="AV104">
        <v>234</v>
      </c>
    </row>
    <row r="105" spans="1:48" ht="30" customHeight="1">
      <c r="A105" s="13"/>
      <c r="B105" s="13"/>
      <c r="C105" s="13"/>
      <c r="D105" s="11"/>
      <c r="E105" s="12"/>
      <c r="F105" s="12"/>
      <c r="G105" s="12"/>
      <c r="H105" s="12"/>
      <c r="I105" s="12"/>
      <c r="J105" s="12"/>
      <c r="K105" s="12"/>
      <c r="L105" s="12"/>
      <c r="M105" s="13"/>
      <c r="N105" s="1"/>
      <c r="O105" s="1"/>
      <c r="P105" s="1"/>
      <c r="Q105" s="1"/>
      <c r="R105" s="1"/>
      <c r="S105" s="1"/>
      <c r="T105" s="1"/>
      <c r="AR105" s="1"/>
      <c r="AS105" s="1"/>
      <c r="AU105" s="1"/>
    </row>
    <row r="106" spans="1:48" ht="30" customHeight="1">
      <c r="A106" s="13"/>
      <c r="B106" s="13"/>
      <c r="C106" s="13"/>
      <c r="D106" s="11"/>
      <c r="E106" s="12"/>
      <c r="F106" s="12"/>
      <c r="G106" s="12"/>
      <c r="H106" s="12"/>
      <c r="I106" s="12"/>
      <c r="J106" s="12"/>
      <c r="K106" s="12"/>
      <c r="L106" s="12"/>
      <c r="M106" s="13"/>
      <c r="N106" s="1"/>
      <c r="O106" s="1"/>
      <c r="P106" s="1"/>
      <c r="Q106" s="1"/>
      <c r="R106" s="1"/>
      <c r="S106" s="1"/>
      <c r="T106" s="1"/>
      <c r="AR106" s="1"/>
      <c r="AS106" s="1"/>
      <c r="AU106" s="1"/>
    </row>
    <row r="107" spans="1:48" ht="30" customHeight="1">
      <c r="A107" s="13"/>
      <c r="B107" s="13"/>
      <c r="C107" s="13"/>
      <c r="D107" s="11"/>
      <c r="E107" s="12"/>
      <c r="F107" s="12"/>
      <c r="G107" s="12"/>
      <c r="H107" s="12"/>
      <c r="I107" s="12"/>
      <c r="J107" s="12"/>
      <c r="K107" s="12"/>
      <c r="L107" s="12"/>
      <c r="M107" s="13"/>
      <c r="N107" s="1"/>
      <c r="O107" s="1"/>
      <c r="P107" s="1"/>
      <c r="Q107" s="1"/>
      <c r="R107" s="1"/>
      <c r="S107" s="1"/>
      <c r="T107" s="1"/>
      <c r="AR107" s="1"/>
      <c r="AS107" s="1"/>
      <c r="AU107" s="1"/>
    </row>
    <row r="108" spans="1:48" ht="30" customHeight="1">
      <c r="A108" s="13"/>
      <c r="B108" s="13"/>
      <c r="C108" s="13"/>
      <c r="D108" s="11"/>
      <c r="E108" s="12"/>
      <c r="F108" s="12"/>
      <c r="G108" s="12"/>
      <c r="H108" s="12"/>
      <c r="I108" s="12"/>
      <c r="J108" s="12"/>
      <c r="K108" s="12"/>
      <c r="L108" s="12"/>
      <c r="M108" s="13"/>
      <c r="N108" s="1"/>
      <c r="O108" s="1"/>
      <c r="P108" s="1"/>
      <c r="Q108" s="1"/>
      <c r="R108" s="1"/>
      <c r="S108" s="1"/>
      <c r="T108" s="1"/>
      <c r="AR108" s="1"/>
      <c r="AS108" s="1"/>
      <c r="AU108" s="1"/>
    </row>
    <row r="109" spans="1:48" s="145" customFormat="1" ht="30" customHeight="1">
      <c r="A109" s="141"/>
      <c r="B109" s="141"/>
      <c r="C109" s="141"/>
      <c r="D109" s="142"/>
      <c r="E109" s="143"/>
      <c r="F109" s="143"/>
      <c r="G109" s="143"/>
      <c r="H109" s="143"/>
      <c r="I109" s="143"/>
      <c r="J109" s="143"/>
      <c r="K109" s="143"/>
      <c r="L109" s="143"/>
      <c r="M109" s="141"/>
      <c r="N109" s="144"/>
      <c r="O109" s="144"/>
      <c r="P109" s="144"/>
      <c r="Q109" s="144"/>
      <c r="R109" s="144"/>
      <c r="S109" s="144"/>
      <c r="T109" s="144"/>
      <c r="AR109" s="144"/>
      <c r="AS109" s="144"/>
      <c r="AU109" s="144"/>
    </row>
    <row r="110" spans="1:48" s="145" customFormat="1" ht="30" customHeight="1">
      <c r="A110" s="141"/>
      <c r="B110" s="141"/>
      <c r="C110" s="141"/>
      <c r="D110" s="142"/>
      <c r="E110" s="143"/>
      <c r="F110" s="143"/>
      <c r="G110" s="143"/>
      <c r="H110" s="143"/>
      <c r="I110" s="143"/>
      <c r="J110" s="143"/>
      <c r="K110" s="143"/>
      <c r="L110" s="143"/>
      <c r="M110" s="141"/>
      <c r="N110" s="144"/>
      <c r="O110" s="144"/>
      <c r="P110" s="144"/>
      <c r="Q110" s="144"/>
      <c r="R110" s="144"/>
      <c r="S110" s="144"/>
      <c r="T110" s="144"/>
      <c r="AR110" s="144"/>
      <c r="AS110" s="144"/>
      <c r="AU110" s="144"/>
    </row>
    <row r="111" spans="1:48" s="145" customFormat="1" ht="30" customHeight="1">
      <c r="A111" s="141"/>
      <c r="B111" s="141"/>
      <c r="C111" s="141"/>
      <c r="D111" s="142"/>
      <c r="E111" s="143"/>
      <c r="F111" s="143"/>
      <c r="G111" s="143"/>
      <c r="H111" s="143"/>
      <c r="I111" s="143"/>
      <c r="J111" s="143"/>
      <c r="K111" s="143"/>
      <c r="L111" s="143"/>
      <c r="M111" s="141"/>
      <c r="N111" s="144"/>
      <c r="O111" s="144"/>
      <c r="P111" s="144"/>
      <c r="Q111" s="144"/>
      <c r="R111" s="144"/>
      <c r="S111" s="144"/>
      <c r="T111" s="144"/>
      <c r="AR111" s="144"/>
      <c r="AS111" s="144"/>
      <c r="AU111" s="144"/>
    </row>
    <row r="112" spans="1:48" s="145" customFormat="1" ht="30" customHeight="1">
      <c r="A112" s="141"/>
      <c r="B112" s="141"/>
      <c r="C112" s="141"/>
      <c r="D112" s="142"/>
      <c r="E112" s="143"/>
      <c r="F112" s="143"/>
      <c r="G112" s="143"/>
      <c r="H112" s="143"/>
      <c r="I112" s="143"/>
      <c r="J112" s="143"/>
      <c r="K112" s="143"/>
      <c r="L112" s="143"/>
      <c r="M112" s="141"/>
      <c r="N112" s="144"/>
      <c r="O112" s="144"/>
      <c r="P112" s="144"/>
      <c r="Q112" s="144"/>
      <c r="R112" s="144"/>
      <c r="S112" s="144"/>
      <c r="T112" s="144"/>
      <c r="AR112" s="144"/>
      <c r="AS112" s="144"/>
      <c r="AU112" s="144"/>
    </row>
    <row r="113" spans="1:48" s="145" customFormat="1" ht="30" customHeight="1">
      <c r="A113" s="141"/>
      <c r="B113" s="141"/>
      <c r="C113" s="141"/>
      <c r="D113" s="142"/>
      <c r="E113" s="143"/>
      <c r="F113" s="143"/>
      <c r="G113" s="143"/>
      <c r="H113" s="143"/>
      <c r="I113" s="143"/>
      <c r="J113" s="143"/>
      <c r="K113" s="143"/>
      <c r="L113" s="143"/>
      <c r="M113" s="141"/>
      <c r="N113" s="144"/>
      <c r="O113" s="144"/>
      <c r="P113" s="144"/>
      <c r="Q113" s="144"/>
      <c r="R113" s="144"/>
      <c r="S113" s="144"/>
      <c r="T113" s="144"/>
      <c r="AR113" s="144"/>
      <c r="AS113" s="144"/>
      <c r="AU113" s="144"/>
    </row>
    <row r="114" spans="1:48" ht="30" customHeight="1">
      <c r="A114" s="13"/>
      <c r="B114" s="13"/>
      <c r="C114" s="13"/>
      <c r="D114" s="11"/>
      <c r="E114" s="12"/>
      <c r="F114" s="12"/>
      <c r="G114" s="12"/>
      <c r="H114" s="12"/>
      <c r="I114" s="12"/>
      <c r="J114" s="12"/>
      <c r="K114" s="12"/>
      <c r="L114" s="12"/>
      <c r="M114" s="13"/>
      <c r="N114" s="1"/>
      <c r="O114" s="1"/>
      <c r="P114" s="1"/>
      <c r="Q114" s="1"/>
      <c r="R114" s="1"/>
      <c r="S114" s="1"/>
      <c r="T114" s="1"/>
      <c r="AR114" s="1"/>
      <c r="AS114" s="1"/>
      <c r="AU114" s="1"/>
    </row>
    <row r="115" spans="1:48" ht="30" customHeight="1">
      <c r="A115" s="11"/>
      <c r="B115" s="11"/>
      <c r="C115" s="11"/>
      <c r="D115" s="11"/>
      <c r="E115" s="12"/>
      <c r="F115" s="12"/>
      <c r="G115" s="12"/>
      <c r="H115" s="12"/>
      <c r="I115" s="12"/>
      <c r="J115" s="12"/>
      <c r="K115" s="12"/>
      <c r="L115" s="12"/>
      <c r="M115" s="11"/>
      <c r="Q115" s="1" t="s">
        <v>171</v>
      </c>
    </row>
    <row r="116" spans="1:48" ht="30" customHeight="1">
      <c r="A116" s="11"/>
      <c r="B116" s="11"/>
      <c r="C116" s="11"/>
      <c r="D116" s="11"/>
      <c r="E116" s="12"/>
      <c r="F116" s="12"/>
      <c r="G116" s="12"/>
      <c r="H116" s="12"/>
      <c r="I116" s="12"/>
      <c r="J116" s="12"/>
      <c r="K116" s="12"/>
      <c r="L116" s="12"/>
      <c r="M116" s="11"/>
      <c r="Q116" s="1" t="s">
        <v>171</v>
      </c>
    </row>
    <row r="117" spans="1:48" ht="30" customHeight="1">
      <c r="A117" s="11"/>
      <c r="B117" s="11"/>
      <c r="C117" s="11"/>
      <c r="D117" s="11"/>
      <c r="E117" s="12"/>
      <c r="F117" s="12"/>
      <c r="G117" s="12"/>
      <c r="H117" s="12"/>
      <c r="I117" s="12"/>
      <c r="J117" s="12"/>
      <c r="K117" s="12"/>
      <c r="L117" s="12"/>
      <c r="M117" s="11"/>
      <c r="Q117" s="1" t="s">
        <v>171</v>
      </c>
    </row>
    <row r="118" spans="1:48" ht="30" customHeight="1">
      <c r="A118" s="11"/>
      <c r="B118" s="11"/>
      <c r="C118" s="11"/>
      <c r="D118" s="11"/>
      <c r="E118" s="12"/>
      <c r="F118" s="12"/>
      <c r="G118" s="12"/>
      <c r="H118" s="12"/>
      <c r="I118" s="12"/>
      <c r="J118" s="12"/>
      <c r="K118" s="12"/>
      <c r="L118" s="12"/>
      <c r="M118" s="11"/>
      <c r="Q118" s="1" t="s">
        <v>171</v>
      </c>
    </row>
    <row r="119" spans="1:48" ht="30" customHeight="1">
      <c r="A119" s="11"/>
      <c r="B119" s="11"/>
      <c r="C119" s="11"/>
      <c r="D119" s="11"/>
      <c r="E119" s="12"/>
      <c r="F119" s="12"/>
      <c r="G119" s="12"/>
      <c r="H119" s="12"/>
      <c r="I119" s="12"/>
      <c r="J119" s="12"/>
      <c r="K119" s="12"/>
      <c r="L119" s="12"/>
      <c r="M119" s="11"/>
      <c r="Q119" s="1" t="s">
        <v>171</v>
      </c>
    </row>
    <row r="120" spans="1:48" ht="30" customHeight="1">
      <c r="A120" s="11"/>
      <c r="B120" s="11"/>
      <c r="C120" s="11"/>
      <c r="D120" s="11"/>
      <c r="E120" s="12"/>
      <c r="F120" s="12"/>
      <c r="G120" s="12"/>
      <c r="H120" s="12"/>
      <c r="I120" s="12"/>
      <c r="J120" s="12"/>
      <c r="K120" s="12"/>
      <c r="L120" s="12"/>
      <c r="M120" s="11"/>
      <c r="Q120" s="1" t="s">
        <v>171</v>
      </c>
    </row>
    <row r="121" spans="1:48" ht="30" customHeight="1">
      <c r="A121" s="11"/>
      <c r="B121" s="11"/>
      <c r="C121" s="11"/>
      <c r="D121" s="11"/>
      <c r="E121" s="12"/>
      <c r="F121" s="12"/>
      <c r="G121" s="12"/>
      <c r="H121" s="12"/>
      <c r="I121" s="12"/>
      <c r="J121" s="12"/>
      <c r="K121" s="12"/>
      <c r="L121" s="12"/>
      <c r="M121" s="11"/>
      <c r="Q121" s="1" t="s">
        <v>171</v>
      </c>
    </row>
    <row r="122" spans="1:48" ht="30" customHeight="1">
      <c r="A122" s="11"/>
      <c r="B122" s="11"/>
      <c r="C122" s="11"/>
      <c r="D122" s="11"/>
      <c r="E122" s="12"/>
      <c r="F122" s="12"/>
      <c r="G122" s="12"/>
      <c r="H122" s="12"/>
      <c r="I122" s="12"/>
      <c r="J122" s="12"/>
      <c r="K122" s="12"/>
      <c r="L122" s="12"/>
      <c r="M122" s="11"/>
      <c r="Q122" s="1" t="s">
        <v>171</v>
      </c>
    </row>
    <row r="123" spans="1:48" ht="30" customHeight="1">
      <c r="A123" s="13" t="s">
        <v>63</v>
      </c>
      <c r="B123" s="11"/>
      <c r="C123" s="11"/>
      <c r="D123" s="11"/>
      <c r="E123" s="12"/>
      <c r="F123" s="12">
        <f>SUMIF(Q101:Q122,"010105",F101:F122)</f>
        <v>563340</v>
      </c>
      <c r="G123" s="12"/>
      <c r="H123" s="12">
        <f>SUMIF(Q101:Q122,"010105",H101:H122)</f>
        <v>6874544</v>
      </c>
      <c r="I123" s="12"/>
      <c r="J123" s="12">
        <f>SUMIF(Q101:Q122,"010105",J101:J122)</f>
        <v>449948</v>
      </c>
      <c r="K123" s="12"/>
      <c r="L123" s="12">
        <f>SUMIF(Q101:Q122,"010105",L101:L122)</f>
        <v>7887832</v>
      </c>
      <c r="M123" s="11"/>
      <c r="N123" t="s">
        <v>64</v>
      </c>
    </row>
    <row r="124" spans="1:48" ht="30" customHeight="1">
      <c r="A124" s="13" t="s">
        <v>2387</v>
      </c>
      <c r="B124" s="9"/>
      <c r="C124" s="11"/>
      <c r="D124" s="11"/>
      <c r="E124" s="12"/>
      <c r="F124" s="12"/>
      <c r="G124" s="12"/>
      <c r="H124" s="12"/>
      <c r="I124" s="12"/>
      <c r="J124" s="12"/>
      <c r="K124" s="12"/>
      <c r="L124" s="12"/>
      <c r="M124" s="11"/>
      <c r="Q124" s="1" t="s">
        <v>187</v>
      </c>
    </row>
    <row r="125" spans="1:48" ht="30" customHeight="1">
      <c r="A125" s="13" t="s">
        <v>2388</v>
      </c>
      <c r="B125" s="13" t="s">
        <v>2389</v>
      </c>
      <c r="C125" s="13" t="s">
        <v>2385</v>
      </c>
      <c r="D125" s="11">
        <v>114</v>
      </c>
      <c r="E125" s="12">
        <f>단가대비표!M360</f>
        <v>98120</v>
      </c>
      <c r="F125" s="12">
        <f t="shared" ref="F125:F133" si="19">TRUNC(E125*D125, 0)</f>
        <v>11185680</v>
      </c>
      <c r="G125" s="12"/>
      <c r="H125" s="12">
        <f t="shared" ref="H125:H133" si="20">TRUNC(G125*D125, 0)</f>
        <v>0</v>
      </c>
      <c r="I125" s="12"/>
      <c r="J125" s="12">
        <f t="shared" ref="J125:J133" si="21">TRUNC(I125*D125, 0)</f>
        <v>0</v>
      </c>
      <c r="K125" s="12">
        <f t="shared" ref="K125:K133" si="22">TRUNC(E125+G125+I125, 0)</f>
        <v>98120</v>
      </c>
      <c r="L125" s="12">
        <f t="shared" ref="L125:L133" si="23">TRUNC(F125+H125+J125, 0)</f>
        <v>11185680</v>
      </c>
      <c r="M125" s="13"/>
      <c r="N125" s="1" t="s">
        <v>188</v>
      </c>
      <c r="O125" s="1" t="s">
        <v>50</v>
      </c>
      <c r="P125" s="1" t="s">
        <v>50</v>
      </c>
      <c r="Q125" s="1" t="s">
        <v>187</v>
      </c>
      <c r="R125" s="1" t="s">
        <v>55</v>
      </c>
      <c r="S125" s="1" t="s">
        <v>56</v>
      </c>
      <c r="T125" s="1" t="s">
        <v>56</v>
      </c>
      <c r="AR125" s="1" t="s">
        <v>50</v>
      </c>
      <c r="AS125" s="1" t="s">
        <v>50</v>
      </c>
      <c r="AU125" s="1" t="s">
        <v>189</v>
      </c>
      <c r="AV125">
        <v>241</v>
      </c>
    </row>
    <row r="126" spans="1:48" ht="30" customHeight="1">
      <c r="A126" s="13" t="s">
        <v>2388</v>
      </c>
      <c r="B126" s="13" t="s">
        <v>2390</v>
      </c>
      <c r="C126" s="13" t="s">
        <v>2385</v>
      </c>
      <c r="D126" s="11">
        <v>17</v>
      </c>
      <c r="E126" s="12">
        <f>단가대비표!M359</f>
        <v>85290</v>
      </c>
      <c r="F126" s="12">
        <f t="shared" si="19"/>
        <v>1449930</v>
      </c>
      <c r="G126" s="12"/>
      <c r="H126" s="12">
        <f t="shared" si="20"/>
        <v>0</v>
      </c>
      <c r="I126" s="12"/>
      <c r="J126" s="12">
        <f t="shared" si="21"/>
        <v>0</v>
      </c>
      <c r="K126" s="12">
        <f t="shared" si="22"/>
        <v>85290</v>
      </c>
      <c r="L126" s="12">
        <f t="shared" si="23"/>
        <v>1449930</v>
      </c>
      <c r="M126" s="13"/>
      <c r="N126" s="1" t="s">
        <v>190</v>
      </c>
      <c r="O126" s="1" t="s">
        <v>50</v>
      </c>
      <c r="P126" s="1" t="s">
        <v>50</v>
      </c>
      <c r="Q126" s="1" t="s">
        <v>187</v>
      </c>
      <c r="R126" s="1" t="s">
        <v>55</v>
      </c>
      <c r="S126" s="1" t="s">
        <v>56</v>
      </c>
      <c r="T126" s="1" t="s">
        <v>56</v>
      </c>
      <c r="AR126" s="1" t="s">
        <v>50</v>
      </c>
      <c r="AS126" s="1" t="s">
        <v>50</v>
      </c>
      <c r="AU126" s="1" t="s">
        <v>191</v>
      </c>
      <c r="AV126">
        <v>242</v>
      </c>
    </row>
    <row r="127" spans="1:48" ht="30" customHeight="1">
      <c r="A127" s="13" t="s">
        <v>2391</v>
      </c>
      <c r="B127" s="13" t="s">
        <v>2392</v>
      </c>
      <c r="C127" s="13" t="s">
        <v>58</v>
      </c>
      <c r="D127" s="11">
        <v>424</v>
      </c>
      <c r="E127" s="12">
        <f>일위대가목록!E16</f>
        <v>3995</v>
      </c>
      <c r="F127" s="12">
        <f t="shared" si="19"/>
        <v>1693880</v>
      </c>
      <c r="G127" s="12">
        <f>일위대가목록!F16</f>
        <v>31880</v>
      </c>
      <c r="H127" s="12">
        <f t="shared" si="20"/>
        <v>13517120</v>
      </c>
      <c r="I127" s="12">
        <f>일위대가목록!G16</f>
        <v>956</v>
      </c>
      <c r="J127" s="12">
        <f t="shared" si="21"/>
        <v>405344</v>
      </c>
      <c r="K127" s="12">
        <f t="shared" si="22"/>
        <v>36831</v>
      </c>
      <c r="L127" s="12">
        <f t="shared" si="23"/>
        <v>15616344</v>
      </c>
      <c r="M127" s="13" t="str">
        <f>일위대가목록!I16</f>
        <v>호표 35</v>
      </c>
      <c r="N127" s="1" t="s">
        <v>192</v>
      </c>
      <c r="O127" s="1" t="s">
        <v>50</v>
      </c>
      <c r="P127" s="1" t="s">
        <v>50</v>
      </c>
      <c r="Q127" s="1" t="s">
        <v>187</v>
      </c>
      <c r="R127" s="1" t="s">
        <v>55</v>
      </c>
      <c r="S127" s="1" t="s">
        <v>56</v>
      </c>
      <c r="T127" s="1" t="s">
        <v>56</v>
      </c>
      <c r="AR127" s="1" t="s">
        <v>50</v>
      </c>
      <c r="AS127" s="1" t="s">
        <v>50</v>
      </c>
      <c r="AU127" s="1" t="s">
        <v>193</v>
      </c>
      <c r="AV127">
        <v>243</v>
      </c>
    </row>
    <row r="128" spans="1:48" ht="30" customHeight="1">
      <c r="A128" s="13" t="s">
        <v>2393</v>
      </c>
      <c r="B128" s="13"/>
      <c r="C128" s="13" t="s">
        <v>58</v>
      </c>
      <c r="D128" s="11">
        <v>95</v>
      </c>
      <c r="E128" s="12">
        <v>5500</v>
      </c>
      <c r="F128" s="12">
        <f t="shared" si="19"/>
        <v>522500</v>
      </c>
      <c r="G128" s="12"/>
      <c r="H128" s="12">
        <f t="shared" si="20"/>
        <v>0</v>
      </c>
      <c r="I128" s="12"/>
      <c r="J128" s="12">
        <f t="shared" si="21"/>
        <v>0</v>
      </c>
      <c r="K128" s="12">
        <f t="shared" si="22"/>
        <v>5500</v>
      </c>
      <c r="L128" s="12">
        <f t="shared" si="23"/>
        <v>522500</v>
      </c>
      <c r="M128" s="13"/>
      <c r="N128" s="1" t="s">
        <v>194</v>
      </c>
      <c r="O128" s="1" t="s">
        <v>50</v>
      </c>
      <c r="P128" s="1" t="s">
        <v>50</v>
      </c>
      <c r="Q128" s="1" t="s">
        <v>187</v>
      </c>
      <c r="R128" s="1" t="s">
        <v>55</v>
      </c>
      <c r="S128" s="1" t="s">
        <v>56</v>
      </c>
      <c r="T128" s="1" t="s">
        <v>56</v>
      </c>
      <c r="AR128" s="1" t="s">
        <v>50</v>
      </c>
      <c r="AS128" s="1" t="s">
        <v>50</v>
      </c>
      <c r="AU128" s="1" t="s">
        <v>195</v>
      </c>
      <c r="AV128">
        <v>245</v>
      </c>
    </row>
    <row r="129" spans="1:48" ht="30" customHeight="1">
      <c r="A129" s="152" t="s">
        <v>2401</v>
      </c>
      <c r="B129" s="152"/>
      <c r="C129" s="152" t="s">
        <v>2402</v>
      </c>
      <c r="D129" s="20">
        <v>212</v>
      </c>
      <c r="E129" s="153">
        <f>일위대가목록!E19</f>
        <v>551</v>
      </c>
      <c r="F129" s="12">
        <f t="shared" si="19"/>
        <v>116812</v>
      </c>
      <c r="G129" s="153">
        <f>일위대가목록!F19</f>
        <v>496</v>
      </c>
      <c r="H129" s="153">
        <f t="shared" si="20"/>
        <v>105152</v>
      </c>
      <c r="I129" s="153"/>
      <c r="J129" s="153">
        <f t="shared" si="21"/>
        <v>0</v>
      </c>
      <c r="K129" s="12">
        <f t="shared" si="22"/>
        <v>1047</v>
      </c>
      <c r="L129" s="12">
        <f t="shared" si="23"/>
        <v>221964</v>
      </c>
      <c r="M129" s="152" t="str">
        <f>일위대가목록!I19</f>
        <v>호표 39</v>
      </c>
      <c r="N129" s="1"/>
      <c r="O129" s="1"/>
      <c r="P129" s="1"/>
      <c r="Q129" s="1"/>
      <c r="R129" s="1"/>
      <c r="S129" s="1"/>
      <c r="T129" s="1"/>
      <c r="AR129" s="1"/>
      <c r="AS129" s="1"/>
      <c r="AU129" s="1"/>
    </row>
    <row r="130" spans="1:48" s="151" customFormat="1" ht="30" customHeight="1">
      <c r="A130" s="10" t="s">
        <v>2394</v>
      </c>
      <c r="B130" s="10"/>
      <c r="C130" s="10" t="s">
        <v>2385</v>
      </c>
      <c r="D130" s="11">
        <v>131</v>
      </c>
      <c r="E130" s="12">
        <f>일위대가목록!E11</f>
        <v>2035</v>
      </c>
      <c r="F130" s="12">
        <f t="shared" si="19"/>
        <v>266585</v>
      </c>
      <c r="G130" s="12">
        <f>일위대가목록!F11</f>
        <v>12321</v>
      </c>
      <c r="H130" s="12">
        <f t="shared" si="20"/>
        <v>1614051</v>
      </c>
      <c r="I130" s="12">
        <f>일위대가목록!G11</f>
        <v>4447</v>
      </c>
      <c r="J130" s="12">
        <f t="shared" si="21"/>
        <v>582557</v>
      </c>
      <c r="K130" s="12">
        <f t="shared" si="22"/>
        <v>18803</v>
      </c>
      <c r="L130" s="12">
        <f t="shared" si="23"/>
        <v>2463193</v>
      </c>
      <c r="M130" s="10" t="str">
        <f>일위대가목록!I11</f>
        <v>호표 30</v>
      </c>
      <c r="N130" s="150" t="s">
        <v>196</v>
      </c>
      <c r="O130" s="150" t="s">
        <v>50</v>
      </c>
      <c r="P130" s="150" t="s">
        <v>50</v>
      </c>
      <c r="Q130" s="150" t="s">
        <v>187</v>
      </c>
      <c r="R130" s="150" t="s">
        <v>55</v>
      </c>
      <c r="S130" s="150" t="s">
        <v>56</v>
      </c>
      <c r="T130" s="150" t="s">
        <v>56</v>
      </c>
      <c r="AR130" s="150" t="s">
        <v>50</v>
      </c>
      <c r="AS130" s="150" t="s">
        <v>50</v>
      </c>
      <c r="AU130" s="150" t="s">
        <v>197</v>
      </c>
      <c r="AV130" s="151">
        <v>247</v>
      </c>
    </row>
    <row r="131" spans="1:48" ht="30" customHeight="1">
      <c r="A131" s="13" t="s">
        <v>2395</v>
      </c>
      <c r="B131" s="13" t="s">
        <v>2396</v>
      </c>
      <c r="C131" s="13" t="s">
        <v>2397</v>
      </c>
      <c r="D131" s="11">
        <v>4.33</v>
      </c>
      <c r="E131" s="12">
        <f>단가대비표!M361</f>
        <v>817300</v>
      </c>
      <c r="F131" s="12">
        <f t="shared" si="19"/>
        <v>3538909</v>
      </c>
      <c r="G131" s="12"/>
      <c r="H131" s="12">
        <f t="shared" si="20"/>
        <v>0</v>
      </c>
      <c r="I131" s="12"/>
      <c r="J131" s="12">
        <f t="shared" si="21"/>
        <v>0</v>
      </c>
      <c r="K131" s="12">
        <f t="shared" si="22"/>
        <v>817300</v>
      </c>
      <c r="L131" s="12">
        <f t="shared" si="23"/>
        <v>3538909</v>
      </c>
      <c r="M131" s="13"/>
      <c r="N131" s="1" t="s">
        <v>198</v>
      </c>
      <c r="O131" s="1" t="s">
        <v>50</v>
      </c>
      <c r="P131" s="1" t="s">
        <v>50</v>
      </c>
      <c r="Q131" s="1" t="s">
        <v>187</v>
      </c>
      <c r="R131" s="1" t="s">
        <v>55</v>
      </c>
      <c r="S131" s="1" t="s">
        <v>56</v>
      </c>
      <c r="T131" s="1" t="s">
        <v>56</v>
      </c>
      <c r="AR131" s="1" t="s">
        <v>50</v>
      </c>
      <c r="AS131" s="1" t="s">
        <v>50</v>
      </c>
      <c r="AU131" s="1" t="s">
        <v>199</v>
      </c>
      <c r="AV131">
        <v>248</v>
      </c>
    </row>
    <row r="132" spans="1:48" ht="30" customHeight="1">
      <c r="A132" s="13"/>
      <c r="B132" s="13" t="s">
        <v>2398</v>
      </c>
      <c r="C132" s="13" t="s">
        <v>2397</v>
      </c>
      <c r="D132" s="11">
        <v>6.75</v>
      </c>
      <c r="E132" s="12">
        <f>단가대비표!M362</f>
        <v>817300</v>
      </c>
      <c r="F132" s="12">
        <f t="shared" si="19"/>
        <v>5516775</v>
      </c>
      <c r="G132" s="12"/>
      <c r="H132" s="12">
        <f t="shared" si="20"/>
        <v>0</v>
      </c>
      <c r="I132" s="12"/>
      <c r="J132" s="12">
        <f t="shared" si="21"/>
        <v>0</v>
      </c>
      <c r="K132" s="12">
        <f t="shared" si="22"/>
        <v>817300</v>
      </c>
      <c r="L132" s="12">
        <f t="shared" si="23"/>
        <v>5516775</v>
      </c>
      <c r="M132" s="13"/>
      <c r="N132" s="1" t="s">
        <v>200</v>
      </c>
      <c r="O132" s="1" t="s">
        <v>50</v>
      </c>
      <c r="P132" s="1" t="s">
        <v>50</v>
      </c>
      <c r="Q132" s="1" t="s">
        <v>187</v>
      </c>
      <c r="R132" s="1" t="s">
        <v>55</v>
      </c>
      <c r="S132" s="1" t="s">
        <v>56</v>
      </c>
      <c r="T132" s="1" t="s">
        <v>56</v>
      </c>
      <c r="AR132" s="1" t="s">
        <v>50</v>
      </c>
      <c r="AS132" s="1" t="s">
        <v>50</v>
      </c>
      <c r="AU132" s="1" t="s">
        <v>201</v>
      </c>
      <c r="AV132">
        <v>249</v>
      </c>
    </row>
    <row r="133" spans="1:48" ht="30" customHeight="1">
      <c r="A133" s="13" t="s">
        <v>2399</v>
      </c>
      <c r="B133" s="13"/>
      <c r="C133" s="13" t="s">
        <v>2397</v>
      </c>
      <c r="D133" s="11">
        <v>11.08</v>
      </c>
      <c r="E133" s="12">
        <f>일위대가목록!E13</f>
        <v>10003</v>
      </c>
      <c r="F133" s="12">
        <f t="shared" si="19"/>
        <v>110833</v>
      </c>
      <c r="G133" s="12">
        <f>일위대가목록!F13</f>
        <v>772296</v>
      </c>
      <c r="H133" s="12">
        <f t="shared" si="20"/>
        <v>8557039</v>
      </c>
      <c r="I133" s="12">
        <f>일위대가목록!G13</f>
        <v>30673</v>
      </c>
      <c r="J133" s="12">
        <f t="shared" si="21"/>
        <v>339856</v>
      </c>
      <c r="K133" s="12">
        <f t="shared" si="22"/>
        <v>812972</v>
      </c>
      <c r="L133" s="12">
        <f t="shared" si="23"/>
        <v>9007728</v>
      </c>
      <c r="M133" s="13" t="str">
        <f>일위대가목록!I13</f>
        <v>호표 32</v>
      </c>
      <c r="N133" s="1" t="s">
        <v>202</v>
      </c>
      <c r="O133" s="1" t="s">
        <v>50</v>
      </c>
      <c r="P133" s="1" t="s">
        <v>50</v>
      </c>
      <c r="Q133" s="1" t="s">
        <v>187</v>
      </c>
      <c r="R133" s="1" t="s">
        <v>55</v>
      </c>
      <c r="S133" s="1" t="s">
        <v>56</v>
      </c>
      <c r="T133" s="1" t="s">
        <v>56</v>
      </c>
      <c r="AR133" s="1" t="s">
        <v>50</v>
      </c>
      <c r="AS133" s="1" t="s">
        <v>50</v>
      </c>
      <c r="AU133" s="1" t="s">
        <v>203</v>
      </c>
      <c r="AV133">
        <v>250</v>
      </c>
    </row>
    <row r="134" spans="1:48" ht="30" customHeight="1">
      <c r="A134" s="13"/>
      <c r="B134" s="13"/>
      <c r="C134" s="13"/>
      <c r="D134" s="11"/>
      <c r="E134" s="12"/>
      <c r="F134" s="12"/>
      <c r="G134" s="12"/>
      <c r="H134" s="12"/>
      <c r="I134" s="12"/>
      <c r="J134" s="12"/>
      <c r="K134" s="12"/>
      <c r="L134" s="12"/>
      <c r="M134" s="13"/>
      <c r="N134" s="1"/>
      <c r="O134" s="1"/>
      <c r="P134" s="1"/>
      <c r="Q134" s="1"/>
      <c r="R134" s="1"/>
      <c r="S134" s="1"/>
      <c r="T134" s="1"/>
      <c r="AR134" s="1"/>
      <c r="AS134" s="1"/>
      <c r="AU134" s="1"/>
    </row>
    <row r="135" spans="1:48" ht="30" customHeight="1">
      <c r="A135" s="152"/>
      <c r="B135" s="152"/>
      <c r="C135" s="152"/>
      <c r="D135" s="20"/>
      <c r="E135" s="153"/>
      <c r="F135" s="153"/>
      <c r="G135" s="153"/>
      <c r="H135" s="153"/>
      <c r="I135" s="153"/>
      <c r="J135" s="153"/>
      <c r="K135" s="153"/>
      <c r="L135" s="153"/>
      <c r="M135" s="152"/>
      <c r="N135" s="1"/>
      <c r="O135" s="1"/>
      <c r="P135" s="1"/>
      <c r="Q135" s="1"/>
      <c r="R135" s="1"/>
      <c r="S135" s="1"/>
      <c r="T135" s="1"/>
      <c r="AR135" s="1"/>
      <c r="AS135" s="1"/>
      <c r="AU135" s="1"/>
    </row>
    <row r="136" spans="1:48" ht="30" customHeight="1">
      <c r="A136" s="13"/>
      <c r="B136" s="13"/>
      <c r="C136" s="13"/>
      <c r="D136" s="11"/>
      <c r="E136" s="12"/>
      <c r="F136" s="12"/>
      <c r="G136" s="12"/>
      <c r="H136" s="12"/>
      <c r="I136" s="12"/>
      <c r="J136" s="12"/>
      <c r="K136" s="12"/>
      <c r="L136" s="12"/>
      <c r="M136" s="13"/>
      <c r="N136" s="1"/>
      <c r="O136" s="1"/>
      <c r="P136" s="1"/>
      <c r="Q136" s="1"/>
      <c r="R136" s="1"/>
      <c r="S136" s="1"/>
      <c r="T136" s="1"/>
      <c r="AR136" s="1"/>
      <c r="AS136" s="1"/>
      <c r="AU136" s="1"/>
    </row>
    <row r="137" spans="1:48" ht="30" customHeight="1">
      <c r="A137" s="13"/>
      <c r="B137" s="13"/>
      <c r="C137" s="13"/>
      <c r="D137" s="11"/>
      <c r="E137" s="12"/>
      <c r="F137" s="12"/>
      <c r="G137" s="12"/>
      <c r="H137" s="12"/>
      <c r="I137" s="12"/>
      <c r="J137" s="12"/>
      <c r="K137" s="12"/>
      <c r="L137" s="12"/>
      <c r="M137" s="13"/>
      <c r="N137" s="1"/>
      <c r="O137" s="1"/>
      <c r="P137" s="1"/>
      <c r="Q137" s="1"/>
      <c r="R137" s="1"/>
      <c r="S137" s="1"/>
      <c r="T137" s="1"/>
      <c r="AR137" s="1"/>
      <c r="AS137" s="1"/>
      <c r="AU137" s="1"/>
    </row>
    <row r="138" spans="1:48" ht="30" customHeight="1">
      <c r="A138" s="13"/>
      <c r="B138" s="13"/>
      <c r="C138" s="13"/>
      <c r="D138" s="11"/>
      <c r="E138" s="12"/>
      <c r="F138" s="12"/>
      <c r="G138" s="12"/>
      <c r="H138" s="12"/>
      <c r="I138" s="12"/>
      <c r="J138" s="12"/>
      <c r="K138" s="12"/>
      <c r="L138" s="12"/>
      <c r="M138" s="13"/>
      <c r="N138" s="1"/>
      <c r="O138" s="1"/>
      <c r="P138" s="1"/>
      <c r="Q138" s="1"/>
      <c r="R138" s="1"/>
      <c r="S138" s="1"/>
      <c r="T138" s="1"/>
      <c r="AR138" s="1"/>
      <c r="AS138" s="1"/>
      <c r="AU138" s="1"/>
    </row>
    <row r="139" spans="1:48" ht="30" customHeight="1">
      <c r="A139" s="13"/>
      <c r="B139" s="13"/>
      <c r="C139" s="13"/>
      <c r="D139" s="11"/>
      <c r="E139" s="12"/>
      <c r="F139" s="12"/>
      <c r="G139" s="12"/>
      <c r="H139" s="12"/>
      <c r="I139" s="12"/>
      <c r="J139" s="12"/>
      <c r="K139" s="12"/>
      <c r="L139" s="12"/>
      <c r="M139" s="13"/>
      <c r="N139" s="1"/>
      <c r="O139" s="1"/>
      <c r="P139" s="1"/>
      <c r="Q139" s="1"/>
      <c r="R139" s="1"/>
      <c r="S139" s="1"/>
      <c r="T139" s="1"/>
      <c r="AR139" s="1"/>
      <c r="AS139" s="1"/>
      <c r="AU139" s="1"/>
    </row>
    <row r="140" spans="1:48" ht="30" customHeight="1">
      <c r="A140" s="13"/>
      <c r="B140" s="13"/>
      <c r="C140" s="13"/>
      <c r="D140" s="11"/>
      <c r="E140" s="12"/>
      <c r="F140" s="12"/>
      <c r="G140" s="12"/>
      <c r="H140" s="12"/>
      <c r="I140" s="12"/>
      <c r="J140" s="12"/>
      <c r="K140" s="12"/>
      <c r="L140" s="12"/>
      <c r="M140" s="13"/>
      <c r="N140" s="1"/>
      <c r="O140" s="1"/>
      <c r="P140" s="1"/>
      <c r="Q140" s="1"/>
      <c r="R140" s="1"/>
      <c r="S140" s="1"/>
      <c r="T140" s="1"/>
      <c r="AR140" s="1"/>
      <c r="AS140" s="1"/>
      <c r="AU140" s="1"/>
    </row>
    <row r="141" spans="1:48" ht="30" customHeight="1">
      <c r="A141" s="13"/>
      <c r="B141" s="13"/>
      <c r="C141" s="13"/>
      <c r="D141" s="11"/>
      <c r="E141" s="12"/>
      <c r="F141" s="12"/>
      <c r="G141" s="12"/>
      <c r="H141" s="12"/>
      <c r="I141" s="12"/>
      <c r="J141" s="12"/>
      <c r="K141" s="12"/>
      <c r="L141" s="12"/>
      <c r="M141" s="13"/>
      <c r="N141" s="1"/>
      <c r="O141" s="1"/>
      <c r="P141" s="1"/>
      <c r="Q141" s="1"/>
      <c r="R141" s="1"/>
      <c r="S141" s="1"/>
      <c r="T141" s="1"/>
      <c r="AR141" s="1"/>
      <c r="AS141" s="1"/>
      <c r="AU141" s="1"/>
    </row>
    <row r="142" spans="1:48" ht="30" customHeight="1">
      <c r="A142" s="13"/>
      <c r="B142" s="13"/>
      <c r="C142" s="13"/>
      <c r="D142" s="11"/>
      <c r="E142" s="12"/>
      <c r="F142" s="12"/>
      <c r="G142" s="12"/>
      <c r="H142" s="12"/>
      <c r="I142" s="12"/>
      <c r="J142" s="12"/>
      <c r="K142" s="12"/>
      <c r="L142" s="12"/>
      <c r="M142" s="13"/>
      <c r="N142" s="1"/>
      <c r="O142" s="1"/>
      <c r="P142" s="1"/>
      <c r="Q142" s="1"/>
      <c r="R142" s="1"/>
      <c r="S142" s="1"/>
      <c r="T142" s="1"/>
      <c r="AR142" s="1"/>
      <c r="AS142" s="1"/>
      <c r="AU142" s="1"/>
    </row>
    <row r="143" spans="1:48" ht="30" customHeight="1">
      <c r="A143" s="11"/>
      <c r="B143" s="11"/>
      <c r="C143" s="11"/>
      <c r="D143" s="11"/>
      <c r="E143" s="12"/>
      <c r="F143" s="12"/>
      <c r="G143" s="12"/>
      <c r="H143" s="12"/>
      <c r="I143" s="12"/>
      <c r="J143" s="12"/>
      <c r="K143" s="12"/>
      <c r="L143" s="12"/>
      <c r="M143" s="11"/>
      <c r="Q143" s="1" t="s">
        <v>187</v>
      </c>
    </row>
    <row r="144" spans="1:48" ht="30" customHeight="1">
      <c r="A144" s="11"/>
      <c r="B144" s="11"/>
      <c r="C144" s="11"/>
      <c r="D144" s="11"/>
      <c r="E144" s="12"/>
      <c r="F144" s="12"/>
      <c r="G144" s="12"/>
      <c r="H144" s="12"/>
      <c r="I144" s="12"/>
      <c r="J144" s="12"/>
      <c r="K144" s="12"/>
      <c r="L144" s="12"/>
      <c r="M144" s="11"/>
      <c r="Q144" s="1" t="s">
        <v>187</v>
      </c>
    </row>
    <row r="145" spans="1:17" ht="30" customHeight="1">
      <c r="A145" s="11"/>
      <c r="B145" s="11"/>
      <c r="C145" s="11"/>
      <c r="D145" s="11"/>
      <c r="E145" s="12"/>
      <c r="F145" s="12"/>
      <c r="G145" s="12"/>
      <c r="H145" s="12"/>
      <c r="I145" s="12"/>
      <c r="J145" s="12"/>
      <c r="K145" s="12"/>
      <c r="L145" s="12"/>
      <c r="M145" s="11"/>
      <c r="Q145" s="1" t="s">
        <v>187</v>
      </c>
    </row>
    <row r="146" spans="1:17" ht="30" customHeight="1">
      <c r="A146" s="11"/>
      <c r="B146" s="11"/>
      <c r="C146" s="11"/>
      <c r="D146" s="11"/>
      <c r="E146" s="12"/>
      <c r="F146" s="12"/>
      <c r="G146" s="12"/>
      <c r="H146" s="12"/>
      <c r="I146" s="12"/>
      <c r="J146" s="12"/>
      <c r="K146" s="12"/>
      <c r="L146" s="12"/>
      <c r="M146" s="11"/>
      <c r="Q146" s="1" t="s">
        <v>187</v>
      </c>
    </row>
    <row r="147" spans="1:17" ht="30" customHeight="1">
      <c r="A147" s="13" t="s">
        <v>63</v>
      </c>
      <c r="B147" s="11"/>
      <c r="C147" s="11"/>
      <c r="D147" s="11"/>
      <c r="E147" s="12"/>
      <c r="F147" s="12">
        <f>SUMIF(Q125:Q146,"010106",F125:F146)</f>
        <v>24285092</v>
      </c>
      <c r="G147" s="12"/>
      <c r="H147" s="12">
        <f>SUMIF(Q125:Q146,"010106",H125:H146)</f>
        <v>23688210</v>
      </c>
      <c r="I147" s="12"/>
      <c r="J147" s="12">
        <f>SUMIF(Q125:Q146,"010106",J125:J146)</f>
        <v>1327757</v>
      </c>
      <c r="K147" s="12"/>
      <c r="L147" s="12">
        <f>SUMIF(Q125:Q146,"010106",L125:L146)</f>
        <v>49301059</v>
      </c>
      <c r="M147" s="11"/>
      <c r="N147" t="s">
        <v>64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5" manualBreakCount="5">
    <brk id="27" max="16383" man="1"/>
    <brk id="51" max="16383" man="1"/>
    <brk id="99" max="16383" man="1"/>
    <brk id="123" max="16383" man="1"/>
    <brk id="1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CC11-8C9D-439C-B37D-0A682F79E0AE}">
  <sheetPr>
    <pageSetUpPr fitToPage="1"/>
  </sheetPr>
  <dimension ref="A1:N34"/>
  <sheetViews>
    <sheetView topLeftCell="B1" workbookViewId="0">
      <selection activeCell="F6" sqref="F6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customWidth="1"/>
    <col min="14" max="14" width="2.625" hidden="1" customWidth="1"/>
  </cols>
  <sheetData>
    <row r="1" spans="1:14" ht="30" customHeight="1">
      <c r="A1" s="3"/>
      <c r="B1" s="2" t="s">
        <v>430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30" customHeight="1">
      <c r="A2" s="14"/>
      <c r="B2" s="15" t="s">
        <v>2404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ht="30" customHeight="1">
      <c r="A3" s="7" t="s">
        <v>431</v>
      </c>
      <c r="B3" s="7" t="s">
        <v>1</v>
      </c>
      <c r="C3" s="7" t="s">
        <v>2</v>
      </c>
      <c r="D3" s="7" t="s">
        <v>3</v>
      </c>
      <c r="E3" s="7" t="s">
        <v>432</v>
      </c>
      <c r="F3" s="7" t="s">
        <v>433</v>
      </c>
      <c r="G3" s="7" t="s">
        <v>434</v>
      </c>
      <c r="H3" s="7" t="s">
        <v>435</v>
      </c>
      <c r="I3" s="7" t="s">
        <v>436</v>
      </c>
      <c r="J3" s="7" t="s">
        <v>437</v>
      </c>
      <c r="K3" s="7" t="s">
        <v>438</v>
      </c>
      <c r="L3" s="7" t="s">
        <v>439</v>
      </c>
      <c r="M3" s="7" t="s">
        <v>440</v>
      </c>
      <c r="N3" s="1" t="s">
        <v>441</v>
      </c>
    </row>
    <row r="4" spans="1:14" ht="30" customHeight="1">
      <c r="A4" s="13" t="s">
        <v>69</v>
      </c>
      <c r="B4" s="13" t="s">
        <v>66</v>
      </c>
      <c r="C4" s="13" t="s">
        <v>2369</v>
      </c>
      <c r="D4" s="13" t="s">
        <v>67</v>
      </c>
      <c r="E4" s="23">
        <f>일위대가!F12</f>
        <v>0</v>
      </c>
      <c r="F4" s="23">
        <f>일위대가!H12</f>
        <v>44737</v>
      </c>
      <c r="G4" s="23">
        <f>일위대가!J12</f>
        <v>109</v>
      </c>
      <c r="H4" s="23">
        <f t="shared" ref="H4:H20" si="0">E4+F4+G4</f>
        <v>44846</v>
      </c>
      <c r="I4" s="13" t="s">
        <v>68</v>
      </c>
      <c r="J4" s="13" t="s">
        <v>50</v>
      </c>
      <c r="K4" s="13" t="s">
        <v>50</v>
      </c>
      <c r="L4" s="13" t="s">
        <v>50</v>
      </c>
      <c r="M4" s="13" t="s">
        <v>567</v>
      </c>
      <c r="N4" s="1" t="s">
        <v>50</v>
      </c>
    </row>
    <row r="5" spans="1:14" ht="30" customHeight="1">
      <c r="A5" s="152"/>
      <c r="B5" s="13" t="s">
        <v>66</v>
      </c>
      <c r="C5" s="152" t="s">
        <v>2435</v>
      </c>
      <c r="D5" s="13" t="s">
        <v>67</v>
      </c>
      <c r="E5" s="25">
        <f>일위대가!F28</f>
        <v>900</v>
      </c>
      <c r="F5" s="25">
        <f>일위대가!H28</f>
        <v>1543</v>
      </c>
      <c r="G5" s="25">
        <f>일위대가!J28</f>
        <v>423</v>
      </c>
      <c r="H5" s="25">
        <f>일위대가!L28</f>
        <v>2866</v>
      </c>
      <c r="I5" s="13" t="s">
        <v>2436</v>
      </c>
      <c r="J5" s="152"/>
      <c r="K5" s="152"/>
      <c r="L5" s="152"/>
      <c r="M5" s="13" t="s">
        <v>567</v>
      </c>
      <c r="N5" s="1"/>
    </row>
    <row r="6" spans="1:14" ht="30" customHeight="1">
      <c r="A6" s="13" t="s">
        <v>73</v>
      </c>
      <c r="B6" s="13" t="s">
        <v>71</v>
      </c>
      <c r="C6" s="13" t="s">
        <v>2369</v>
      </c>
      <c r="D6" s="13" t="s">
        <v>67</v>
      </c>
      <c r="E6" s="23">
        <f>일위대가!F16</f>
        <v>0</v>
      </c>
      <c r="F6" s="23">
        <f>일위대가!H16</f>
        <v>30972</v>
      </c>
      <c r="G6" s="23">
        <f>일위대가!J16</f>
        <v>283</v>
      </c>
      <c r="H6" s="23">
        <f t="shared" si="0"/>
        <v>31255</v>
      </c>
      <c r="I6" s="13" t="s">
        <v>72</v>
      </c>
      <c r="J6" s="13" t="s">
        <v>50</v>
      </c>
      <c r="K6" s="13" t="s">
        <v>50</v>
      </c>
      <c r="L6" s="13" t="s">
        <v>50</v>
      </c>
      <c r="M6" s="13" t="s">
        <v>573</v>
      </c>
      <c r="N6" s="1" t="s">
        <v>50</v>
      </c>
    </row>
    <row r="7" spans="1:14" ht="30" customHeight="1">
      <c r="A7" s="13" t="s">
        <v>78</v>
      </c>
      <c r="B7" s="13" t="s">
        <v>75</v>
      </c>
      <c r="C7" s="13" t="s">
        <v>76</v>
      </c>
      <c r="D7" s="13" t="s">
        <v>67</v>
      </c>
      <c r="E7" s="23">
        <f>일위대가!F20</f>
        <v>2580</v>
      </c>
      <c r="F7" s="23">
        <f>일위대가!H20</f>
        <v>4362</v>
      </c>
      <c r="G7" s="23">
        <f>일위대가!J20</f>
        <v>2373</v>
      </c>
      <c r="H7" s="23">
        <f t="shared" si="0"/>
        <v>9315</v>
      </c>
      <c r="I7" s="13" t="s">
        <v>77</v>
      </c>
      <c r="J7" s="13" t="s">
        <v>50</v>
      </c>
      <c r="K7" s="13" t="s">
        <v>50</v>
      </c>
      <c r="L7" s="13" t="s">
        <v>50</v>
      </c>
      <c r="M7" s="13" t="s">
        <v>50</v>
      </c>
      <c r="N7" s="1" t="s">
        <v>50</v>
      </c>
    </row>
    <row r="8" spans="1:14" ht="30" customHeight="1">
      <c r="A8" s="13" t="s">
        <v>83</v>
      </c>
      <c r="B8" s="13" t="s">
        <v>80</v>
      </c>
      <c r="C8" s="13" t="s">
        <v>81</v>
      </c>
      <c r="D8" s="13" t="s">
        <v>67</v>
      </c>
      <c r="E8" s="23">
        <f>일위대가!F24</f>
        <v>804</v>
      </c>
      <c r="F8" s="23">
        <f>일위대가!H24</f>
        <v>1702</v>
      </c>
      <c r="G8" s="23">
        <f>일위대가!J24</f>
        <v>646</v>
      </c>
      <c r="H8" s="23">
        <f t="shared" si="0"/>
        <v>3152</v>
      </c>
      <c r="I8" s="13" t="s">
        <v>82</v>
      </c>
      <c r="J8" s="13" t="s">
        <v>50</v>
      </c>
      <c r="K8" s="13" t="s">
        <v>50</v>
      </c>
      <c r="L8" s="13" t="s">
        <v>50</v>
      </c>
      <c r="M8" s="13" t="s">
        <v>586</v>
      </c>
      <c r="N8" s="1" t="s">
        <v>50</v>
      </c>
    </row>
    <row r="9" spans="1:14" ht="30" customHeight="1">
      <c r="A9" s="13" t="s">
        <v>93</v>
      </c>
      <c r="B9" s="13" t="s">
        <v>90</v>
      </c>
      <c r="C9" s="13" t="s">
        <v>91</v>
      </c>
      <c r="D9" s="13" t="s">
        <v>67</v>
      </c>
      <c r="E9" s="23">
        <f>일위대가!F37</f>
        <v>1822</v>
      </c>
      <c r="F9" s="23">
        <f>일위대가!H37</f>
        <v>8068</v>
      </c>
      <c r="G9" s="23">
        <f>일위대가!J37</f>
        <v>4234</v>
      </c>
      <c r="H9" s="23">
        <f t="shared" si="0"/>
        <v>14124</v>
      </c>
      <c r="I9" s="13" t="s">
        <v>92</v>
      </c>
      <c r="J9" s="13" t="s">
        <v>50</v>
      </c>
      <c r="K9" s="13" t="s">
        <v>50</v>
      </c>
      <c r="L9" s="13" t="s">
        <v>50</v>
      </c>
      <c r="M9" s="13" t="s">
        <v>612</v>
      </c>
      <c r="N9" s="1" t="s">
        <v>50</v>
      </c>
    </row>
    <row r="10" spans="1:14" ht="30" customHeight="1">
      <c r="A10" s="13" t="s">
        <v>96</v>
      </c>
      <c r="B10" s="13" t="s">
        <v>2418</v>
      </c>
      <c r="C10" s="13" t="s">
        <v>94</v>
      </c>
      <c r="D10" s="13" t="s">
        <v>67</v>
      </c>
      <c r="E10" s="23">
        <f>일위대가!F42</f>
        <v>0</v>
      </c>
      <c r="F10" s="23">
        <f>일위대가!H42</f>
        <v>117270</v>
      </c>
      <c r="G10" s="23">
        <f>일위대가!J42</f>
        <v>0</v>
      </c>
      <c r="H10" s="23">
        <f t="shared" si="0"/>
        <v>117270</v>
      </c>
      <c r="I10" s="13" t="s">
        <v>95</v>
      </c>
      <c r="J10" s="13" t="s">
        <v>50</v>
      </c>
      <c r="K10" s="13" t="s">
        <v>50</v>
      </c>
      <c r="L10" s="13" t="s">
        <v>50</v>
      </c>
      <c r="M10" s="13" t="s">
        <v>612</v>
      </c>
      <c r="N10" s="1" t="s">
        <v>50</v>
      </c>
    </row>
    <row r="11" spans="1:14" ht="30" customHeight="1">
      <c r="A11" s="13" t="s">
        <v>100</v>
      </c>
      <c r="B11" s="13" t="s">
        <v>97</v>
      </c>
      <c r="C11" s="13" t="s">
        <v>98</v>
      </c>
      <c r="D11" s="13" t="s">
        <v>67</v>
      </c>
      <c r="E11" s="23">
        <f>일위대가!F52</f>
        <v>2035</v>
      </c>
      <c r="F11" s="23">
        <f>일위대가!H52</f>
        <v>12321</v>
      </c>
      <c r="G11" s="23">
        <f>일위대가!J52</f>
        <v>4447</v>
      </c>
      <c r="H11" s="23">
        <f t="shared" si="0"/>
        <v>18803</v>
      </c>
      <c r="I11" s="13" t="s">
        <v>99</v>
      </c>
      <c r="J11" s="13" t="s">
        <v>50</v>
      </c>
      <c r="K11" s="13" t="s">
        <v>50</v>
      </c>
      <c r="L11" s="13" t="s">
        <v>50</v>
      </c>
      <c r="M11" s="13" t="s">
        <v>612</v>
      </c>
      <c r="N11" s="1" t="s">
        <v>50</v>
      </c>
    </row>
    <row r="12" spans="1:14" ht="30" customHeight="1">
      <c r="A12" s="13" t="s">
        <v>103</v>
      </c>
      <c r="B12" s="13" t="s">
        <v>97</v>
      </c>
      <c r="C12" s="13" t="s">
        <v>101</v>
      </c>
      <c r="D12" s="13" t="s">
        <v>67</v>
      </c>
      <c r="E12" s="23">
        <f>일위대가!F62</f>
        <v>2846</v>
      </c>
      <c r="F12" s="23">
        <f>일위대가!H62</f>
        <v>17244</v>
      </c>
      <c r="G12" s="23">
        <f>일위대가!J62</f>
        <v>6217</v>
      </c>
      <c r="H12" s="23">
        <f t="shared" si="0"/>
        <v>26307</v>
      </c>
      <c r="I12" s="13" t="s">
        <v>102</v>
      </c>
      <c r="J12" s="13" t="s">
        <v>50</v>
      </c>
      <c r="K12" s="13" t="s">
        <v>50</v>
      </c>
      <c r="L12" s="13" t="s">
        <v>50</v>
      </c>
      <c r="M12" s="13" t="s">
        <v>612</v>
      </c>
      <c r="N12" s="1" t="s">
        <v>50</v>
      </c>
    </row>
    <row r="13" spans="1:14" ht="30" customHeight="1">
      <c r="A13" s="13" t="s">
        <v>114</v>
      </c>
      <c r="B13" s="13" t="s">
        <v>110</v>
      </c>
      <c r="C13" s="13" t="s">
        <v>111</v>
      </c>
      <c r="D13" s="13" t="s">
        <v>112</v>
      </c>
      <c r="E13" s="23">
        <f>일위대가!F67</f>
        <v>10003</v>
      </c>
      <c r="F13" s="23">
        <f>일위대가!H67</f>
        <v>772296</v>
      </c>
      <c r="G13" s="23">
        <f>일위대가!J67</f>
        <v>30673</v>
      </c>
      <c r="H13" s="23">
        <f t="shared" si="0"/>
        <v>812972</v>
      </c>
      <c r="I13" s="13" t="s">
        <v>113</v>
      </c>
      <c r="J13" s="13" t="s">
        <v>50</v>
      </c>
      <c r="K13" s="13" t="s">
        <v>50</v>
      </c>
      <c r="L13" s="13" t="s">
        <v>50</v>
      </c>
      <c r="M13" s="13" t="s">
        <v>648</v>
      </c>
      <c r="N13" s="1" t="s">
        <v>50</v>
      </c>
    </row>
    <row r="14" spans="1:14" ht="30" customHeight="1">
      <c r="A14" s="13" t="s">
        <v>118</v>
      </c>
      <c r="B14" s="13" t="s">
        <v>115</v>
      </c>
      <c r="C14" s="13" t="s">
        <v>116</v>
      </c>
      <c r="D14" s="13" t="s">
        <v>58</v>
      </c>
      <c r="E14" s="23">
        <f>일위대가!F72</f>
        <v>12864</v>
      </c>
      <c r="F14" s="23">
        <f>일위대가!H72</f>
        <v>38183</v>
      </c>
      <c r="G14" s="23">
        <f>일위대가!J72</f>
        <v>381</v>
      </c>
      <c r="H14" s="23">
        <f t="shared" si="0"/>
        <v>51428</v>
      </c>
      <c r="I14" s="13" t="s">
        <v>117</v>
      </c>
      <c r="J14" s="13" t="s">
        <v>50</v>
      </c>
      <c r="K14" s="13" t="s">
        <v>50</v>
      </c>
      <c r="L14" s="13" t="s">
        <v>50</v>
      </c>
      <c r="M14" s="13" t="s">
        <v>659</v>
      </c>
      <c r="N14" s="1" t="s">
        <v>50</v>
      </c>
    </row>
    <row r="15" spans="1:14" ht="30" customHeight="1">
      <c r="A15" s="13" t="s">
        <v>121</v>
      </c>
      <c r="B15" s="13" t="s">
        <v>115</v>
      </c>
      <c r="C15" s="13" t="s">
        <v>119</v>
      </c>
      <c r="D15" s="13" t="s">
        <v>58</v>
      </c>
      <c r="E15" s="23">
        <f>일위대가!F77</f>
        <v>11957</v>
      </c>
      <c r="F15" s="23">
        <f>일위대가!H77</f>
        <v>7236</v>
      </c>
      <c r="G15" s="23">
        <f>일위대가!J77</f>
        <v>72</v>
      </c>
      <c r="H15" s="23">
        <f t="shared" si="0"/>
        <v>19265</v>
      </c>
      <c r="I15" s="13" t="s">
        <v>120</v>
      </c>
      <c r="J15" s="13" t="s">
        <v>50</v>
      </c>
      <c r="K15" s="13" t="s">
        <v>50</v>
      </c>
      <c r="L15" s="13" t="s">
        <v>50</v>
      </c>
      <c r="M15" s="13" t="s">
        <v>659</v>
      </c>
      <c r="N15" s="1" t="s">
        <v>50</v>
      </c>
    </row>
    <row r="16" spans="1:14" ht="30" customHeight="1">
      <c r="A16" s="13" t="s">
        <v>125</v>
      </c>
      <c r="B16" s="13" t="s">
        <v>122</v>
      </c>
      <c r="C16" s="13" t="s">
        <v>123</v>
      </c>
      <c r="D16" s="13" t="s">
        <v>58</v>
      </c>
      <c r="E16" s="23">
        <f>일위대가!F82</f>
        <v>3995</v>
      </c>
      <c r="F16" s="23">
        <f>일위대가!H82</f>
        <v>31880</v>
      </c>
      <c r="G16" s="23">
        <f>일위대가!J82</f>
        <v>956</v>
      </c>
      <c r="H16" s="23">
        <f t="shared" si="0"/>
        <v>36831</v>
      </c>
      <c r="I16" s="13" t="s">
        <v>124</v>
      </c>
      <c r="J16" s="13" t="s">
        <v>50</v>
      </c>
      <c r="K16" s="13" t="s">
        <v>50</v>
      </c>
      <c r="L16" s="13" t="s">
        <v>50</v>
      </c>
      <c r="M16" s="13" t="s">
        <v>680</v>
      </c>
      <c r="N16" s="1" t="s">
        <v>50</v>
      </c>
    </row>
    <row r="17" spans="1:14" ht="30" customHeight="1">
      <c r="A17" s="13" t="s">
        <v>128</v>
      </c>
      <c r="B17" s="13" t="s">
        <v>122</v>
      </c>
      <c r="C17" s="13" t="s">
        <v>126</v>
      </c>
      <c r="D17" s="13" t="s">
        <v>58</v>
      </c>
      <c r="E17" s="23">
        <f>일위대가!F87</f>
        <v>4639</v>
      </c>
      <c r="F17" s="23">
        <f>일위대가!H87</f>
        <v>36429</v>
      </c>
      <c r="G17" s="23">
        <f>일위대가!J87</f>
        <v>1092</v>
      </c>
      <c r="H17" s="23">
        <f t="shared" si="0"/>
        <v>42160</v>
      </c>
      <c r="I17" s="13" t="s">
        <v>127</v>
      </c>
      <c r="J17" s="13" t="s">
        <v>50</v>
      </c>
      <c r="K17" s="13" t="s">
        <v>50</v>
      </c>
      <c r="L17" s="13" t="s">
        <v>50</v>
      </c>
      <c r="M17" s="13" t="s">
        <v>680</v>
      </c>
      <c r="N17" s="1" t="s">
        <v>50</v>
      </c>
    </row>
    <row r="18" spans="1:14" ht="30" customHeight="1">
      <c r="A18" s="13" t="s">
        <v>131</v>
      </c>
      <c r="B18" s="13" t="s">
        <v>122</v>
      </c>
      <c r="C18" s="13" t="s">
        <v>129</v>
      </c>
      <c r="D18" s="13" t="s">
        <v>58</v>
      </c>
      <c r="E18" s="23">
        <f>일위대가!F92</f>
        <v>5348</v>
      </c>
      <c r="F18" s="23">
        <f>일위대가!H92</f>
        <v>51009</v>
      </c>
      <c r="G18" s="23">
        <f>일위대가!J92</f>
        <v>1530</v>
      </c>
      <c r="H18" s="23">
        <f t="shared" si="0"/>
        <v>57887</v>
      </c>
      <c r="I18" s="13" t="s">
        <v>130</v>
      </c>
      <c r="J18" s="13" t="s">
        <v>50</v>
      </c>
      <c r="K18" s="13" t="s">
        <v>50</v>
      </c>
      <c r="L18" s="13" t="s">
        <v>50</v>
      </c>
      <c r="M18" s="13" t="s">
        <v>680</v>
      </c>
      <c r="N18" s="1" t="s">
        <v>50</v>
      </c>
    </row>
    <row r="19" spans="1:14" ht="30" customHeight="1">
      <c r="A19" s="13" t="s">
        <v>135</v>
      </c>
      <c r="B19" s="13" t="s">
        <v>132</v>
      </c>
      <c r="C19" s="13" t="s">
        <v>133</v>
      </c>
      <c r="D19" s="13" t="s">
        <v>60</v>
      </c>
      <c r="E19" s="23">
        <f>일위대가!F98</f>
        <v>551</v>
      </c>
      <c r="F19" s="23">
        <f>일위대가!H98</f>
        <v>496</v>
      </c>
      <c r="G19" s="23">
        <f>일위대가!J98</f>
        <v>0</v>
      </c>
      <c r="H19" s="23">
        <f t="shared" si="0"/>
        <v>1047</v>
      </c>
      <c r="I19" s="13" t="s">
        <v>134</v>
      </c>
      <c r="J19" s="13" t="s">
        <v>50</v>
      </c>
      <c r="K19" s="13" t="s">
        <v>50</v>
      </c>
      <c r="L19" s="13" t="s">
        <v>50</v>
      </c>
      <c r="M19" s="13" t="s">
        <v>50</v>
      </c>
      <c r="N19" s="1" t="s">
        <v>50</v>
      </c>
    </row>
    <row r="20" spans="1:14" ht="30" customHeight="1">
      <c r="A20" s="13" t="s">
        <v>167</v>
      </c>
      <c r="B20" s="13" t="s">
        <v>163</v>
      </c>
      <c r="C20" s="13" t="s">
        <v>164</v>
      </c>
      <c r="D20" s="13" t="s">
        <v>165</v>
      </c>
      <c r="E20" s="23">
        <f>일위대가!F112</f>
        <v>9627</v>
      </c>
      <c r="F20" s="23">
        <f>일위대가!H112</f>
        <v>59020</v>
      </c>
      <c r="G20" s="23">
        <f>일위대가!J112</f>
        <v>43014</v>
      </c>
      <c r="H20" s="23">
        <f t="shared" si="0"/>
        <v>111661</v>
      </c>
      <c r="I20" s="13" t="s">
        <v>166</v>
      </c>
      <c r="J20" s="13" t="s">
        <v>50</v>
      </c>
      <c r="K20" s="13" t="s">
        <v>418</v>
      </c>
      <c r="L20" s="13" t="s">
        <v>50</v>
      </c>
      <c r="M20" s="13" t="s">
        <v>756</v>
      </c>
      <c r="N20" s="1" t="s">
        <v>55</v>
      </c>
    </row>
    <row r="21" spans="1:14" ht="30" customHeight="1">
      <c r="A21" s="13" t="s">
        <v>1139</v>
      </c>
      <c r="B21" s="13" t="s">
        <v>163</v>
      </c>
      <c r="C21" s="13" t="s">
        <v>1138</v>
      </c>
      <c r="D21" s="13" t="s">
        <v>165</v>
      </c>
      <c r="E21" s="23">
        <f>일위대가!F119</f>
        <v>7783</v>
      </c>
      <c r="F21" s="23">
        <f>일위대가!H119</f>
        <v>59020</v>
      </c>
      <c r="G21" s="23">
        <f>일위대가!J119</f>
        <v>31344</v>
      </c>
      <c r="H21" s="23">
        <f t="shared" ref="H21" si="1">E21+F21+G21</f>
        <v>98147</v>
      </c>
      <c r="I21" s="13" t="s">
        <v>1141</v>
      </c>
      <c r="J21" s="13" t="s">
        <v>50</v>
      </c>
      <c r="K21" s="13" t="s">
        <v>418</v>
      </c>
      <c r="L21" s="13" t="s">
        <v>50</v>
      </c>
      <c r="M21" s="13" t="s">
        <v>756</v>
      </c>
      <c r="N21" s="1" t="s">
        <v>55</v>
      </c>
    </row>
    <row r="22" spans="1:14" ht="30" customHeight="1">
      <c r="A22" s="13" t="s">
        <v>626</v>
      </c>
      <c r="B22" s="13" t="s">
        <v>623</v>
      </c>
      <c r="C22" s="13" t="s">
        <v>624</v>
      </c>
      <c r="D22" s="13" t="s">
        <v>165</v>
      </c>
      <c r="E22" s="23">
        <f>일위대가!F126</f>
        <v>35212</v>
      </c>
      <c r="F22" s="23">
        <f>일위대가!H126</f>
        <v>59020</v>
      </c>
      <c r="G22" s="23">
        <f>일위대가!J126</f>
        <v>90024</v>
      </c>
      <c r="H22" s="23">
        <f t="shared" ref="H22:H34" si="2">E22+F22+G22</f>
        <v>184256</v>
      </c>
      <c r="I22" s="13" t="s">
        <v>625</v>
      </c>
      <c r="J22" s="13" t="s">
        <v>50</v>
      </c>
      <c r="K22" s="13" t="s">
        <v>418</v>
      </c>
      <c r="L22" s="13" t="s">
        <v>50</v>
      </c>
      <c r="M22" s="13" t="s">
        <v>1175</v>
      </c>
      <c r="N22" s="1" t="s">
        <v>55</v>
      </c>
    </row>
    <row r="23" spans="1:14" ht="30" customHeight="1">
      <c r="A23" s="13" t="s">
        <v>652</v>
      </c>
      <c r="B23" s="13" t="s">
        <v>649</v>
      </c>
      <c r="C23" s="13" t="s">
        <v>650</v>
      </c>
      <c r="D23" s="13" t="s">
        <v>112</v>
      </c>
      <c r="E23" s="23">
        <f>일위대가!F132</f>
        <v>0</v>
      </c>
      <c r="F23" s="23">
        <f>일위대가!H132</f>
        <v>217540</v>
      </c>
      <c r="G23" s="23">
        <f>일위대가!J132</f>
        <v>19578</v>
      </c>
      <c r="H23" s="23">
        <f t="shared" si="2"/>
        <v>237118</v>
      </c>
      <c r="I23" s="13" t="s">
        <v>651</v>
      </c>
      <c r="J23" s="13" t="s">
        <v>50</v>
      </c>
      <c r="K23" s="13" t="s">
        <v>50</v>
      </c>
      <c r="L23" s="13" t="s">
        <v>50</v>
      </c>
      <c r="M23" s="13" t="s">
        <v>1183</v>
      </c>
      <c r="N23" s="1" t="s">
        <v>50</v>
      </c>
    </row>
    <row r="24" spans="1:14" ht="30" customHeight="1">
      <c r="A24" s="13" t="s">
        <v>656</v>
      </c>
      <c r="B24" s="13" t="s">
        <v>654</v>
      </c>
      <c r="C24" s="13" t="s">
        <v>650</v>
      </c>
      <c r="D24" s="13" t="s">
        <v>112</v>
      </c>
      <c r="E24" s="23">
        <f>일위대가!F139</f>
        <v>10003</v>
      </c>
      <c r="F24" s="23">
        <f>일위대가!H139</f>
        <v>554756</v>
      </c>
      <c r="G24" s="23">
        <f>일위대가!J139</f>
        <v>11095</v>
      </c>
      <c r="H24" s="23">
        <f t="shared" si="2"/>
        <v>575854</v>
      </c>
      <c r="I24" s="13" t="s">
        <v>655</v>
      </c>
      <c r="J24" s="13" t="s">
        <v>50</v>
      </c>
      <c r="K24" s="13" t="s">
        <v>50</v>
      </c>
      <c r="L24" s="13" t="s">
        <v>50</v>
      </c>
      <c r="M24" s="13" t="s">
        <v>1190</v>
      </c>
      <c r="N24" s="1" t="s">
        <v>50</v>
      </c>
    </row>
    <row r="25" spans="1:14" ht="30" customHeight="1">
      <c r="A25" s="13" t="s">
        <v>663</v>
      </c>
      <c r="B25" s="13" t="s">
        <v>660</v>
      </c>
      <c r="C25" s="13" t="s">
        <v>661</v>
      </c>
      <c r="D25" s="13" t="s">
        <v>58</v>
      </c>
      <c r="E25" s="23">
        <f>일위대가!F146</f>
        <v>12864</v>
      </c>
      <c r="F25" s="23">
        <f>일위대가!H146</f>
        <v>0</v>
      </c>
      <c r="G25" s="23">
        <f>일위대가!J146</f>
        <v>0</v>
      </c>
      <c r="H25" s="23">
        <f t="shared" si="2"/>
        <v>12864</v>
      </c>
      <c r="I25" s="13" t="s">
        <v>662</v>
      </c>
      <c r="J25" s="13" t="s">
        <v>50</v>
      </c>
      <c r="K25" s="13" t="s">
        <v>50</v>
      </c>
      <c r="L25" s="13" t="s">
        <v>50</v>
      </c>
      <c r="M25" s="13" t="s">
        <v>659</v>
      </c>
      <c r="N25" s="1" t="s">
        <v>50</v>
      </c>
    </row>
    <row r="26" spans="1:14" ht="30" customHeight="1">
      <c r="A26" s="13" t="s">
        <v>668</v>
      </c>
      <c r="B26" s="13" t="s">
        <v>665</v>
      </c>
      <c r="C26" s="13" t="s">
        <v>666</v>
      </c>
      <c r="D26" s="13" t="s">
        <v>58</v>
      </c>
      <c r="E26" s="23">
        <f>일위대가!F152</f>
        <v>0</v>
      </c>
      <c r="F26" s="23">
        <f>일위대가!H152</f>
        <v>38183</v>
      </c>
      <c r="G26" s="23">
        <f>일위대가!J152</f>
        <v>381</v>
      </c>
      <c r="H26" s="23">
        <f t="shared" si="2"/>
        <v>38564</v>
      </c>
      <c r="I26" s="13" t="s">
        <v>667</v>
      </c>
      <c r="J26" s="13" t="s">
        <v>50</v>
      </c>
      <c r="K26" s="13" t="s">
        <v>50</v>
      </c>
      <c r="L26" s="13" t="s">
        <v>50</v>
      </c>
      <c r="M26" s="13" t="s">
        <v>659</v>
      </c>
      <c r="N26" s="1" t="s">
        <v>50</v>
      </c>
    </row>
    <row r="27" spans="1:14" ht="30" customHeight="1">
      <c r="A27" s="13" t="s">
        <v>673</v>
      </c>
      <c r="B27" s="13" t="s">
        <v>660</v>
      </c>
      <c r="C27" s="13" t="s">
        <v>671</v>
      </c>
      <c r="D27" s="13" t="s">
        <v>58</v>
      </c>
      <c r="E27" s="23">
        <f>일위대가!F159</f>
        <v>11957</v>
      </c>
      <c r="F27" s="23">
        <f>일위대가!H159</f>
        <v>0</v>
      </c>
      <c r="G27" s="23">
        <f>일위대가!J159</f>
        <v>0</v>
      </c>
      <c r="H27" s="23">
        <f t="shared" si="2"/>
        <v>11957</v>
      </c>
      <c r="I27" s="13" t="s">
        <v>672</v>
      </c>
      <c r="J27" s="13" t="s">
        <v>50</v>
      </c>
      <c r="K27" s="13" t="s">
        <v>50</v>
      </c>
      <c r="L27" s="13" t="s">
        <v>50</v>
      </c>
      <c r="M27" s="13" t="s">
        <v>659</v>
      </c>
      <c r="N27" s="1" t="s">
        <v>50</v>
      </c>
    </row>
    <row r="28" spans="1:14" ht="30" customHeight="1">
      <c r="A28" s="13" t="s">
        <v>677</v>
      </c>
      <c r="B28" s="13" t="s">
        <v>665</v>
      </c>
      <c r="C28" s="13" t="s">
        <v>675</v>
      </c>
      <c r="D28" s="13" t="s">
        <v>58</v>
      </c>
      <c r="E28" s="23">
        <f>일위대가!F165</f>
        <v>0</v>
      </c>
      <c r="F28" s="23">
        <f>일위대가!H165</f>
        <v>7236</v>
      </c>
      <c r="G28" s="23">
        <f>일위대가!J165</f>
        <v>72</v>
      </c>
      <c r="H28" s="23">
        <f t="shared" si="2"/>
        <v>7308</v>
      </c>
      <c r="I28" s="13" t="s">
        <v>676</v>
      </c>
      <c r="J28" s="13" t="s">
        <v>50</v>
      </c>
      <c r="K28" s="13" t="s">
        <v>50</v>
      </c>
      <c r="L28" s="13" t="s">
        <v>50</v>
      </c>
      <c r="M28" s="13" t="s">
        <v>659</v>
      </c>
      <c r="N28" s="1" t="s">
        <v>50</v>
      </c>
    </row>
    <row r="29" spans="1:14" ht="30" customHeight="1">
      <c r="A29" s="13" t="s">
        <v>685</v>
      </c>
      <c r="B29" s="13" t="s">
        <v>681</v>
      </c>
      <c r="C29" s="13" t="s">
        <v>682</v>
      </c>
      <c r="D29" s="13" t="s">
        <v>683</v>
      </c>
      <c r="E29" s="23">
        <f>일위대가!F170</f>
        <v>39951</v>
      </c>
      <c r="F29" s="23">
        <f>일위대가!H170</f>
        <v>0</v>
      </c>
      <c r="G29" s="23">
        <f>일위대가!J170</f>
        <v>0</v>
      </c>
      <c r="H29" s="23">
        <f t="shared" si="2"/>
        <v>39951</v>
      </c>
      <c r="I29" s="13" t="s">
        <v>684</v>
      </c>
      <c r="J29" s="13" t="s">
        <v>50</v>
      </c>
      <c r="K29" s="13" t="s">
        <v>50</v>
      </c>
      <c r="L29" s="13" t="s">
        <v>50</v>
      </c>
      <c r="M29" s="13" t="s">
        <v>1226</v>
      </c>
      <c r="N29" s="1" t="s">
        <v>50</v>
      </c>
    </row>
    <row r="30" spans="1:14" ht="30" customHeight="1">
      <c r="A30" s="13" t="s">
        <v>689</v>
      </c>
      <c r="B30" s="13" t="s">
        <v>687</v>
      </c>
      <c r="C30" s="13" t="s">
        <v>675</v>
      </c>
      <c r="D30" s="13" t="s">
        <v>58</v>
      </c>
      <c r="E30" s="23">
        <f>일위대가!F176</f>
        <v>0</v>
      </c>
      <c r="F30" s="23">
        <f>일위대가!H176</f>
        <v>31880</v>
      </c>
      <c r="G30" s="23">
        <f>일위대가!J176</f>
        <v>956</v>
      </c>
      <c r="H30" s="23">
        <f t="shared" si="2"/>
        <v>32836</v>
      </c>
      <c r="I30" s="13" t="s">
        <v>688</v>
      </c>
      <c r="J30" s="13" t="s">
        <v>50</v>
      </c>
      <c r="K30" s="13" t="s">
        <v>50</v>
      </c>
      <c r="L30" s="13" t="s">
        <v>50</v>
      </c>
      <c r="M30" s="13" t="s">
        <v>1235</v>
      </c>
      <c r="N30" s="1" t="s">
        <v>50</v>
      </c>
    </row>
    <row r="31" spans="1:14" ht="30" customHeight="1">
      <c r="A31" s="13" t="s">
        <v>694</v>
      </c>
      <c r="B31" s="13" t="s">
        <v>681</v>
      </c>
      <c r="C31" s="13" t="s">
        <v>692</v>
      </c>
      <c r="D31" s="13" t="s">
        <v>683</v>
      </c>
      <c r="E31" s="23">
        <f>일위대가!F181</f>
        <v>46395</v>
      </c>
      <c r="F31" s="23">
        <f>일위대가!H181</f>
        <v>0</v>
      </c>
      <c r="G31" s="23">
        <f>일위대가!J181</f>
        <v>0</v>
      </c>
      <c r="H31" s="23">
        <f t="shared" si="2"/>
        <v>46395</v>
      </c>
      <c r="I31" s="13" t="s">
        <v>693</v>
      </c>
      <c r="J31" s="13" t="s">
        <v>50</v>
      </c>
      <c r="K31" s="13" t="s">
        <v>50</v>
      </c>
      <c r="L31" s="13" t="s">
        <v>50</v>
      </c>
      <c r="M31" s="13" t="s">
        <v>1226</v>
      </c>
      <c r="N31" s="1" t="s">
        <v>50</v>
      </c>
    </row>
    <row r="32" spans="1:14" ht="30" customHeight="1">
      <c r="A32" s="13" t="s">
        <v>697</v>
      </c>
      <c r="B32" s="13" t="s">
        <v>687</v>
      </c>
      <c r="C32" s="13" t="s">
        <v>666</v>
      </c>
      <c r="D32" s="13" t="s">
        <v>58</v>
      </c>
      <c r="E32" s="23">
        <f>일위대가!F187</f>
        <v>0</v>
      </c>
      <c r="F32" s="23">
        <f>일위대가!H187</f>
        <v>36429</v>
      </c>
      <c r="G32" s="23">
        <f>일위대가!J187</f>
        <v>1092</v>
      </c>
      <c r="H32" s="23">
        <f t="shared" si="2"/>
        <v>37521</v>
      </c>
      <c r="I32" s="13" t="s">
        <v>696</v>
      </c>
      <c r="J32" s="13" t="s">
        <v>50</v>
      </c>
      <c r="K32" s="13" t="s">
        <v>50</v>
      </c>
      <c r="L32" s="13" t="s">
        <v>50</v>
      </c>
      <c r="M32" s="13" t="s">
        <v>1235</v>
      </c>
      <c r="N32" s="1" t="s">
        <v>50</v>
      </c>
    </row>
    <row r="33" spans="1:14" ht="30" customHeight="1">
      <c r="A33" s="13" t="s">
        <v>702</v>
      </c>
      <c r="B33" s="13" t="s">
        <v>681</v>
      </c>
      <c r="C33" s="13" t="s">
        <v>700</v>
      </c>
      <c r="D33" s="13" t="s">
        <v>683</v>
      </c>
      <c r="E33" s="23">
        <f>일위대가!F192</f>
        <v>53483</v>
      </c>
      <c r="F33" s="23">
        <f>일위대가!H192</f>
        <v>0</v>
      </c>
      <c r="G33" s="23">
        <f>일위대가!J192</f>
        <v>0</v>
      </c>
      <c r="H33" s="23">
        <f t="shared" si="2"/>
        <v>53483</v>
      </c>
      <c r="I33" s="13" t="s">
        <v>701</v>
      </c>
      <c r="J33" s="13" t="s">
        <v>50</v>
      </c>
      <c r="K33" s="13" t="s">
        <v>50</v>
      </c>
      <c r="L33" s="13" t="s">
        <v>50</v>
      </c>
      <c r="M33" s="13" t="s">
        <v>1226</v>
      </c>
      <c r="N33" s="1" t="s">
        <v>50</v>
      </c>
    </row>
    <row r="34" spans="1:14" ht="30" customHeight="1">
      <c r="A34" s="13" t="s">
        <v>706</v>
      </c>
      <c r="B34" s="13" t="s">
        <v>687</v>
      </c>
      <c r="C34" s="13" t="s">
        <v>704</v>
      </c>
      <c r="D34" s="13" t="s">
        <v>58</v>
      </c>
      <c r="E34" s="23">
        <f>일위대가!F198</f>
        <v>0</v>
      </c>
      <c r="F34" s="23">
        <f>일위대가!H198</f>
        <v>51009</v>
      </c>
      <c r="G34" s="23">
        <f>일위대가!J198</f>
        <v>1530</v>
      </c>
      <c r="H34" s="23">
        <f t="shared" si="2"/>
        <v>52539</v>
      </c>
      <c r="I34" s="13" t="s">
        <v>705</v>
      </c>
      <c r="J34" s="13" t="s">
        <v>50</v>
      </c>
      <c r="K34" s="13" t="s">
        <v>50</v>
      </c>
      <c r="L34" s="13" t="s">
        <v>50</v>
      </c>
      <c r="M34" s="13" t="s">
        <v>1235</v>
      </c>
      <c r="N34" s="1" t="s">
        <v>50</v>
      </c>
    </row>
  </sheetData>
  <phoneticPr fontId="1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47DE-2C3A-4F3C-B5C4-E4A654D2B9E2}">
  <sheetPr>
    <pageSetUpPr fitToPage="1"/>
  </sheetPr>
  <dimension ref="A1:AZ198"/>
  <sheetViews>
    <sheetView topLeftCell="A16" workbookViewId="0">
      <selection activeCell="E28" sqref="E28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  <col min="52" max="52" width="1.625" hidden="1" customWidth="1"/>
  </cols>
  <sheetData>
    <row r="1" spans="1:52" ht="30" customHeight="1">
      <c r="A1" s="4" t="s">
        <v>2415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52" ht="30" customHeight="1">
      <c r="A2" s="219" t="s">
        <v>1</v>
      </c>
      <c r="B2" s="219" t="s">
        <v>2</v>
      </c>
      <c r="C2" s="219" t="s">
        <v>3</v>
      </c>
      <c r="D2" s="219" t="s">
        <v>4</v>
      </c>
      <c r="E2" s="219" t="s">
        <v>5</v>
      </c>
      <c r="F2" s="219"/>
      <c r="G2" s="219" t="s">
        <v>8</v>
      </c>
      <c r="H2" s="219"/>
      <c r="I2" s="219" t="s">
        <v>9</v>
      </c>
      <c r="J2" s="219"/>
      <c r="K2" s="219" t="s">
        <v>10</v>
      </c>
      <c r="L2" s="219"/>
      <c r="M2" s="219" t="s">
        <v>11</v>
      </c>
      <c r="N2" s="218" t="s">
        <v>442</v>
      </c>
      <c r="O2" s="218" t="s">
        <v>19</v>
      </c>
      <c r="P2" s="218" t="s">
        <v>21</v>
      </c>
      <c r="Q2" s="218" t="s">
        <v>22</v>
      </c>
      <c r="R2" s="218" t="s">
        <v>23</v>
      </c>
      <c r="S2" s="218" t="s">
        <v>24</v>
      </c>
      <c r="T2" s="218" t="s">
        <v>25</v>
      </c>
      <c r="U2" s="218" t="s">
        <v>26</v>
      </c>
      <c r="V2" s="218" t="s">
        <v>27</v>
      </c>
      <c r="W2" s="218" t="s">
        <v>28</v>
      </c>
      <c r="X2" s="218" t="s">
        <v>29</v>
      </c>
      <c r="Y2" s="218" t="s">
        <v>30</v>
      </c>
      <c r="Z2" s="218" t="s">
        <v>31</v>
      </c>
      <c r="AA2" s="218" t="s">
        <v>32</v>
      </c>
      <c r="AB2" s="218" t="s">
        <v>33</v>
      </c>
      <c r="AC2" s="218" t="s">
        <v>34</v>
      </c>
      <c r="AD2" s="218" t="s">
        <v>35</v>
      </c>
      <c r="AE2" s="218" t="s">
        <v>36</v>
      </c>
      <c r="AF2" s="218" t="s">
        <v>37</v>
      </c>
      <c r="AG2" s="218" t="s">
        <v>38</v>
      </c>
      <c r="AH2" s="218" t="s">
        <v>39</v>
      </c>
      <c r="AI2" s="218" t="s">
        <v>40</v>
      </c>
      <c r="AJ2" s="218" t="s">
        <v>41</v>
      </c>
      <c r="AK2" s="218" t="s">
        <v>42</v>
      </c>
      <c r="AL2" s="218" t="s">
        <v>43</v>
      </c>
      <c r="AM2" s="218" t="s">
        <v>44</v>
      </c>
      <c r="AN2" s="218" t="s">
        <v>45</v>
      </c>
      <c r="AO2" s="218" t="s">
        <v>46</v>
      </c>
      <c r="AP2" s="218" t="s">
        <v>443</v>
      </c>
      <c r="AQ2" s="218" t="s">
        <v>444</v>
      </c>
      <c r="AR2" s="218" t="s">
        <v>445</v>
      </c>
      <c r="AS2" s="218" t="s">
        <v>446</v>
      </c>
      <c r="AT2" s="218" t="s">
        <v>447</v>
      </c>
      <c r="AU2" s="218" t="s">
        <v>448</v>
      </c>
      <c r="AV2" s="218" t="s">
        <v>47</v>
      </c>
      <c r="AW2" s="218" t="s">
        <v>449</v>
      </c>
      <c r="AX2" s="1" t="s">
        <v>441</v>
      </c>
      <c r="AY2" s="1" t="s">
        <v>20</v>
      </c>
      <c r="AZ2" s="1" t="s">
        <v>450</v>
      </c>
    </row>
    <row r="3" spans="1:52" ht="30" customHeight="1">
      <c r="A3" s="219"/>
      <c r="B3" s="219"/>
      <c r="C3" s="219"/>
      <c r="D3" s="219"/>
      <c r="E3" s="7" t="s">
        <v>6</v>
      </c>
      <c r="F3" s="7" t="s">
        <v>7</v>
      </c>
      <c r="G3" s="7" t="s">
        <v>6</v>
      </c>
      <c r="H3" s="7" t="s">
        <v>7</v>
      </c>
      <c r="I3" s="7" t="s">
        <v>6</v>
      </c>
      <c r="J3" s="7" t="s">
        <v>7</v>
      </c>
      <c r="K3" s="7" t="s">
        <v>6</v>
      </c>
      <c r="L3" s="7" t="s">
        <v>7</v>
      </c>
      <c r="M3" s="219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</row>
    <row r="4" spans="1:52" ht="30" customHeight="1">
      <c r="A4" s="16" t="s">
        <v>558</v>
      </c>
      <c r="B4" s="17"/>
      <c r="C4" s="17"/>
      <c r="D4" s="17"/>
      <c r="E4" s="21"/>
      <c r="F4" s="24"/>
      <c r="G4" s="21"/>
      <c r="H4" s="24"/>
      <c r="I4" s="21"/>
      <c r="J4" s="24"/>
      <c r="K4" s="21"/>
      <c r="L4" s="24"/>
      <c r="M4" s="18"/>
      <c r="N4" s="1" t="s">
        <v>62</v>
      </c>
    </row>
    <row r="5" spans="1:52" ht="30" customHeight="1">
      <c r="A5" s="19" t="s">
        <v>559</v>
      </c>
      <c r="B5" s="19" t="s">
        <v>560</v>
      </c>
      <c r="C5" s="19" t="s">
        <v>58</v>
      </c>
      <c r="D5" s="20">
        <v>30</v>
      </c>
      <c r="E5" s="22">
        <f>단가대비표!O200</f>
        <v>90000</v>
      </c>
      <c r="F5" s="25">
        <f>TRUNC(E5*D5,1)</f>
        <v>2700000</v>
      </c>
      <c r="G5" s="22">
        <f>단가대비표!P200</f>
        <v>0</v>
      </c>
      <c r="H5" s="25">
        <f>TRUNC(G5*D5,1)</f>
        <v>0</v>
      </c>
      <c r="I5" s="22">
        <f>단가대비표!V200</f>
        <v>0</v>
      </c>
      <c r="J5" s="25">
        <f>TRUNC(I5*D5,1)</f>
        <v>0</v>
      </c>
      <c r="K5" s="22">
        <f t="shared" ref="K5:L7" si="0">TRUNC(E5+G5+I5,1)</f>
        <v>90000</v>
      </c>
      <c r="L5" s="25">
        <f t="shared" si="0"/>
        <v>2700000</v>
      </c>
      <c r="M5" s="19" t="s">
        <v>453</v>
      </c>
      <c r="N5" s="1" t="s">
        <v>50</v>
      </c>
      <c r="O5" s="1" t="s">
        <v>561</v>
      </c>
      <c r="P5" s="1" t="s">
        <v>56</v>
      </c>
      <c r="Q5" s="1" t="s">
        <v>56</v>
      </c>
      <c r="R5" s="1" t="s">
        <v>55</v>
      </c>
      <c r="V5">
        <v>1</v>
      </c>
      <c r="AV5" s="1" t="s">
        <v>50</v>
      </c>
      <c r="AW5" s="1" t="s">
        <v>562</v>
      </c>
      <c r="AX5" s="1" t="s">
        <v>50</v>
      </c>
      <c r="AY5" s="1" t="s">
        <v>455</v>
      </c>
      <c r="AZ5" s="1" t="s">
        <v>50</v>
      </c>
    </row>
    <row r="6" spans="1:52" ht="30" customHeight="1">
      <c r="A6" s="19" t="s">
        <v>563</v>
      </c>
      <c r="B6" s="19" t="s">
        <v>564</v>
      </c>
      <c r="C6" s="19" t="s">
        <v>371</v>
      </c>
      <c r="D6" s="20">
        <v>1</v>
      </c>
      <c r="E6" s="22">
        <v>0</v>
      </c>
      <c r="F6" s="25">
        <f>TRUNC(E6*D6,1)</f>
        <v>0</v>
      </c>
      <c r="G6" s="22">
        <v>0</v>
      </c>
      <c r="H6" s="25">
        <f>TRUNC(G6*D6,1)</f>
        <v>0</v>
      </c>
      <c r="I6" s="22">
        <f>TRUNC(SUMIF(V5:V7, RIGHTB(O6, 1), L5:L7)*U6, 2)</f>
        <v>1201500</v>
      </c>
      <c r="J6" s="25">
        <f>TRUNC(I6*D6,1)</f>
        <v>1201500</v>
      </c>
      <c r="K6" s="22">
        <f t="shared" si="0"/>
        <v>1201500</v>
      </c>
      <c r="L6" s="25">
        <f t="shared" si="0"/>
        <v>1201500</v>
      </c>
      <c r="M6" s="19" t="s">
        <v>50</v>
      </c>
      <c r="N6" s="1" t="s">
        <v>62</v>
      </c>
      <c r="O6" s="1" t="s">
        <v>458</v>
      </c>
      <c r="P6" s="1" t="s">
        <v>56</v>
      </c>
      <c r="Q6" s="1" t="s">
        <v>56</v>
      </c>
      <c r="R6" s="1" t="s">
        <v>56</v>
      </c>
      <c r="S6">
        <v>3</v>
      </c>
      <c r="T6">
        <v>2</v>
      </c>
      <c r="U6">
        <v>0.44500000000000001</v>
      </c>
      <c r="AV6" s="1" t="s">
        <v>50</v>
      </c>
      <c r="AW6" s="1" t="s">
        <v>565</v>
      </c>
      <c r="AX6" s="1" t="s">
        <v>50</v>
      </c>
      <c r="AY6" s="1" t="s">
        <v>50</v>
      </c>
      <c r="AZ6" s="1" t="s">
        <v>50</v>
      </c>
    </row>
    <row r="7" spans="1:52" ht="30" customHeight="1">
      <c r="A7" s="19" t="s">
        <v>456</v>
      </c>
      <c r="B7" s="19" t="s">
        <v>457</v>
      </c>
      <c r="C7" s="19" t="s">
        <v>371</v>
      </c>
      <c r="D7" s="20">
        <v>1</v>
      </c>
      <c r="E7" s="22">
        <v>0</v>
      </c>
      <c r="F7" s="25">
        <f>TRUNC(E7*D7,1)</f>
        <v>0</v>
      </c>
      <c r="G7" s="22">
        <v>0</v>
      </c>
      <c r="H7" s="25">
        <f>TRUNC(G7*D7,1)</f>
        <v>0</v>
      </c>
      <c r="I7" s="22">
        <f>TRUNC(SUMIF(W5:W7, RIGHTB(O7, 1), L5:L7)*U7, 2)</f>
        <v>0</v>
      </c>
      <c r="J7" s="25">
        <f>TRUNC(I7*D7,1)</f>
        <v>0</v>
      </c>
      <c r="K7" s="22">
        <f t="shared" si="0"/>
        <v>0</v>
      </c>
      <c r="L7" s="25">
        <f t="shared" si="0"/>
        <v>0</v>
      </c>
      <c r="M7" s="19" t="s">
        <v>50</v>
      </c>
      <c r="N7" s="1" t="s">
        <v>62</v>
      </c>
      <c r="O7" s="1" t="s">
        <v>538</v>
      </c>
      <c r="P7" s="1" t="s">
        <v>56</v>
      </c>
      <c r="Q7" s="1" t="s">
        <v>56</v>
      </c>
      <c r="R7" s="1" t="s">
        <v>56</v>
      </c>
      <c r="S7">
        <v>3</v>
      </c>
      <c r="T7">
        <v>2</v>
      </c>
      <c r="U7">
        <v>1</v>
      </c>
      <c r="AV7" s="1" t="s">
        <v>50</v>
      </c>
      <c r="AW7" s="1" t="s">
        <v>566</v>
      </c>
      <c r="AX7" s="1" t="s">
        <v>50</v>
      </c>
      <c r="AY7" s="1" t="s">
        <v>50</v>
      </c>
      <c r="AZ7" s="1" t="s">
        <v>50</v>
      </c>
    </row>
    <row r="8" spans="1:52" ht="30" customHeight="1">
      <c r="A8" s="19" t="s">
        <v>459</v>
      </c>
      <c r="B8" s="19" t="s">
        <v>50</v>
      </c>
      <c r="C8" s="19" t="s">
        <v>50</v>
      </c>
      <c r="D8" s="20"/>
      <c r="E8" s="22"/>
      <c r="F8" s="25">
        <f>TRUNC(SUMIF(N5:N7, N4, F5:F7),0)</f>
        <v>0</v>
      </c>
      <c r="G8" s="22"/>
      <c r="H8" s="25">
        <f>TRUNC(SUMIF(N5:N7, N4, H5:H7),0)</f>
        <v>0</v>
      </c>
      <c r="I8" s="22"/>
      <c r="J8" s="25">
        <f>TRUNC(SUMIF(N5:N7, N4, J5:J7),0)</f>
        <v>1201500</v>
      </c>
      <c r="K8" s="22"/>
      <c r="L8" s="25">
        <f>F8+H8+J8</f>
        <v>1201500</v>
      </c>
      <c r="M8" s="19" t="s">
        <v>50</v>
      </c>
      <c r="N8" s="1" t="s">
        <v>64</v>
      </c>
      <c r="O8" s="1" t="s">
        <v>64</v>
      </c>
      <c r="P8" s="1" t="s">
        <v>50</v>
      </c>
      <c r="Q8" s="1" t="s">
        <v>50</v>
      </c>
      <c r="R8" s="1" t="s">
        <v>50</v>
      </c>
      <c r="AV8" s="1" t="s">
        <v>50</v>
      </c>
      <c r="AW8" s="1" t="s">
        <v>50</v>
      </c>
      <c r="AX8" s="1" t="s">
        <v>50</v>
      </c>
      <c r="AY8" s="1" t="s">
        <v>50</v>
      </c>
      <c r="AZ8" s="1" t="s">
        <v>50</v>
      </c>
    </row>
    <row r="9" spans="1:52" ht="30" customHeight="1">
      <c r="A9" s="20"/>
      <c r="B9" s="20"/>
      <c r="C9" s="20"/>
      <c r="D9" s="20"/>
      <c r="E9" s="22"/>
      <c r="F9" s="25"/>
      <c r="G9" s="22"/>
      <c r="H9" s="25"/>
      <c r="I9" s="22"/>
      <c r="J9" s="25"/>
      <c r="K9" s="22"/>
      <c r="L9" s="25"/>
      <c r="M9" s="20"/>
    </row>
    <row r="10" spans="1:52" ht="30" customHeight="1">
      <c r="A10" s="16" t="s">
        <v>2368</v>
      </c>
      <c r="B10" s="17"/>
      <c r="C10" s="17"/>
      <c r="D10" s="17"/>
      <c r="E10" s="21"/>
      <c r="F10" s="24"/>
      <c r="G10" s="21"/>
      <c r="H10" s="24"/>
      <c r="I10" s="21"/>
      <c r="J10" s="24"/>
      <c r="K10" s="21"/>
      <c r="L10" s="24"/>
      <c r="M10" s="18"/>
      <c r="N10" s="1" t="s">
        <v>69</v>
      </c>
    </row>
    <row r="11" spans="1:52" ht="30" customHeight="1">
      <c r="A11" s="19" t="s">
        <v>2366</v>
      </c>
      <c r="B11" s="19" t="s">
        <v>2367</v>
      </c>
      <c r="C11" s="19" t="s">
        <v>67</v>
      </c>
      <c r="D11" s="20">
        <v>0.26</v>
      </c>
      <c r="E11" s="22"/>
      <c r="F11" s="25"/>
      <c r="G11" s="22">
        <f>단가대비표!P289</f>
        <v>172068</v>
      </c>
      <c r="H11" s="25">
        <f>TRUNC(G11*D11,1)</f>
        <v>44737.599999999999</v>
      </c>
      <c r="I11" s="22">
        <f>단가산출목록!G4</f>
        <v>423</v>
      </c>
      <c r="J11" s="25">
        <f>TRUNC(I11*D11,1)</f>
        <v>109.9</v>
      </c>
      <c r="K11" s="22">
        <f>TRUNC(E11+G11+I11,1)</f>
        <v>172491</v>
      </c>
      <c r="L11" s="25">
        <f>TRUNC(F11+H11+J11,1)</f>
        <v>44847.5</v>
      </c>
      <c r="M11" s="19" t="s">
        <v>570</v>
      </c>
      <c r="N11" s="1" t="s">
        <v>69</v>
      </c>
      <c r="O11" s="1" t="s">
        <v>571</v>
      </c>
      <c r="P11" s="1" t="s">
        <v>56</v>
      </c>
      <c r="Q11" s="1" t="s">
        <v>55</v>
      </c>
      <c r="R11" s="1" t="s">
        <v>56</v>
      </c>
      <c r="AV11" s="1" t="s">
        <v>50</v>
      </c>
      <c r="AW11" s="1" t="s">
        <v>572</v>
      </c>
      <c r="AX11" s="1" t="s">
        <v>50</v>
      </c>
      <c r="AY11" s="1" t="s">
        <v>50</v>
      </c>
      <c r="AZ11" s="1" t="s">
        <v>50</v>
      </c>
    </row>
    <row r="12" spans="1:52" ht="30" customHeight="1">
      <c r="A12" s="19" t="s">
        <v>459</v>
      </c>
      <c r="B12" s="19" t="s">
        <v>50</v>
      </c>
      <c r="C12" s="19" t="s">
        <v>50</v>
      </c>
      <c r="D12" s="20"/>
      <c r="E12" s="22"/>
      <c r="F12" s="25">
        <f>TRUNC(SUMIF(N11:N11, N10, F11:F11),0)</f>
        <v>0</v>
      </c>
      <c r="G12" s="22"/>
      <c r="H12" s="25">
        <f>TRUNC(SUMIF(N11:N11, N10, H11:H11),0)</f>
        <v>44737</v>
      </c>
      <c r="I12" s="22"/>
      <c r="J12" s="25">
        <f>TRUNC(SUMIF(N11:N11, N10, J11:J11),0)</f>
        <v>109</v>
      </c>
      <c r="K12" s="22"/>
      <c r="L12" s="25">
        <f>F12+H12+J12</f>
        <v>44846</v>
      </c>
      <c r="M12" s="19" t="s">
        <v>50</v>
      </c>
      <c r="N12" s="1" t="s">
        <v>64</v>
      </c>
      <c r="O12" s="1" t="s">
        <v>64</v>
      </c>
      <c r="P12" s="1" t="s">
        <v>50</v>
      </c>
      <c r="Q12" s="1" t="s">
        <v>50</v>
      </c>
      <c r="R12" s="1" t="s">
        <v>50</v>
      </c>
      <c r="AV12" s="1" t="s">
        <v>50</v>
      </c>
      <c r="AW12" s="1" t="s">
        <v>50</v>
      </c>
      <c r="AX12" s="1" t="s">
        <v>50</v>
      </c>
      <c r="AY12" s="1" t="s">
        <v>50</v>
      </c>
      <c r="AZ12" s="1" t="s">
        <v>50</v>
      </c>
    </row>
    <row r="13" spans="1:52" ht="30" customHeight="1">
      <c r="A13" s="20"/>
      <c r="B13" s="20"/>
      <c r="C13" s="20"/>
      <c r="D13" s="20"/>
      <c r="E13" s="22"/>
      <c r="F13" s="25"/>
      <c r="G13" s="22"/>
      <c r="H13" s="25"/>
      <c r="I13" s="22"/>
      <c r="J13" s="25"/>
      <c r="K13" s="22"/>
      <c r="L13" s="25"/>
      <c r="M13" s="20"/>
    </row>
    <row r="14" spans="1:52" ht="30" customHeight="1">
      <c r="A14" s="16" t="s">
        <v>2370</v>
      </c>
      <c r="B14" s="17"/>
      <c r="C14" s="17"/>
      <c r="D14" s="17"/>
      <c r="E14" s="21"/>
      <c r="F14" s="24"/>
      <c r="G14" s="21"/>
      <c r="H14" s="24"/>
      <c r="I14" s="21"/>
      <c r="J14" s="24"/>
      <c r="K14" s="21"/>
      <c r="L14" s="24"/>
      <c r="M14" s="18"/>
      <c r="N14" s="1" t="s">
        <v>73</v>
      </c>
    </row>
    <row r="15" spans="1:52" ht="30" customHeight="1">
      <c r="A15" s="19" t="s">
        <v>2371</v>
      </c>
      <c r="B15" s="19" t="s">
        <v>2365</v>
      </c>
      <c r="C15" s="19" t="s">
        <v>67</v>
      </c>
      <c r="D15" s="20">
        <v>0.18</v>
      </c>
      <c r="E15" s="22"/>
      <c r="F15" s="25">
        <f>TRUNC(E15*D15,1)</f>
        <v>0</v>
      </c>
      <c r="G15" s="22">
        <f>단가대비표!P289</f>
        <v>172068</v>
      </c>
      <c r="H15" s="25">
        <f>TRUNC(G15*D15,1)</f>
        <v>30972.2</v>
      </c>
      <c r="I15" s="22">
        <f>단가산출목록!G5</f>
        <v>1573</v>
      </c>
      <c r="J15" s="25">
        <f>TRUNC(I15*D15,1)</f>
        <v>283.10000000000002</v>
      </c>
      <c r="K15" s="22">
        <f>TRUNC(E15+G15+I15,1)</f>
        <v>173641</v>
      </c>
      <c r="L15" s="25">
        <f>TRUNC(F15+H15+J15,1)</f>
        <v>31255.3</v>
      </c>
      <c r="M15" s="19" t="s">
        <v>576</v>
      </c>
      <c r="N15" s="1" t="s">
        <v>73</v>
      </c>
      <c r="O15" s="1" t="s">
        <v>577</v>
      </c>
      <c r="P15" s="1" t="s">
        <v>56</v>
      </c>
      <c r="Q15" s="1" t="s">
        <v>55</v>
      </c>
      <c r="R15" s="1" t="s">
        <v>56</v>
      </c>
      <c r="AV15" s="1" t="s">
        <v>50</v>
      </c>
      <c r="AW15" s="1" t="s">
        <v>578</v>
      </c>
      <c r="AX15" s="1" t="s">
        <v>50</v>
      </c>
      <c r="AY15" s="1" t="s">
        <v>50</v>
      </c>
      <c r="AZ15" s="1" t="s">
        <v>50</v>
      </c>
    </row>
    <row r="16" spans="1:52" ht="30" customHeight="1">
      <c r="A16" s="19" t="s">
        <v>459</v>
      </c>
      <c r="B16" s="19" t="s">
        <v>50</v>
      </c>
      <c r="C16" s="19" t="s">
        <v>50</v>
      </c>
      <c r="D16" s="20"/>
      <c r="E16" s="22"/>
      <c r="F16" s="25">
        <f>TRUNC(SUMIF(N15:N15, N14, F15:F15),0)</f>
        <v>0</v>
      </c>
      <c r="G16" s="22"/>
      <c r="H16" s="25">
        <f>TRUNC(SUMIF(N15:N15, N14, H15:H15),0)</f>
        <v>30972</v>
      </c>
      <c r="I16" s="22"/>
      <c r="J16" s="25">
        <f>TRUNC(SUMIF(N15:N15, N14, J15:J15),0)</f>
        <v>283</v>
      </c>
      <c r="K16" s="22"/>
      <c r="L16" s="25">
        <f>F16+H16+J16</f>
        <v>31255</v>
      </c>
      <c r="M16" s="19" t="s">
        <v>50</v>
      </c>
      <c r="N16" s="1" t="s">
        <v>64</v>
      </c>
      <c r="O16" s="1" t="s">
        <v>64</v>
      </c>
      <c r="P16" s="1" t="s">
        <v>50</v>
      </c>
      <c r="Q16" s="1" t="s">
        <v>50</v>
      </c>
      <c r="R16" s="1" t="s">
        <v>50</v>
      </c>
      <c r="AV16" s="1" t="s">
        <v>50</v>
      </c>
      <c r="AW16" s="1" t="s">
        <v>50</v>
      </c>
      <c r="AX16" s="1" t="s">
        <v>50</v>
      </c>
      <c r="AY16" s="1" t="s">
        <v>50</v>
      </c>
      <c r="AZ16" s="1" t="s">
        <v>50</v>
      </c>
    </row>
    <row r="17" spans="1:52" ht="30" customHeight="1">
      <c r="A17" s="20"/>
      <c r="B17" s="20"/>
      <c r="C17" s="20"/>
      <c r="D17" s="20"/>
      <c r="E17" s="22"/>
      <c r="F17" s="25"/>
      <c r="G17" s="22"/>
      <c r="H17" s="25"/>
      <c r="I17" s="22"/>
      <c r="J17" s="25"/>
      <c r="K17" s="22"/>
      <c r="L17" s="25"/>
      <c r="M17" s="20"/>
    </row>
    <row r="18" spans="1:52" ht="30" customHeight="1">
      <c r="A18" s="16" t="s">
        <v>579</v>
      </c>
      <c r="B18" s="17"/>
      <c r="C18" s="17"/>
      <c r="D18" s="17"/>
      <c r="E18" s="21"/>
      <c r="F18" s="24"/>
      <c r="G18" s="21"/>
      <c r="H18" s="24"/>
      <c r="I18" s="21"/>
      <c r="J18" s="24"/>
      <c r="K18" s="21"/>
      <c r="L18" s="24"/>
      <c r="M18" s="18"/>
      <c r="N18" s="1" t="s">
        <v>78</v>
      </c>
    </row>
    <row r="19" spans="1:52" ht="30" customHeight="1">
      <c r="A19" s="19" t="s">
        <v>580</v>
      </c>
      <c r="B19" s="19" t="s">
        <v>581</v>
      </c>
      <c r="C19" s="19" t="s">
        <v>67</v>
      </c>
      <c r="D19" s="20">
        <v>1</v>
      </c>
      <c r="E19" s="22">
        <f>단가산출목록!E6</f>
        <v>2580</v>
      </c>
      <c r="F19" s="25">
        <f>TRUNC(E19*D19,1)</f>
        <v>2580</v>
      </c>
      <c r="G19" s="22">
        <f>단가산출목록!F6</f>
        <v>4362</v>
      </c>
      <c r="H19" s="25">
        <f>TRUNC(G19*D19,1)</f>
        <v>4362</v>
      </c>
      <c r="I19" s="22">
        <f>단가산출목록!G6</f>
        <v>2373</v>
      </c>
      <c r="J19" s="25">
        <f>TRUNC(I19*D19,1)</f>
        <v>2373</v>
      </c>
      <c r="K19" s="22">
        <f>TRUNC(E19+G19+I19,1)</f>
        <v>9315</v>
      </c>
      <c r="L19" s="25">
        <f>TRUNC(F19+H19+J19,1)</f>
        <v>9315</v>
      </c>
      <c r="M19" s="19" t="s">
        <v>582</v>
      </c>
      <c r="N19" s="1" t="s">
        <v>78</v>
      </c>
      <c r="O19" s="1" t="s">
        <v>583</v>
      </c>
      <c r="P19" s="1" t="s">
        <v>56</v>
      </c>
      <c r="Q19" s="1" t="s">
        <v>55</v>
      </c>
      <c r="R19" s="1" t="s">
        <v>56</v>
      </c>
      <c r="AV19" s="1" t="s">
        <v>50</v>
      </c>
      <c r="AW19" s="1" t="s">
        <v>584</v>
      </c>
      <c r="AX19" s="1" t="s">
        <v>50</v>
      </c>
      <c r="AY19" s="1" t="s">
        <v>50</v>
      </c>
      <c r="AZ19" s="1" t="s">
        <v>50</v>
      </c>
    </row>
    <row r="20" spans="1:52" ht="30" customHeight="1">
      <c r="A20" s="19" t="s">
        <v>459</v>
      </c>
      <c r="B20" s="19" t="s">
        <v>50</v>
      </c>
      <c r="C20" s="19" t="s">
        <v>50</v>
      </c>
      <c r="D20" s="20"/>
      <c r="E20" s="22"/>
      <c r="F20" s="25">
        <f>TRUNC(SUMIF(N19:N19, N18, F19:F19),0)</f>
        <v>2580</v>
      </c>
      <c r="G20" s="22"/>
      <c r="H20" s="25">
        <f>TRUNC(SUMIF(N19:N19, N18, H19:H19),0)</f>
        <v>4362</v>
      </c>
      <c r="I20" s="22"/>
      <c r="J20" s="25">
        <f>TRUNC(SUMIF(N19:N19, N18, J19:J19),0)</f>
        <v>2373</v>
      </c>
      <c r="K20" s="22"/>
      <c r="L20" s="25">
        <f>F20+H20+J20</f>
        <v>9315</v>
      </c>
      <c r="M20" s="19" t="s">
        <v>50</v>
      </c>
      <c r="N20" s="1" t="s">
        <v>64</v>
      </c>
      <c r="O20" s="1" t="s">
        <v>64</v>
      </c>
      <c r="P20" s="1" t="s">
        <v>50</v>
      </c>
      <c r="Q20" s="1" t="s">
        <v>50</v>
      </c>
      <c r="R20" s="1" t="s">
        <v>50</v>
      </c>
      <c r="AV20" s="1" t="s">
        <v>50</v>
      </c>
      <c r="AW20" s="1" t="s">
        <v>50</v>
      </c>
      <c r="AX20" s="1" t="s">
        <v>50</v>
      </c>
      <c r="AY20" s="1" t="s">
        <v>50</v>
      </c>
      <c r="AZ20" s="1" t="s">
        <v>50</v>
      </c>
    </row>
    <row r="21" spans="1:52" ht="30" customHeight="1">
      <c r="A21" s="20"/>
      <c r="B21" s="20"/>
      <c r="C21" s="20"/>
      <c r="D21" s="20"/>
      <c r="E21" s="22"/>
      <c r="F21" s="25"/>
      <c r="G21" s="22"/>
      <c r="H21" s="25"/>
      <c r="I21" s="22"/>
      <c r="J21" s="25"/>
      <c r="K21" s="22"/>
      <c r="L21" s="25"/>
      <c r="M21" s="20"/>
    </row>
    <row r="22" spans="1:52" ht="30" customHeight="1">
      <c r="A22" s="16" t="s">
        <v>585</v>
      </c>
      <c r="B22" s="17"/>
      <c r="C22" s="17"/>
      <c r="D22" s="17"/>
      <c r="E22" s="21"/>
      <c r="F22" s="24"/>
      <c r="G22" s="21"/>
      <c r="H22" s="24"/>
      <c r="I22" s="21"/>
      <c r="J22" s="24"/>
      <c r="K22" s="21"/>
      <c r="L22" s="24"/>
      <c r="M22" s="18"/>
      <c r="N22" s="1" t="s">
        <v>83</v>
      </c>
    </row>
    <row r="23" spans="1:52" ht="30" customHeight="1">
      <c r="A23" s="19" t="s">
        <v>587</v>
      </c>
      <c r="B23" s="19" t="s">
        <v>588</v>
      </c>
      <c r="C23" s="19" t="s">
        <v>67</v>
      </c>
      <c r="D23" s="20">
        <v>1</v>
      </c>
      <c r="E23" s="22">
        <f>단가산출목록!E7</f>
        <v>804</v>
      </c>
      <c r="F23" s="25">
        <f>TRUNC(E23*D23,1)</f>
        <v>804</v>
      </c>
      <c r="G23" s="22">
        <f>단가산출목록!F7</f>
        <v>1702</v>
      </c>
      <c r="H23" s="25">
        <f>TRUNC(G23*D23,1)</f>
        <v>1702</v>
      </c>
      <c r="I23" s="22">
        <f>단가산출목록!G7</f>
        <v>646</v>
      </c>
      <c r="J23" s="25">
        <f>TRUNC(I23*D23,1)</f>
        <v>646</v>
      </c>
      <c r="K23" s="22">
        <f>TRUNC(E23+G23+I23,1)</f>
        <v>3152</v>
      </c>
      <c r="L23" s="25">
        <f>TRUNC(F23+H23+J23,1)</f>
        <v>3152</v>
      </c>
      <c r="M23" s="19" t="s">
        <v>589</v>
      </c>
      <c r="N23" s="1" t="s">
        <v>83</v>
      </c>
      <c r="O23" s="1" t="s">
        <v>590</v>
      </c>
      <c r="P23" s="1" t="s">
        <v>56</v>
      </c>
      <c r="Q23" s="1" t="s">
        <v>55</v>
      </c>
      <c r="R23" s="1" t="s">
        <v>56</v>
      </c>
      <c r="AV23" s="1" t="s">
        <v>50</v>
      </c>
      <c r="AW23" s="1" t="s">
        <v>591</v>
      </c>
      <c r="AX23" s="1" t="s">
        <v>50</v>
      </c>
      <c r="AY23" s="1" t="s">
        <v>50</v>
      </c>
      <c r="AZ23" s="1" t="s">
        <v>50</v>
      </c>
    </row>
    <row r="24" spans="1:52" ht="30" customHeight="1">
      <c r="A24" s="19" t="s">
        <v>459</v>
      </c>
      <c r="B24" s="19" t="s">
        <v>50</v>
      </c>
      <c r="C24" s="19" t="s">
        <v>50</v>
      </c>
      <c r="D24" s="20"/>
      <c r="E24" s="22"/>
      <c r="F24" s="25">
        <f>TRUNC(SUMIF(N23:N23, N22, F23:F23),0)</f>
        <v>804</v>
      </c>
      <c r="G24" s="22"/>
      <c r="H24" s="25">
        <f>TRUNC(SUMIF(N23:N23, N22, H23:H23),0)</f>
        <v>1702</v>
      </c>
      <c r="I24" s="22"/>
      <c r="J24" s="25">
        <f>TRUNC(SUMIF(N23:N23, N22, J23:J23),0)</f>
        <v>646</v>
      </c>
      <c r="K24" s="22"/>
      <c r="L24" s="25">
        <f>F24+H24+J24</f>
        <v>3152</v>
      </c>
      <c r="M24" s="19" t="s">
        <v>50</v>
      </c>
      <c r="N24" s="1" t="s">
        <v>64</v>
      </c>
      <c r="O24" s="1" t="s">
        <v>64</v>
      </c>
      <c r="P24" s="1" t="s">
        <v>50</v>
      </c>
      <c r="Q24" s="1" t="s">
        <v>50</v>
      </c>
      <c r="R24" s="1" t="s">
        <v>50</v>
      </c>
      <c r="AV24" s="1" t="s">
        <v>50</v>
      </c>
      <c r="AW24" s="1" t="s">
        <v>50</v>
      </c>
      <c r="AX24" s="1" t="s">
        <v>50</v>
      </c>
      <c r="AY24" s="1" t="s">
        <v>50</v>
      </c>
      <c r="AZ24" s="1" t="s">
        <v>50</v>
      </c>
    </row>
    <row r="25" spans="1:52" ht="30" customHeight="1">
      <c r="A25" s="205"/>
      <c r="B25" s="206"/>
      <c r="C25" s="206"/>
      <c r="D25" s="207"/>
      <c r="E25" s="208"/>
      <c r="F25" s="209"/>
      <c r="G25" s="208"/>
      <c r="H25" s="209"/>
      <c r="I25" s="208"/>
      <c r="J25" s="209"/>
      <c r="K25" s="208"/>
      <c r="L25" s="209"/>
      <c r="M25" s="210"/>
      <c r="N25" s="1"/>
      <c r="O25" s="1"/>
      <c r="P25" s="1"/>
      <c r="Q25" s="1"/>
      <c r="R25" s="1"/>
      <c r="AV25" s="1"/>
      <c r="AW25" s="1"/>
      <c r="AX25" s="1"/>
      <c r="AY25" s="1"/>
      <c r="AZ25" s="1"/>
    </row>
    <row r="26" spans="1:52" ht="30" customHeight="1">
      <c r="A26" s="285" t="s">
        <v>2437</v>
      </c>
      <c r="B26" s="286"/>
      <c r="C26" s="206"/>
      <c r="D26" s="207"/>
      <c r="E26" s="208"/>
      <c r="F26" s="209"/>
      <c r="G26" s="208"/>
      <c r="H26" s="209"/>
      <c r="I26" s="208"/>
      <c r="J26" s="209"/>
      <c r="K26" s="208"/>
      <c r="L26" s="209"/>
      <c r="M26" s="210"/>
      <c r="N26" s="1"/>
      <c r="O26" s="1"/>
      <c r="P26" s="1"/>
      <c r="Q26" s="1"/>
      <c r="R26" s="1"/>
      <c r="AV26" s="1"/>
      <c r="AW26" s="1"/>
      <c r="AX26" s="1"/>
      <c r="AY26" s="1"/>
      <c r="AZ26" s="1"/>
    </row>
    <row r="27" spans="1:52" ht="30" customHeight="1">
      <c r="A27" s="205" t="s">
        <v>2432</v>
      </c>
      <c r="B27" s="206" t="s">
        <v>2433</v>
      </c>
      <c r="C27" s="19" t="s">
        <v>67</v>
      </c>
      <c r="D27" s="207">
        <v>1</v>
      </c>
      <c r="E27" s="208">
        <v>900</v>
      </c>
      <c r="F27" s="209">
        <f>D27*E27</f>
        <v>900</v>
      </c>
      <c r="G27" s="208">
        <v>1543</v>
      </c>
      <c r="H27" s="209">
        <f>D27*G27</f>
        <v>1543</v>
      </c>
      <c r="I27" s="208">
        <v>423</v>
      </c>
      <c r="J27" s="209">
        <f>D27*I27</f>
        <v>423</v>
      </c>
      <c r="K27" s="208">
        <f>E27+G27+I27</f>
        <v>2866</v>
      </c>
      <c r="L27" s="209">
        <f>D27*K27</f>
        <v>2866</v>
      </c>
      <c r="M27" s="210" t="s">
        <v>2434</v>
      </c>
      <c r="N27" s="1"/>
      <c r="O27" s="1"/>
      <c r="P27" s="1"/>
      <c r="Q27" s="1"/>
      <c r="R27" s="1"/>
      <c r="AV27" s="1"/>
      <c r="AW27" s="1"/>
      <c r="AX27" s="1"/>
      <c r="AY27" s="1"/>
      <c r="AZ27" s="1"/>
    </row>
    <row r="28" spans="1:52" ht="30" customHeight="1">
      <c r="A28" s="19" t="s">
        <v>459</v>
      </c>
      <c r="B28" s="206"/>
      <c r="C28" s="206"/>
      <c r="D28" s="207"/>
      <c r="E28" s="208"/>
      <c r="F28" s="209">
        <f>SUM(F27)</f>
        <v>900</v>
      </c>
      <c r="G28" s="208"/>
      <c r="H28" s="209">
        <f>SUM(H27)</f>
        <v>1543</v>
      </c>
      <c r="I28" s="208"/>
      <c r="J28" s="209">
        <f>SUM(J27)</f>
        <v>423</v>
      </c>
      <c r="K28" s="208"/>
      <c r="L28" s="209">
        <f>SUM(L27)</f>
        <v>2866</v>
      </c>
      <c r="M28" s="210"/>
      <c r="N28" s="1"/>
      <c r="O28" s="1"/>
      <c r="P28" s="1"/>
      <c r="Q28" s="1"/>
      <c r="R28" s="1"/>
      <c r="AV28" s="1"/>
      <c r="AW28" s="1"/>
      <c r="AX28" s="1"/>
      <c r="AY28" s="1"/>
      <c r="AZ28" s="1"/>
    </row>
    <row r="29" spans="1:52" ht="30" customHeight="1">
      <c r="A29" s="205"/>
      <c r="B29" s="206"/>
      <c r="C29" s="206"/>
      <c r="D29" s="207"/>
      <c r="E29" s="208"/>
      <c r="F29" s="209"/>
      <c r="G29" s="208"/>
      <c r="H29" s="209"/>
      <c r="I29" s="208"/>
      <c r="J29" s="209"/>
      <c r="K29" s="208"/>
      <c r="L29" s="209"/>
      <c r="M29" s="210"/>
      <c r="N29" s="1"/>
      <c r="O29" s="1"/>
      <c r="P29" s="1"/>
      <c r="Q29" s="1"/>
      <c r="R29" s="1"/>
      <c r="AV29" s="1"/>
      <c r="AW29" s="1"/>
      <c r="AX29" s="1"/>
      <c r="AY29" s="1"/>
      <c r="AZ29" s="1"/>
    </row>
    <row r="30" spans="1:52" ht="30" customHeight="1">
      <c r="A30" s="16" t="s">
        <v>611</v>
      </c>
      <c r="B30" s="17"/>
      <c r="C30" s="17"/>
      <c r="D30" s="17"/>
      <c r="E30" s="21"/>
      <c r="F30" s="24"/>
      <c r="G30" s="21"/>
      <c r="H30" s="24"/>
      <c r="I30" s="21"/>
      <c r="J30" s="24"/>
      <c r="K30" s="21"/>
      <c r="L30" s="24"/>
      <c r="M30" s="18"/>
      <c r="N30" s="1" t="s">
        <v>93</v>
      </c>
    </row>
    <row r="31" spans="1:52" ht="30" customHeight="1">
      <c r="A31" s="19" t="s">
        <v>613</v>
      </c>
      <c r="B31" s="19" t="s">
        <v>466</v>
      </c>
      <c r="C31" s="19" t="s">
        <v>467</v>
      </c>
      <c r="D31" s="20">
        <v>1.0999999999999999E-2</v>
      </c>
      <c r="E31" s="22">
        <f>단가대비표!O297</f>
        <v>0</v>
      </c>
      <c r="F31" s="25">
        <f t="shared" ref="F31:F36" si="1">TRUNC(E31*D31,1)</f>
        <v>0</v>
      </c>
      <c r="G31" s="22">
        <f>단가대비표!P297</f>
        <v>273540</v>
      </c>
      <c r="H31" s="25">
        <f t="shared" ref="H31:H36" si="2">TRUNC(G31*D31,1)</f>
        <v>3008.9</v>
      </c>
      <c r="I31" s="22">
        <f>단가대비표!V297</f>
        <v>0</v>
      </c>
      <c r="J31" s="25">
        <f t="shared" ref="J31:J36" si="3">TRUNC(I31*D31,1)</f>
        <v>0</v>
      </c>
      <c r="K31" s="22">
        <f t="shared" ref="K31:L36" si="4">TRUNC(E31+G31+I31,1)</f>
        <v>273540</v>
      </c>
      <c r="L31" s="25">
        <f t="shared" si="4"/>
        <v>3008.9</v>
      </c>
      <c r="M31" s="19" t="s">
        <v>50</v>
      </c>
      <c r="N31" s="1" t="s">
        <v>93</v>
      </c>
      <c r="O31" s="1" t="s">
        <v>614</v>
      </c>
      <c r="P31" s="1" t="s">
        <v>56</v>
      </c>
      <c r="Q31" s="1" t="s">
        <v>56</v>
      </c>
      <c r="R31" s="1" t="s">
        <v>55</v>
      </c>
      <c r="V31">
        <v>1</v>
      </c>
      <c r="W31">
        <v>2</v>
      </c>
      <c r="AV31" s="1" t="s">
        <v>50</v>
      </c>
      <c r="AW31" s="1" t="s">
        <v>615</v>
      </c>
      <c r="AX31" s="1" t="s">
        <v>50</v>
      </c>
      <c r="AY31" s="1" t="s">
        <v>50</v>
      </c>
      <c r="AZ31" s="1" t="s">
        <v>50</v>
      </c>
    </row>
    <row r="32" spans="1:52" ht="30" customHeight="1">
      <c r="A32" s="19" t="s">
        <v>616</v>
      </c>
      <c r="B32" s="19" t="s">
        <v>466</v>
      </c>
      <c r="C32" s="19" t="s">
        <v>467</v>
      </c>
      <c r="D32" s="20">
        <v>5.4999999999999997E-3</v>
      </c>
      <c r="E32" s="22">
        <f>단가대비표!O292</f>
        <v>0</v>
      </c>
      <c r="F32" s="25">
        <f t="shared" si="1"/>
        <v>0</v>
      </c>
      <c r="G32" s="22">
        <f>단가대비표!P292</f>
        <v>275790</v>
      </c>
      <c r="H32" s="25">
        <f t="shared" si="2"/>
        <v>1516.8</v>
      </c>
      <c r="I32" s="22">
        <f>단가대비표!V292</f>
        <v>0</v>
      </c>
      <c r="J32" s="25">
        <f t="shared" si="3"/>
        <v>0</v>
      </c>
      <c r="K32" s="22">
        <f t="shared" si="4"/>
        <v>275790</v>
      </c>
      <c r="L32" s="25">
        <f t="shared" si="4"/>
        <v>1516.8</v>
      </c>
      <c r="M32" s="19" t="s">
        <v>50</v>
      </c>
      <c r="N32" s="1" t="s">
        <v>93</v>
      </c>
      <c r="O32" s="1" t="s">
        <v>617</v>
      </c>
      <c r="P32" s="1" t="s">
        <v>56</v>
      </c>
      <c r="Q32" s="1" t="s">
        <v>56</v>
      </c>
      <c r="R32" s="1" t="s">
        <v>55</v>
      </c>
      <c r="V32">
        <v>1</v>
      </c>
      <c r="W32">
        <v>2</v>
      </c>
      <c r="AV32" s="1" t="s">
        <v>50</v>
      </c>
      <c r="AW32" s="1" t="s">
        <v>618</v>
      </c>
      <c r="AX32" s="1" t="s">
        <v>50</v>
      </c>
      <c r="AY32" s="1" t="s">
        <v>50</v>
      </c>
      <c r="AZ32" s="1" t="s">
        <v>50</v>
      </c>
    </row>
    <row r="33" spans="1:52" ht="30" customHeight="1">
      <c r="A33" s="19" t="s">
        <v>469</v>
      </c>
      <c r="B33" s="19" t="s">
        <v>466</v>
      </c>
      <c r="C33" s="19" t="s">
        <v>467</v>
      </c>
      <c r="D33" s="20">
        <v>5.4999999999999997E-3</v>
      </c>
      <c r="E33" s="22">
        <f>단가대비표!O289</f>
        <v>0</v>
      </c>
      <c r="F33" s="25">
        <f t="shared" si="1"/>
        <v>0</v>
      </c>
      <c r="G33" s="22">
        <f>단가대비표!P289</f>
        <v>172068</v>
      </c>
      <c r="H33" s="25">
        <f t="shared" si="2"/>
        <v>946.3</v>
      </c>
      <c r="I33" s="22">
        <f>단가대비표!V289</f>
        <v>0</v>
      </c>
      <c r="J33" s="25">
        <f t="shared" si="3"/>
        <v>0</v>
      </c>
      <c r="K33" s="22">
        <f t="shared" si="4"/>
        <v>172068</v>
      </c>
      <c r="L33" s="25">
        <f t="shared" si="4"/>
        <v>946.3</v>
      </c>
      <c r="M33" s="19" t="s">
        <v>50</v>
      </c>
      <c r="N33" s="1" t="s">
        <v>93</v>
      </c>
      <c r="O33" s="1" t="s">
        <v>470</v>
      </c>
      <c r="P33" s="1" t="s">
        <v>56</v>
      </c>
      <c r="Q33" s="1" t="s">
        <v>56</v>
      </c>
      <c r="R33" s="1" t="s">
        <v>55</v>
      </c>
      <c r="V33">
        <v>1</v>
      </c>
      <c r="W33">
        <v>2</v>
      </c>
      <c r="AV33" s="1" t="s">
        <v>50</v>
      </c>
      <c r="AW33" s="1" t="s">
        <v>619</v>
      </c>
      <c r="AX33" s="1" t="s">
        <v>50</v>
      </c>
      <c r="AY33" s="1" t="s">
        <v>50</v>
      </c>
      <c r="AZ33" s="1" t="s">
        <v>50</v>
      </c>
    </row>
    <row r="34" spans="1:52" ht="30" customHeight="1">
      <c r="A34" s="19" t="s">
        <v>620</v>
      </c>
      <c r="B34" s="19" t="s">
        <v>621</v>
      </c>
      <c r="C34" s="19" t="s">
        <v>371</v>
      </c>
      <c r="D34" s="20">
        <v>1</v>
      </c>
      <c r="E34" s="22">
        <v>0</v>
      </c>
      <c r="F34" s="25">
        <f t="shared" si="1"/>
        <v>0</v>
      </c>
      <c r="G34" s="22">
        <v>0</v>
      </c>
      <c r="H34" s="25">
        <f t="shared" si="2"/>
        <v>0</v>
      </c>
      <c r="I34" s="22">
        <f>TRUNC(SUMIF(V31:V36, RIGHTB(O34, 1), H31:H36)*U34, 2)</f>
        <v>273.60000000000002</v>
      </c>
      <c r="J34" s="25">
        <f t="shared" si="3"/>
        <v>273.60000000000002</v>
      </c>
      <c r="K34" s="22">
        <f t="shared" si="4"/>
        <v>273.60000000000002</v>
      </c>
      <c r="L34" s="25">
        <f t="shared" si="4"/>
        <v>273.60000000000002</v>
      </c>
      <c r="M34" s="19" t="s">
        <v>50</v>
      </c>
      <c r="N34" s="1" t="s">
        <v>93</v>
      </c>
      <c r="O34" s="1" t="s">
        <v>458</v>
      </c>
      <c r="P34" s="1" t="s">
        <v>56</v>
      </c>
      <c r="Q34" s="1" t="s">
        <v>56</v>
      </c>
      <c r="R34" s="1" t="s">
        <v>56</v>
      </c>
      <c r="S34">
        <v>1</v>
      </c>
      <c r="T34">
        <v>2</v>
      </c>
      <c r="U34">
        <v>0.05</v>
      </c>
      <c r="AV34" s="1" t="s">
        <v>50</v>
      </c>
      <c r="AW34" s="1" t="s">
        <v>622</v>
      </c>
      <c r="AX34" s="1" t="s">
        <v>50</v>
      </c>
      <c r="AY34" s="1" t="s">
        <v>50</v>
      </c>
      <c r="AZ34" s="1" t="s">
        <v>50</v>
      </c>
    </row>
    <row r="35" spans="1:52" ht="30" customHeight="1">
      <c r="A35" s="19" t="s">
        <v>623</v>
      </c>
      <c r="B35" s="19" t="s">
        <v>624</v>
      </c>
      <c r="C35" s="19" t="s">
        <v>165</v>
      </c>
      <c r="D35" s="20">
        <v>4.3999999999999997E-2</v>
      </c>
      <c r="E35" s="22">
        <f>일위대가목록!E22</f>
        <v>35212</v>
      </c>
      <c r="F35" s="25">
        <f t="shared" si="1"/>
        <v>1549.3</v>
      </c>
      <c r="G35" s="22">
        <f>일위대가목록!F22</f>
        <v>59020</v>
      </c>
      <c r="H35" s="25">
        <f t="shared" si="2"/>
        <v>2596.8000000000002</v>
      </c>
      <c r="I35" s="22">
        <f>일위대가목록!G22</f>
        <v>90024</v>
      </c>
      <c r="J35" s="25">
        <f t="shared" si="3"/>
        <v>3961</v>
      </c>
      <c r="K35" s="22">
        <f t="shared" si="4"/>
        <v>184256</v>
      </c>
      <c r="L35" s="25">
        <f t="shared" si="4"/>
        <v>8107.1</v>
      </c>
      <c r="M35" s="19" t="s">
        <v>625</v>
      </c>
      <c r="N35" s="1" t="s">
        <v>93</v>
      </c>
      <c r="O35" s="1" t="s">
        <v>626</v>
      </c>
      <c r="P35" s="1" t="s">
        <v>55</v>
      </c>
      <c r="Q35" s="1" t="s">
        <v>56</v>
      </c>
      <c r="R35" s="1" t="s">
        <v>56</v>
      </c>
      <c r="AV35" s="1" t="s">
        <v>50</v>
      </c>
      <c r="AW35" s="1" t="s">
        <v>627</v>
      </c>
      <c r="AX35" s="1" t="s">
        <v>50</v>
      </c>
      <c r="AY35" s="1" t="s">
        <v>50</v>
      </c>
      <c r="AZ35" s="1" t="s">
        <v>50</v>
      </c>
    </row>
    <row r="36" spans="1:52" ht="30" customHeight="1">
      <c r="A36" s="19" t="s">
        <v>628</v>
      </c>
      <c r="B36" s="19" t="s">
        <v>621</v>
      </c>
      <c r="C36" s="19" t="s">
        <v>371</v>
      </c>
      <c r="D36" s="20">
        <v>1</v>
      </c>
      <c r="E36" s="22">
        <f>TRUNC(SUMIF(W31:W36, RIGHTB(O36, 1), H31:H36)*U36, 2)</f>
        <v>273.60000000000002</v>
      </c>
      <c r="F36" s="25">
        <f t="shared" si="1"/>
        <v>273.60000000000002</v>
      </c>
      <c r="G36" s="22">
        <v>0</v>
      </c>
      <c r="H36" s="25">
        <f t="shared" si="2"/>
        <v>0</v>
      </c>
      <c r="I36" s="22">
        <v>0</v>
      </c>
      <c r="J36" s="25">
        <f t="shared" si="3"/>
        <v>0</v>
      </c>
      <c r="K36" s="22">
        <f t="shared" si="4"/>
        <v>273.60000000000002</v>
      </c>
      <c r="L36" s="25">
        <f t="shared" si="4"/>
        <v>273.60000000000002</v>
      </c>
      <c r="M36" s="19" t="s">
        <v>50</v>
      </c>
      <c r="N36" s="1" t="s">
        <v>93</v>
      </c>
      <c r="O36" s="1" t="s">
        <v>538</v>
      </c>
      <c r="P36" s="1" t="s">
        <v>56</v>
      </c>
      <c r="Q36" s="1" t="s">
        <v>56</v>
      </c>
      <c r="R36" s="1" t="s">
        <v>56</v>
      </c>
      <c r="S36">
        <v>1</v>
      </c>
      <c r="T36">
        <v>0</v>
      </c>
      <c r="U36">
        <v>0.05</v>
      </c>
      <c r="AV36" s="1" t="s">
        <v>50</v>
      </c>
      <c r="AW36" s="1" t="s">
        <v>629</v>
      </c>
      <c r="AX36" s="1" t="s">
        <v>50</v>
      </c>
      <c r="AY36" s="1" t="s">
        <v>50</v>
      </c>
      <c r="AZ36" s="1" t="s">
        <v>50</v>
      </c>
    </row>
    <row r="37" spans="1:52" ht="30" customHeight="1">
      <c r="A37" s="19" t="s">
        <v>459</v>
      </c>
      <c r="B37" s="19" t="s">
        <v>50</v>
      </c>
      <c r="C37" s="19" t="s">
        <v>50</v>
      </c>
      <c r="D37" s="20"/>
      <c r="E37" s="22"/>
      <c r="F37" s="25">
        <f>TRUNC(SUMIF(N31:N36, N30, F31:F36),0)</f>
        <v>1822</v>
      </c>
      <c r="G37" s="22"/>
      <c r="H37" s="25">
        <f>TRUNC(SUMIF(N31:N36, N30, H31:H36),0)</f>
        <v>8068</v>
      </c>
      <c r="I37" s="22"/>
      <c r="J37" s="25">
        <f>TRUNC(SUMIF(N31:N36, N30, J31:J36),0)</f>
        <v>4234</v>
      </c>
      <c r="K37" s="22"/>
      <c r="L37" s="25">
        <f>F37+H37+J37</f>
        <v>14124</v>
      </c>
      <c r="M37" s="19" t="s">
        <v>50</v>
      </c>
      <c r="N37" s="1" t="s">
        <v>64</v>
      </c>
      <c r="O37" s="1" t="s">
        <v>64</v>
      </c>
      <c r="P37" s="1" t="s">
        <v>50</v>
      </c>
      <c r="Q37" s="1" t="s">
        <v>50</v>
      </c>
      <c r="R37" s="1" t="s">
        <v>50</v>
      </c>
      <c r="AV37" s="1" t="s">
        <v>50</v>
      </c>
      <c r="AW37" s="1" t="s">
        <v>50</v>
      </c>
      <c r="AX37" s="1" t="s">
        <v>50</v>
      </c>
      <c r="AY37" s="1" t="s">
        <v>50</v>
      </c>
      <c r="AZ37" s="1" t="s">
        <v>50</v>
      </c>
    </row>
    <row r="38" spans="1:52" ht="30" customHeight="1">
      <c r="A38" s="20"/>
      <c r="B38" s="20"/>
      <c r="C38" s="20"/>
      <c r="D38" s="20"/>
      <c r="E38" s="22"/>
      <c r="F38" s="25"/>
      <c r="G38" s="22"/>
      <c r="H38" s="25"/>
      <c r="I38" s="22"/>
      <c r="J38" s="25"/>
      <c r="K38" s="22"/>
      <c r="L38" s="25"/>
      <c r="M38" s="20"/>
    </row>
    <row r="39" spans="1:52" ht="30" customHeight="1">
      <c r="A39" s="16" t="s">
        <v>2419</v>
      </c>
      <c r="B39" s="17"/>
      <c r="C39" s="17"/>
      <c r="D39" s="17"/>
      <c r="E39" s="21"/>
      <c r="F39" s="24"/>
      <c r="G39" s="21"/>
      <c r="H39" s="24"/>
      <c r="I39" s="21"/>
      <c r="J39" s="24"/>
      <c r="K39" s="21"/>
      <c r="L39" s="24"/>
      <c r="M39" s="18"/>
      <c r="N39" s="1" t="s">
        <v>96</v>
      </c>
    </row>
    <row r="40" spans="1:52" ht="30" customHeight="1">
      <c r="A40" s="19" t="s">
        <v>613</v>
      </c>
      <c r="B40" s="19" t="s">
        <v>466</v>
      </c>
      <c r="C40" s="19" t="s">
        <v>467</v>
      </c>
      <c r="D40" s="20">
        <v>0.24</v>
      </c>
      <c r="E40" s="22">
        <f>단가대비표!O297</f>
        <v>0</v>
      </c>
      <c r="F40" s="25">
        <f t="shared" ref="F40:F41" si="5">TRUNC(E40*D40,1)</f>
        <v>0</v>
      </c>
      <c r="G40" s="22">
        <f>단가대비표!P297</f>
        <v>273540</v>
      </c>
      <c r="H40" s="25">
        <f t="shared" ref="H40:H41" si="6">TRUNC(G40*D40,1)</f>
        <v>65649.600000000006</v>
      </c>
      <c r="I40" s="22">
        <f>단가대비표!V297</f>
        <v>0</v>
      </c>
      <c r="J40" s="25">
        <f t="shared" ref="J40:J41" si="7">TRUNC(I40*D40,1)</f>
        <v>0</v>
      </c>
      <c r="K40" s="22">
        <f t="shared" ref="K40:L41" si="8">TRUNC(E40+G40+I40,1)</f>
        <v>273540</v>
      </c>
      <c r="L40" s="25">
        <f t="shared" si="8"/>
        <v>65649.600000000006</v>
      </c>
      <c r="M40" s="19" t="s">
        <v>50</v>
      </c>
      <c r="N40" s="1" t="s">
        <v>96</v>
      </c>
      <c r="O40" s="1" t="s">
        <v>614</v>
      </c>
      <c r="P40" s="1" t="s">
        <v>56</v>
      </c>
      <c r="Q40" s="1" t="s">
        <v>56</v>
      </c>
      <c r="R40" s="1" t="s">
        <v>55</v>
      </c>
      <c r="V40">
        <v>1</v>
      </c>
      <c r="W40">
        <v>2</v>
      </c>
      <c r="AV40" s="1" t="s">
        <v>50</v>
      </c>
      <c r="AW40" s="1" t="s">
        <v>630</v>
      </c>
      <c r="AX40" s="1" t="s">
        <v>50</v>
      </c>
      <c r="AY40" s="1" t="s">
        <v>50</v>
      </c>
      <c r="AZ40" s="1" t="s">
        <v>50</v>
      </c>
    </row>
    <row r="41" spans="1:52" ht="30" customHeight="1">
      <c r="A41" s="19" t="s">
        <v>469</v>
      </c>
      <c r="B41" s="19" t="s">
        <v>466</v>
      </c>
      <c r="C41" s="19" t="s">
        <v>467</v>
      </c>
      <c r="D41" s="20">
        <v>0.3</v>
      </c>
      <c r="E41" s="22">
        <f>단가대비표!O289</f>
        <v>0</v>
      </c>
      <c r="F41" s="25">
        <f t="shared" si="5"/>
        <v>0</v>
      </c>
      <c r="G41" s="22">
        <f>단가대비표!P289</f>
        <v>172068</v>
      </c>
      <c r="H41" s="25">
        <f t="shared" si="6"/>
        <v>51620.4</v>
      </c>
      <c r="I41" s="22">
        <f>단가대비표!V289</f>
        <v>0</v>
      </c>
      <c r="J41" s="25">
        <f t="shared" si="7"/>
        <v>0</v>
      </c>
      <c r="K41" s="22">
        <f t="shared" si="8"/>
        <v>172068</v>
      </c>
      <c r="L41" s="25">
        <f t="shared" si="8"/>
        <v>51620.4</v>
      </c>
      <c r="M41" s="19" t="s">
        <v>50</v>
      </c>
      <c r="N41" s="1" t="s">
        <v>96</v>
      </c>
      <c r="O41" s="1" t="s">
        <v>470</v>
      </c>
      <c r="P41" s="1" t="s">
        <v>56</v>
      </c>
      <c r="Q41" s="1" t="s">
        <v>56</v>
      </c>
      <c r="R41" s="1" t="s">
        <v>55</v>
      </c>
      <c r="V41">
        <v>1</v>
      </c>
      <c r="W41">
        <v>2</v>
      </c>
      <c r="AV41" s="1" t="s">
        <v>50</v>
      </c>
      <c r="AW41" s="1" t="s">
        <v>631</v>
      </c>
      <c r="AX41" s="1" t="s">
        <v>50</v>
      </c>
      <c r="AY41" s="1" t="s">
        <v>50</v>
      </c>
      <c r="AZ41" s="1" t="s">
        <v>50</v>
      </c>
    </row>
    <row r="42" spans="1:52" ht="30" customHeight="1">
      <c r="A42" s="19" t="s">
        <v>459</v>
      </c>
      <c r="B42" s="19" t="s">
        <v>50</v>
      </c>
      <c r="C42" s="19" t="s">
        <v>50</v>
      </c>
      <c r="D42" s="20"/>
      <c r="E42" s="22"/>
      <c r="F42" s="25">
        <f>TRUNC(SUMIF(N40:N41, N39, F40:F41),0)</f>
        <v>0</v>
      </c>
      <c r="G42" s="22"/>
      <c r="H42" s="25">
        <f>TRUNC(SUMIF(N40:N41, N39, H40:H41),0)</f>
        <v>117270</v>
      </c>
      <c r="I42" s="22"/>
      <c r="J42" s="25">
        <f>TRUNC(SUMIF(N40:N41, N39, J40:J41),0)</f>
        <v>0</v>
      </c>
      <c r="K42" s="22"/>
      <c r="L42" s="25">
        <f>F42+H42+J42</f>
        <v>117270</v>
      </c>
      <c r="M42" s="19" t="s">
        <v>50</v>
      </c>
      <c r="N42" s="1" t="s">
        <v>64</v>
      </c>
      <c r="O42" s="1" t="s">
        <v>64</v>
      </c>
      <c r="P42" s="1" t="s">
        <v>50</v>
      </c>
      <c r="Q42" s="1" t="s">
        <v>50</v>
      </c>
      <c r="R42" s="1" t="s">
        <v>50</v>
      </c>
      <c r="AV42" s="1" t="s">
        <v>50</v>
      </c>
      <c r="AW42" s="1" t="s">
        <v>50</v>
      </c>
      <c r="AX42" s="1" t="s">
        <v>50</v>
      </c>
      <c r="AY42" s="1" t="s">
        <v>50</v>
      </c>
      <c r="AZ42" s="1" t="s">
        <v>50</v>
      </c>
    </row>
    <row r="43" spans="1:52" ht="30" customHeight="1">
      <c r="A43" s="20"/>
      <c r="B43" s="20"/>
      <c r="C43" s="20"/>
      <c r="D43" s="20"/>
      <c r="E43" s="22"/>
      <c r="F43" s="25"/>
      <c r="G43" s="22"/>
      <c r="H43" s="25"/>
      <c r="I43" s="22"/>
      <c r="J43" s="25"/>
      <c r="K43" s="22"/>
      <c r="L43" s="25"/>
      <c r="M43" s="20"/>
    </row>
    <row r="44" spans="1:52" ht="30" customHeight="1">
      <c r="A44" s="16" t="s">
        <v>2417</v>
      </c>
      <c r="B44" s="17"/>
      <c r="C44" s="17"/>
      <c r="D44" s="17"/>
      <c r="E44" s="21"/>
      <c r="F44" s="24"/>
      <c r="G44" s="21"/>
      <c r="H44" s="24"/>
      <c r="I44" s="21"/>
      <c r="J44" s="24"/>
      <c r="K44" s="21"/>
      <c r="L44" s="24"/>
      <c r="M44" s="18"/>
      <c r="N44" s="1" t="s">
        <v>100</v>
      </c>
    </row>
    <row r="45" spans="1:52" ht="30" customHeight="1">
      <c r="A45" s="19" t="s">
        <v>613</v>
      </c>
      <c r="B45" s="19" t="s">
        <v>466</v>
      </c>
      <c r="C45" s="19" t="s">
        <v>467</v>
      </c>
      <c r="D45" s="20">
        <v>2.1999999999999999E-2</v>
      </c>
      <c r="E45" s="22">
        <f>단가대비표!O297</f>
        <v>0</v>
      </c>
      <c r="F45" s="25">
        <f t="shared" ref="F45:F51" si="9">TRUNC(E45*D45,1)</f>
        <v>0</v>
      </c>
      <c r="G45" s="22">
        <f>단가대비표!P297</f>
        <v>273540</v>
      </c>
      <c r="H45" s="25">
        <f t="shared" ref="H45:H51" si="10">TRUNC(G45*D45,1)</f>
        <v>6017.8</v>
      </c>
      <c r="I45" s="22">
        <f>단가대비표!V297</f>
        <v>0</v>
      </c>
      <c r="J45" s="25">
        <f t="shared" ref="J45:J51" si="11">TRUNC(I45*D45,1)</f>
        <v>0</v>
      </c>
      <c r="K45" s="22">
        <f t="shared" ref="K45:L51" si="12">TRUNC(E45+G45+I45,1)</f>
        <v>273540</v>
      </c>
      <c r="L45" s="25">
        <f t="shared" si="12"/>
        <v>6017.8</v>
      </c>
      <c r="M45" s="19" t="s">
        <v>50</v>
      </c>
      <c r="N45" s="1" t="s">
        <v>100</v>
      </c>
      <c r="O45" s="1" t="s">
        <v>614</v>
      </c>
      <c r="P45" s="1" t="s">
        <v>56</v>
      </c>
      <c r="Q45" s="1" t="s">
        <v>56</v>
      </c>
      <c r="R45" s="1" t="s">
        <v>55</v>
      </c>
      <c r="V45">
        <v>1</v>
      </c>
      <c r="W45">
        <v>2</v>
      </c>
      <c r="AV45" s="1" t="s">
        <v>50</v>
      </c>
      <c r="AW45" s="1" t="s">
        <v>632</v>
      </c>
      <c r="AX45" s="1" t="s">
        <v>50</v>
      </c>
      <c r="AY45" s="1" t="s">
        <v>50</v>
      </c>
      <c r="AZ45" s="1" t="s">
        <v>50</v>
      </c>
    </row>
    <row r="46" spans="1:52" ht="30" customHeight="1">
      <c r="A46" s="19" t="s">
        <v>599</v>
      </c>
      <c r="B46" s="19" t="s">
        <v>466</v>
      </c>
      <c r="C46" s="19" t="s">
        <v>467</v>
      </c>
      <c r="D46" s="20">
        <v>5.4999999999999997E-3</v>
      </c>
      <c r="E46" s="22">
        <f>단가대비표!O290</f>
        <v>0</v>
      </c>
      <c r="F46" s="25">
        <f t="shared" si="9"/>
        <v>0</v>
      </c>
      <c r="G46" s="22">
        <f>단가대비표!P290</f>
        <v>226122</v>
      </c>
      <c r="H46" s="25">
        <f t="shared" si="10"/>
        <v>1243.5999999999999</v>
      </c>
      <c r="I46" s="22">
        <f>단가대비표!V290</f>
        <v>0</v>
      </c>
      <c r="J46" s="25">
        <f t="shared" si="11"/>
        <v>0</v>
      </c>
      <c r="K46" s="22">
        <f t="shared" si="12"/>
        <v>226122</v>
      </c>
      <c r="L46" s="25">
        <f t="shared" si="12"/>
        <v>1243.5999999999999</v>
      </c>
      <c r="M46" s="19" t="s">
        <v>50</v>
      </c>
      <c r="N46" s="1" t="s">
        <v>100</v>
      </c>
      <c r="O46" s="1" t="s">
        <v>600</v>
      </c>
      <c r="P46" s="1" t="s">
        <v>56</v>
      </c>
      <c r="Q46" s="1" t="s">
        <v>56</v>
      </c>
      <c r="R46" s="1" t="s">
        <v>55</v>
      </c>
      <c r="V46">
        <v>1</v>
      </c>
      <c r="W46">
        <v>2</v>
      </c>
      <c r="AV46" s="1" t="s">
        <v>50</v>
      </c>
      <c r="AW46" s="1" t="s">
        <v>633</v>
      </c>
      <c r="AX46" s="1" t="s">
        <v>50</v>
      </c>
      <c r="AY46" s="1" t="s">
        <v>50</v>
      </c>
      <c r="AZ46" s="1" t="s">
        <v>50</v>
      </c>
    </row>
    <row r="47" spans="1:52" ht="30" customHeight="1">
      <c r="A47" s="19" t="s">
        <v>616</v>
      </c>
      <c r="B47" s="19" t="s">
        <v>466</v>
      </c>
      <c r="C47" s="19" t="s">
        <v>467</v>
      </c>
      <c r="D47" s="20">
        <v>5.4999999999999997E-3</v>
      </c>
      <c r="E47" s="22">
        <f>단가대비표!O292</f>
        <v>0</v>
      </c>
      <c r="F47" s="25">
        <f t="shared" si="9"/>
        <v>0</v>
      </c>
      <c r="G47" s="22">
        <f>단가대비표!P292</f>
        <v>275790</v>
      </c>
      <c r="H47" s="25">
        <f t="shared" si="10"/>
        <v>1516.8</v>
      </c>
      <c r="I47" s="22">
        <f>단가대비표!V292</f>
        <v>0</v>
      </c>
      <c r="J47" s="25">
        <f t="shared" si="11"/>
        <v>0</v>
      </c>
      <c r="K47" s="22">
        <f t="shared" si="12"/>
        <v>275790</v>
      </c>
      <c r="L47" s="25">
        <f t="shared" si="12"/>
        <v>1516.8</v>
      </c>
      <c r="M47" s="19" t="s">
        <v>50</v>
      </c>
      <c r="N47" s="1" t="s">
        <v>100</v>
      </c>
      <c r="O47" s="1" t="s">
        <v>617</v>
      </c>
      <c r="P47" s="1" t="s">
        <v>56</v>
      </c>
      <c r="Q47" s="1" t="s">
        <v>56</v>
      </c>
      <c r="R47" s="1" t="s">
        <v>55</v>
      </c>
      <c r="V47">
        <v>1</v>
      </c>
      <c r="W47">
        <v>2</v>
      </c>
      <c r="AV47" s="1" t="s">
        <v>50</v>
      </c>
      <c r="AW47" s="1" t="s">
        <v>634</v>
      </c>
      <c r="AX47" s="1" t="s">
        <v>50</v>
      </c>
      <c r="AY47" s="1" t="s">
        <v>50</v>
      </c>
      <c r="AZ47" s="1" t="s">
        <v>50</v>
      </c>
    </row>
    <row r="48" spans="1:52" ht="30" customHeight="1">
      <c r="A48" s="19" t="s">
        <v>469</v>
      </c>
      <c r="B48" s="19" t="s">
        <v>466</v>
      </c>
      <c r="C48" s="19" t="s">
        <v>467</v>
      </c>
      <c r="D48" s="20">
        <v>5.4999999999999997E-3</v>
      </c>
      <c r="E48" s="22">
        <f>단가대비표!O289</f>
        <v>0</v>
      </c>
      <c r="F48" s="25">
        <f t="shared" si="9"/>
        <v>0</v>
      </c>
      <c r="G48" s="22">
        <f>단가대비표!P289</f>
        <v>172068</v>
      </c>
      <c r="H48" s="25">
        <f t="shared" si="10"/>
        <v>946.3</v>
      </c>
      <c r="I48" s="22">
        <f>단가대비표!V289</f>
        <v>0</v>
      </c>
      <c r="J48" s="25">
        <f t="shared" si="11"/>
        <v>0</v>
      </c>
      <c r="K48" s="22">
        <f t="shared" si="12"/>
        <v>172068</v>
      </c>
      <c r="L48" s="25">
        <f t="shared" si="12"/>
        <v>946.3</v>
      </c>
      <c r="M48" s="19" t="s">
        <v>50</v>
      </c>
      <c r="N48" s="1" t="s">
        <v>100</v>
      </c>
      <c r="O48" s="1" t="s">
        <v>470</v>
      </c>
      <c r="P48" s="1" t="s">
        <v>56</v>
      </c>
      <c r="Q48" s="1" t="s">
        <v>56</v>
      </c>
      <c r="R48" s="1" t="s">
        <v>55</v>
      </c>
      <c r="V48">
        <v>1</v>
      </c>
      <c r="W48">
        <v>2</v>
      </c>
      <c r="AV48" s="1" t="s">
        <v>50</v>
      </c>
      <c r="AW48" s="1" t="s">
        <v>635</v>
      </c>
      <c r="AX48" s="1" t="s">
        <v>50</v>
      </c>
      <c r="AY48" s="1" t="s">
        <v>50</v>
      </c>
      <c r="AZ48" s="1" t="s">
        <v>50</v>
      </c>
    </row>
    <row r="49" spans="1:52" ht="30" customHeight="1">
      <c r="A49" s="19" t="s">
        <v>620</v>
      </c>
      <c r="B49" s="19" t="s">
        <v>621</v>
      </c>
      <c r="C49" s="19" t="s">
        <v>371</v>
      </c>
      <c r="D49" s="20">
        <v>1</v>
      </c>
      <c r="E49" s="22">
        <v>0</v>
      </c>
      <c r="F49" s="25">
        <f t="shared" si="9"/>
        <v>0</v>
      </c>
      <c r="G49" s="22">
        <v>0</v>
      </c>
      <c r="H49" s="25">
        <f t="shared" si="10"/>
        <v>0</v>
      </c>
      <c r="I49" s="22">
        <f>TRUNC(SUMIF(V45:V51, RIGHTB(O49, 1), H45:H51)*U49, 2)</f>
        <v>486.22</v>
      </c>
      <c r="J49" s="25">
        <f t="shared" si="11"/>
        <v>486.2</v>
      </c>
      <c r="K49" s="22">
        <f t="shared" si="12"/>
        <v>486.2</v>
      </c>
      <c r="L49" s="25">
        <f t="shared" si="12"/>
        <v>486.2</v>
      </c>
      <c r="M49" s="19" t="s">
        <v>50</v>
      </c>
      <c r="N49" s="1" t="s">
        <v>100</v>
      </c>
      <c r="O49" s="1" t="s">
        <v>458</v>
      </c>
      <c r="P49" s="1" t="s">
        <v>56</v>
      </c>
      <c r="Q49" s="1" t="s">
        <v>56</v>
      </c>
      <c r="R49" s="1" t="s">
        <v>56</v>
      </c>
      <c r="S49">
        <v>1</v>
      </c>
      <c r="T49">
        <v>2</v>
      </c>
      <c r="U49">
        <v>0.05</v>
      </c>
      <c r="AV49" s="1" t="s">
        <v>50</v>
      </c>
      <c r="AW49" s="1" t="s">
        <v>636</v>
      </c>
      <c r="AX49" s="1" t="s">
        <v>50</v>
      </c>
      <c r="AY49" s="1" t="s">
        <v>50</v>
      </c>
      <c r="AZ49" s="1" t="s">
        <v>50</v>
      </c>
    </row>
    <row r="50" spans="1:52" ht="30" customHeight="1">
      <c r="A50" s="19" t="s">
        <v>623</v>
      </c>
      <c r="B50" s="19" t="s">
        <v>624</v>
      </c>
      <c r="C50" s="19" t="s">
        <v>165</v>
      </c>
      <c r="D50" s="20">
        <v>4.3999999999999997E-2</v>
      </c>
      <c r="E50" s="22">
        <f>일위대가목록!E22</f>
        <v>35212</v>
      </c>
      <c r="F50" s="25">
        <f t="shared" si="9"/>
        <v>1549.3</v>
      </c>
      <c r="G50" s="22">
        <f>일위대가목록!F22</f>
        <v>59020</v>
      </c>
      <c r="H50" s="25">
        <f t="shared" si="10"/>
        <v>2596.8000000000002</v>
      </c>
      <c r="I50" s="22">
        <f>일위대가목록!G22</f>
        <v>90024</v>
      </c>
      <c r="J50" s="25">
        <f t="shared" si="11"/>
        <v>3961</v>
      </c>
      <c r="K50" s="22">
        <f t="shared" si="12"/>
        <v>184256</v>
      </c>
      <c r="L50" s="25">
        <f t="shared" si="12"/>
        <v>8107.1</v>
      </c>
      <c r="M50" s="19" t="s">
        <v>625</v>
      </c>
      <c r="N50" s="1" t="s">
        <v>100</v>
      </c>
      <c r="O50" s="1" t="s">
        <v>626</v>
      </c>
      <c r="P50" s="1" t="s">
        <v>55</v>
      </c>
      <c r="Q50" s="1" t="s">
        <v>56</v>
      </c>
      <c r="R50" s="1" t="s">
        <v>56</v>
      </c>
      <c r="AV50" s="1" t="s">
        <v>50</v>
      </c>
      <c r="AW50" s="1" t="s">
        <v>637</v>
      </c>
      <c r="AX50" s="1" t="s">
        <v>50</v>
      </c>
      <c r="AY50" s="1" t="s">
        <v>50</v>
      </c>
      <c r="AZ50" s="1" t="s">
        <v>50</v>
      </c>
    </row>
    <row r="51" spans="1:52" ht="30" customHeight="1">
      <c r="A51" s="19" t="s">
        <v>628</v>
      </c>
      <c r="B51" s="19" t="s">
        <v>621</v>
      </c>
      <c r="C51" s="19" t="s">
        <v>371</v>
      </c>
      <c r="D51" s="20">
        <v>1</v>
      </c>
      <c r="E51" s="22">
        <f>TRUNC(SUMIF(W45:W51, RIGHTB(O51, 1), H45:H51)*U51, 2)</f>
        <v>486.22</v>
      </c>
      <c r="F51" s="25">
        <f t="shared" si="9"/>
        <v>486.2</v>
      </c>
      <c r="G51" s="22">
        <v>0</v>
      </c>
      <c r="H51" s="25">
        <f t="shared" si="10"/>
        <v>0</v>
      </c>
      <c r="I51" s="22">
        <v>0</v>
      </c>
      <c r="J51" s="25">
        <f t="shared" si="11"/>
        <v>0</v>
      </c>
      <c r="K51" s="22">
        <f t="shared" si="12"/>
        <v>486.2</v>
      </c>
      <c r="L51" s="25">
        <f t="shared" si="12"/>
        <v>486.2</v>
      </c>
      <c r="M51" s="19" t="s">
        <v>50</v>
      </c>
      <c r="N51" s="1" t="s">
        <v>100</v>
      </c>
      <c r="O51" s="1" t="s">
        <v>538</v>
      </c>
      <c r="P51" s="1" t="s">
        <v>56</v>
      </c>
      <c r="Q51" s="1" t="s">
        <v>56</v>
      </c>
      <c r="R51" s="1" t="s">
        <v>56</v>
      </c>
      <c r="S51">
        <v>1</v>
      </c>
      <c r="T51">
        <v>0</v>
      </c>
      <c r="U51">
        <v>0.05</v>
      </c>
      <c r="AV51" s="1" t="s">
        <v>50</v>
      </c>
      <c r="AW51" s="1" t="s">
        <v>638</v>
      </c>
      <c r="AX51" s="1" t="s">
        <v>50</v>
      </c>
      <c r="AY51" s="1" t="s">
        <v>50</v>
      </c>
      <c r="AZ51" s="1" t="s">
        <v>50</v>
      </c>
    </row>
    <row r="52" spans="1:52" ht="30" customHeight="1">
      <c r="A52" s="19" t="s">
        <v>459</v>
      </c>
      <c r="B52" s="19" t="s">
        <v>50</v>
      </c>
      <c r="C52" s="19" t="s">
        <v>50</v>
      </c>
      <c r="D52" s="20"/>
      <c r="E52" s="22"/>
      <c r="F52" s="25">
        <f>TRUNC(SUMIF(N45:N51, N44, F45:F51),0)</f>
        <v>2035</v>
      </c>
      <c r="G52" s="22"/>
      <c r="H52" s="25">
        <f>TRUNC(SUMIF(N45:N51, N44, H45:H51),0)</f>
        <v>12321</v>
      </c>
      <c r="I52" s="22"/>
      <c r="J52" s="25">
        <f>TRUNC(SUMIF(N45:N51, N44, J45:J51),0)</f>
        <v>4447</v>
      </c>
      <c r="K52" s="22"/>
      <c r="L52" s="25">
        <f>F52+H52+J52</f>
        <v>18803</v>
      </c>
      <c r="M52" s="19" t="s">
        <v>50</v>
      </c>
      <c r="N52" s="1" t="s">
        <v>64</v>
      </c>
      <c r="O52" s="1" t="s">
        <v>64</v>
      </c>
      <c r="P52" s="1" t="s">
        <v>50</v>
      </c>
      <c r="Q52" s="1" t="s">
        <v>50</v>
      </c>
      <c r="R52" s="1" t="s">
        <v>50</v>
      </c>
      <c r="AV52" s="1" t="s">
        <v>50</v>
      </c>
      <c r="AW52" s="1" t="s">
        <v>50</v>
      </c>
      <c r="AX52" s="1" t="s">
        <v>50</v>
      </c>
      <c r="AY52" s="1" t="s">
        <v>50</v>
      </c>
      <c r="AZ52" s="1" t="s">
        <v>50</v>
      </c>
    </row>
    <row r="53" spans="1:52" ht="30" customHeight="1">
      <c r="A53" s="20"/>
      <c r="B53" s="20"/>
      <c r="C53" s="20"/>
      <c r="D53" s="20"/>
      <c r="E53" s="22"/>
      <c r="F53" s="25"/>
      <c r="G53" s="22"/>
      <c r="H53" s="25"/>
      <c r="I53" s="22"/>
      <c r="J53" s="25"/>
      <c r="K53" s="22"/>
      <c r="L53" s="25"/>
      <c r="M53" s="20"/>
    </row>
    <row r="54" spans="1:52" ht="30" customHeight="1">
      <c r="A54" s="16" t="s">
        <v>639</v>
      </c>
      <c r="B54" s="17"/>
      <c r="C54" s="17"/>
      <c r="D54" s="17"/>
      <c r="E54" s="21"/>
      <c r="F54" s="24"/>
      <c r="G54" s="21"/>
      <c r="H54" s="24"/>
      <c r="I54" s="21"/>
      <c r="J54" s="24"/>
      <c r="K54" s="21"/>
      <c r="L54" s="24"/>
      <c r="M54" s="18"/>
      <c r="N54" s="1" t="s">
        <v>103</v>
      </c>
    </row>
    <row r="55" spans="1:52" ht="30" customHeight="1">
      <c r="A55" s="19" t="s">
        <v>613</v>
      </c>
      <c r="B55" s="19" t="s">
        <v>466</v>
      </c>
      <c r="C55" s="19" t="s">
        <v>467</v>
      </c>
      <c r="D55" s="20">
        <v>3.0800000000000001E-2</v>
      </c>
      <c r="E55" s="22">
        <f>단가대비표!O297</f>
        <v>0</v>
      </c>
      <c r="F55" s="25">
        <f t="shared" ref="F55:F61" si="13">TRUNC(E55*D55,1)</f>
        <v>0</v>
      </c>
      <c r="G55" s="22">
        <f>단가대비표!P297</f>
        <v>273540</v>
      </c>
      <c r="H55" s="25">
        <f t="shared" ref="H55:H61" si="14">TRUNC(G55*D55,1)</f>
        <v>8425</v>
      </c>
      <c r="I55" s="22">
        <f>단가대비표!V297</f>
        <v>0</v>
      </c>
      <c r="J55" s="25">
        <f t="shared" ref="J55:J61" si="15">TRUNC(I55*D55,1)</f>
        <v>0</v>
      </c>
      <c r="K55" s="22">
        <f t="shared" ref="K55:L61" si="16">TRUNC(E55+G55+I55,1)</f>
        <v>273540</v>
      </c>
      <c r="L55" s="25">
        <f t="shared" si="16"/>
        <v>8425</v>
      </c>
      <c r="M55" s="19" t="s">
        <v>50</v>
      </c>
      <c r="N55" s="1" t="s">
        <v>103</v>
      </c>
      <c r="O55" s="1" t="s">
        <v>614</v>
      </c>
      <c r="P55" s="1" t="s">
        <v>56</v>
      </c>
      <c r="Q55" s="1" t="s">
        <v>56</v>
      </c>
      <c r="R55" s="1" t="s">
        <v>55</v>
      </c>
      <c r="V55">
        <v>1</v>
      </c>
      <c r="W55">
        <v>2</v>
      </c>
      <c r="AV55" s="1" t="s">
        <v>50</v>
      </c>
      <c r="AW55" s="1" t="s">
        <v>640</v>
      </c>
      <c r="AX55" s="1" t="s">
        <v>50</v>
      </c>
      <c r="AY55" s="1" t="s">
        <v>50</v>
      </c>
      <c r="AZ55" s="1" t="s">
        <v>50</v>
      </c>
    </row>
    <row r="56" spans="1:52" ht="30" customHeight="1">
      <c r="A56" s="19" t="s">
        <v>599</v>
      </c>
      <c r="B56" s="19" t="s">
        <v>466</v>
      </c>
      <c r="C56" s="19" t="s">
        <v>467</v>
      </c>
      <c r="D56" s="20">
        <v>7.7000000000000002E-3</v>
      </c>
      <c r="E56" s="22">
        <f>단가대비표!O290</f>
        <v>0</v>
      </c>
      <c r="F56" s="25">
        <f t="shared" si="13"/>
        <v>0</v>
      </c>
      <c r="G56" s="22">
        <f>단가대비표!P290</f>
        <v>226122</v>
      </c>
      <c r="H56" s="25">
        <f t="shared" si="14"/>
        <v>1741.1</v>
      </c>
      <c r="I56" s="22">
        <f>단가대비표!V290</f>
        <v>0</v>
      </c>
      <c r="J56" s="25">
        <f t="shared" si="15"/>
        <v>0</v>
      </c>
      <c r="K56" s="22">
        <f t="shared" si="16"/>
        <v>226122</v>
      </c>
      <c r="L56" s="25">
        <f t="shared" si="16"/>
        <v>1741.1</v>
      </c>
      <c r="M56" s="19" t="s">
        <v>50</v>
      </c>
      <c r="N56" s="1" t="s">
        <v>103</v>
      </c>
      <c r="O56" s="1" t="s">
        <v>600</v>
      </c>
      <c r="P56" s="1" t="s">
        <v>56</v>
      </c>
      <c r="Q56" s="1" t="s">
        <v>56</v>
      </c>
      <c r="R56" s="1" t="s">
        <v>55</v>
      </c>
      <c r="V56">
        <v>1</v>
      </c>
      <c r="W56">
        <v>2</v>
      </c>
      <c r="AV56" s="1" t="s">
        <v>50</v>
      </c>
      <c r="AW56" s="1" t="s">
        <v>641</v>
      </c>
      <c r="AX56" s="1" t="s">
        <v>50</v>
      </c>
      <c r="AY56" s="1" t="s">
        <v>50</v>
      </c>
      <c r="AZ56" s="1" t="s">
        <v>50</v>
      </c>
    </row>
    <row r="57" spans="1:52" ht="30" customHeight="1">
      <c r="A57" s="19" t="s">
        <v>616</v>
      </c>
      <c r="B57" s="19" t="s">
        <v>466</v>
      </c>
      <c r="C57" s="19" t="s">
        <v>467</v>
      </c>
      <c r="D57" s="20">
        <v>7.7000000000000002E-3</v>
      </c>
      <c r="E57" s="22">
        <f>단가대비표!O292</f>
        <v>0</v>
      </c>
      <c r="F57" s="25">
        <f t="shared" si="13"/>
        <v>0</v>
      </c>
      <c r="G57" s="22">
        <f>단가대비표!P292</f>
        <v>275790</v>
      </c>
      <c r="H57" s="25">
        <f t="shared" si="14"/>
        <v>2123.5</v>
      </c>
      <c r="I57" s="22">
        <f>단가대비표!V292</f>
        <v>0</v>
      </c>
      <c r="J57" s="25">
        <f t="shared" si="15"/>
        <v>0</v>
      </c>
      <c r="K57" s="22">
        <f t="shared" si="16"/>
        <v>275790</v>
      </c>
      <c r="L57" s="25">
        <f t="shared" si="16"/>
        <v>2123.5</v>
      </c>
      <c r="M57" s="19" t="s">
        <v>50</v>
      </c>
      <c r="N57" s="1" t="s">
        <v>103</v>
      </c>
      <c r="O57" s="1" t="s">
        <v>617</v>
      </c>
      <c r="P57" s="1" t="s">
        <v>56</v>
      </c>
      <c r="Q57" s="1" t="s">
        <v>56</v>
      </c>
      <c r="R57" s="1" t="s">
        <v>55</v>
      </c>
      <c r="V57">
        <v>1</v>
      </c>
      <c r="W57">
        <v>2</v>
      </c>
      <c r="AV57" s="1" t="s">
        <v>50</v>
      </c>
      <c r="AW57" s="1" t="s">
        <v>642</v>
      </c>
      <c r="AX57" s="1" t="s">
        <v>50</v>
      </c>
      <c r="AY57" s="1" t="s">
        <v>50</v>
      </c>
      <c r="AZ57" s="1" t="s">
        <v>50</v>
      </c>
    </row>
    <row r="58" spans="1:52" ht="30" customHeight="1">
      <c r="A58" s="19" t="s">
        <v>469</v>
      </c>
      <c r="B58" s="19" t="s">
        <v>466</v>
      </c>
      <c r="C58" s="19" t="s">
        <v>467</v>
      </c>
      <c r="D58" s="20">
        <v>7.7000000000000002E-3</v>
      </c>
      <c r="E58" s="22">
        <f>단가대비표!O289</f>
        <v>0</v>
      </c>
      <c r="F58" s="25">
        <f t="shared" si="13"/>
        <v>0</v>
      </c>
      <c r="G58" s="22">
        <f>단가대비표!P289</f>
        <v>172068</v>
      </c>
      <c r="H58" s="25">
        <f t="shared" si="14"/>
        <v>1324.9</v>
      </c>
      <c r="I58" s="22">
        <f>단가대비표!V289</f>
        <v>0</v>
      </c>
      <c r="J58" s="25">
        <f t="shared" si="15"/>
        <v>0</v>
      </c>
      <c r="K58" s="22">
        <f t="shared" si="16"/>
        <v>172068</v>
      </c>
      <c r="L58" s="25">
        <f t="shared" si="16"/>
        <v>1324.9</v>
      </c>
      <c r="M58" s="19" t="s">
        <v>50</v>
      </c>
      <c r="N58" s="1" t="s">
        <v>103</v>
      </c>
      <c r="O58" s="1" t="s">
        <v>470</v>
      </c>
      <c r="P58" s="1" t="s">
        <v>56</v>
      </c>
      <c r="Q58" s="1" t="s">
        <v>56</v>
      </c>
      <c r="R58" s="1" t="s">
        <v>55</v>
      </c>
      <c r="V58">
        <v>1</v>
      </c>
      <c r="W58">
        <v>2</v>
      </c>
      <c r="AV58" s="1" t="s">
        <v>50</v>
      </c>
      <c r="AW58" s="1" t="s">
        <v>643</v>
      </c>
      <c r="AX58" s="1" t="s">
        <v>50</v>
      </c>
      <c r="AY58" s="1" t="s">
        <v>50</v>
      </c>
      <c r="AZ58" s="1" t="s">
        <v>50</v>
      </c>
    </row>
    <row r="59" spans="1:52" ht="30" customHeight="1">
      <c r="A59" s="19" t="s">
        <v>620</v>
      </c>
      <c r="B59" s="19" t="s">
        <v>621</v>
      </c>
      <c r="C59" s="19" t="s">
        <v>371</v>
      </c>
      <c r="D59" s="20">
        <v>1</v>
      </c>
      <c r="E59" s="22">
        <v>0</v>
      </c>
      <c r="F59" s="25">
        <f t="shared" si="13"/>
        <v>0</v>
      </c>
      <c r="G59" s="22">
        <v>0</v>
      </c>
      <c r="H59" s="25">
        <f t="shared" si="14"/>
        <v>0</v>
      </c>
      <c r="I59" s="22">
        <f>TRUNC(SUMIF(V55:V61, RIGHTB(O59, 1), H55:H61)*U59, 2)</f>
        <v>680.72</v>
      </c>
      <c r="J59" s="25">
        <f t="shared" si="15"/>
        <v>680.7</v>
      </c>
      <c r="K59" s="22">
        <f t="shared" si="16"/>
        <v>680.7</v>
      </c>
      <c r="L59" s="25">
        <f t="shared" si="16"/>
        <v>680.7</v>
      </c>
      <c r="M59" s="19" t="s">
        <v>50</v>
      </c>
      <c r="N59" s="1" t="s">
        <v>103</v>
      </c>
      <c r="O59" s="1" t="s">
        <v>458</v>
      </c>
      <c r="P59" s="1" t="s">
        <v>56</v>
      </c>
      <c r="Q59" s="1" t="s">
        <v>56</v>
      </c>
      <c r="R59" s="1" t="s">
        <v>56</v>
      </c>
      <c r="S59">
        <v>1</v>
      </c>
      <c r="T59">
        <v>2</v>
      </c>
      <c r="U59">
        <v>0.05</v>
      </c>
      <c r="AV59" s="1" t="s">
        <v>50</v>
      </c>
      <c r="AW59" s="1" t="s">
        <v>644</v>
      </c>
      <c r="AX59" s="1" t="s">
        <v>50</v>
      </c>
      <c r="AY59" s="1" t="s">
        <v>50</v>
      </c>
      <c r="AZ59" s="1" t="s">
        <v>50</v>
      </c>
    </row>
    <row r="60" spans="1:52" ht="30" customHeight="1">
      <c r="A60" s="19" t="s">
        <v>623</v>
      </c>
      <c r="B60" s="19" t="s">
        <v>624</v>
      </c>
      <c r="C60" s="19" t="s">
        <v>165</v>
      </c>
      <c r="D60" s="20">
        <v>6.1499999999999999E-2</v>
      </c>
      <c r="E60" s="22">
        <f>일위대가목록!E22</f>
        <v>35212</v>
      </c>
      <c r="F60" s="25">
        <f t="shared" si="13"/>
        <v>2165.5</v>
      </c>
      <c r="G60" s="22">
        <f>일위대가목록!F22</f>
        <v>59020</v>
      </c>
      <c r="H60" s="25">
        <f t="shared" si="14"/>
        <v>3629.7</v>
      </c>
      <c r="I60" s="22">
        <f>일위대가목록!G22</f>
        <v>90024</v>
      </c>
      <c r="J60" s="25">
        <f t="shared" si="15"/>
        <v>5536.4</v>
      </c>
      <c r="K60" s="22">
        <f t="shared" si="16"/>
        <v>184256</v>
      </c>
      <c r="L60" s="25">
        <f t="shared" si="16"/>
        <v>11331.6</v>
      </c>
      <c r="M60" s="19" t="s">
        <v>625</v>
      </c>
      <c r="N60" s="1" t="s">
        <v>103</v>
      </c>
      <c r="O60" s="1" t="s">
        <v>626</v>
      </c>
      <c r="P60" s="1" t="s">
        <v>55</v>
      </c>
      <c r="Q60" s="1" t="s">
        <v>56</v>
      </c>
      <c r="R60" s="1" t="s">
        <v>56</v>
      </c>
      <c r="AV60" s="1" t="s">
        <v>50</v>
      </c>
      <c r="AW60" s="1" t="s">
        <v>645</v>
      </c>
      <c r="AX60" s="1" t="s">
        <v>50</v>
      </c>
      <c r="AY60" s="1" t="s">
        <v>50</v>
      </c>
      <c r="AZ60" s="1" t="s">
        <v>50</v>
      </c>
    </row>
    <row r="61" spans="1:52" ht="30" customHeight="1">
      <c r="A61" s="19" t="s">
        <v>628</v>
      </c>
      <c r="B61" s="19" t="s">
        <v>621</v>
      </c>
      <c r="C61" s="19" t="s">
        <v>371</v>
      </c>
      <c r="D61" s="20">
        <v>1</v>
      </c>
      <c r="E61" s="22">
        <f>TRUNC(SUMIF(W55:W61, RIGHTB(O61, 1), H55:H61)*U61, 2)</f>
        <v>680.72</v>
      </c>
      <c r="F61" s="25">
        <f t="shared" si="13"/>
        <v>680.7</v>
      </c>
      <c r="G61" s="22">
        <v>0</v>
      </c>
      <c r="H61" s="25">
        <f t="shared" si="14"/>
        <v>0</v>
      </c>
      <c r="I61" s="22">
        <v>0</v>
      </c>
      <c r="J61" s="25">
        <f t="shared" si="15"/>
        <v>0</v>
      </c>
      <c r="K61" s="22">
        <f t="shared" si="16"/>
        <v>680.7</v>
      </c>
      <c r="L61" s="25">
        <f t="shared" si="16"/>
        <v>680.7</v>
      </c>
      <c r="M61" s="19" t="s">
        <v>50</v>
      </c>
      <c r="N61" s="1" t="s">
        <v>103</v>
      </c>
      <c r="O61" s="1" t="s">
        <v>538</v>
      </c>
      <c r="P61" s="1" t="s">
        <v>56</v>
      </c>
      <c r="Q61" s="1" t="s">
        <v>56</v>
      </c>
      <c r="R61" s="1" t="s">
        <v>56</v>
      </c>
      <c r="S61">
        <v>1</v>
      </c>
      <c r="T61">
        <v>0</v>
      </c>
      <c r="U61">
        <v>0.05</v>
      </c>
      <c r="AV61" s="1" t="s">
        <v>50</v>
      </c>
      <c r="AW61" s="1" t="s">
        <v>646</v>
      </c>
      <c r="AX61" s="1" t="s">
        <v>50</v>
      </c>
      <c r="AY61" s="1" t="s">
        <v>50</v>
      </c>
      <c r="AZ61" s="1" t="s">
        <v>50</v>
      </c>
    </row>
    <row r="62" spans="1:52" ht="30" customHeight="1">
      <c r="A62" s="19" t="s">
        <v>459</v>
      </c>
      <c r="B62" s="19" t="s">
        <v>50</v>
      </c>
      <c r="C62" s="19" t="s">
        <v>50</v>
      </c>
      <c r="D62" s="20"/>
      <c r="E62" s="22"/>
      <c r="F62" s="25">
        <f>TRUNC(SUMIF(N55:N61, N54, F55:F61),0)</f>
        <v>2846</v>
      </c>
      <c r="G62" s="22"/>
      <c r="H62" s="25">
        <f>TRUNC(SUMIF(N55:N61, N54, H55:H61),0)</f>
        <v>17244</v>
      </c>
      <c r="I62" s="22"/>
      <c r="J62" s="25">
        <f>TRUNC(SUMIF(N55:N61, N54, J55:J61),0)</f>
        <v>6217</v>
      </c>
      <c r="K62" s="22"/>
      <c r="L62" s="25">
        <f>F62+H62+J62</f>
        <v>26307</v>
      </c>
      <c r="M62" s="19" t="s">
        <v>50</v>
      </c>
      <c r="N62" s="1" t="s">
        <v>64</v>
      </c>
      <c r="O62" s="1" t="s">
        <v>64</v>
      </c>
      <c r="P62" s="1" t="s">
        <v>50</v>
      </c>
      <c r="Q62" s="1" t="s">
        <v>50</v>
      </c>
      <c r="R62" s="1" t="s">
        <v>50</v>
      </c>
      <c r="AV62" s="1" t="s">
        <v>50</v>
      </c>
      <c r="AW62" s="1" t="s">
        <v>50</v>
      </c>
      <c r="AX62" s="1" t="s">
        <v>50</v>
      </c>
      <c r="AY62" s="1" t="s">
        <v>50</v>
      </c>
      <c r="AZ62" s="1" t="s">
        <v>50</v>
      </c>
    </row>
    <row r="63" spans="1:52" ht="30" customHeight="1">
      <c r="A63" s="20"/>
      <c r="B63" s="20"/>
      <c r="C63" s="20"/>
      <c r="D63" s="20"/>
      <c r="E63" s="22"/>
      <c r="F63" s="25"/>
      <c r="G63" s="22"/>
      <c r="H63" s="25"/>
      <c r="I63" s="22"/>
      <c r="J63" s="25"/>
      <c r="K63" s="22"/>
      <c r="L63" s="25"/>
      <c r="M63" s="20"/>
    </row>
    <row r="64" spans="1:52" ht="30" customHeight="1">
      <c r="A64" s="16" t="s">
        <v>647</v>
      </c>
      <c r="B64" s="17"/>
      <c r="C64" s="17"/>
      <c r="D64" s="17"/>
      <c r="E64" s="21"/>
      <c r="F64" s="24"/>
      <c r="G64" s="21"/>
      <c r="H64" s="24"/>
      <c r="I64" s="21"/>
      <c r="J64" s="24"/>
      <c r="K64" s="21"/>
      <c r="L64" s="24"/>
      <c r="M64" s="18"/>
      <c r="N64" s="1" t="s">
        <v>114</v>
      </c>
    </row>
    <row r="65" spans="1:52" ht="30" customHeight="1">
      <c r="A65" s="19" t="s">
        <v>649</v>
      </c>
      <c r="B65" s="19" t="s">
        <v>650</v>
      </c>
      <c r="C65" s="19" t="s">
        <v>112</v>
      </c>
      <c r="D65" s="20">
        <v>1</v>
      </c>
      <c r="E65" s="22">
        <f>일위대가목록!E23</f>
        <v>0</v>
      </c>
      <c r="F65" s="25">
        <f>TRUNC(E65*D65,1)</f>
        <v>0</v>
      </c>
      <c r="G65" s="22">
        <f>일위대가목록!F23</f>
        <v>217540</v>
      </c>
      <c r="H65" s="25">
        <f>TRUNC(G65*D65,1)</f>
        <v>217540</v>
      </c>
      <c r="I65" s="22">
        <f>일위대가목록!G23</f>
        <v>19578</v>
      </c>
      <c r="J65" s="25">
        <f>TRUNC(I65*D65,1)</f>
        <v>19578</v>
      </c>
      <c r="K65" s="22">
        <f>TRUNC(E65+G65+I65,1)</f>
        <v>237118</v>
      </c>
      <c r="L65" s="25">
        <f>TRUNC(F65+H65+J65,1)</f>
        <v>237118</v>
      </c>
      <c r="M65" s="19" t="s">
        <v>651</v>
      </c>
      <c r="N65" s="1" t="s">
        <v>114</v>
      </c>
      <c r="O65" s="1" t="s">
        <v>652</v>
      </c>
      <c r="P65" s="1" t="s">
        <v>55</v>
      </c>
      <c r="Q65" s="1" t="s">
        <v>56</v>
      </c>
      <c r="R65" s="1" t="s">
        <v>56</v>
      </c>
      <c r="AV65" s="1" t="s">
        <v>50</v>
      </c>
      <c r="AW65" s="1" t="s">
        <v>653</v>
      </c>
      <c r="AX65" s="1" t="s">
        <v>50</v>
      </c>
      <c r="AY65" s="1" t="s">
        <v>50</v>
      </c>
      <c r="AZ65" s="1" t="s">
        <v>50</v>
      </c>
    </row>
    <row r="66" spans="1:52" ht="30" customHeight="1">
      <c r="A66" s="19" t="s">
        <v>654</v>
      </c>
      <c r="B66" s="19" t="s">
        <v>650</v>
      </c>
      <c r="C66" s="19" t="s">
        <v>112</v>
      </c>
      <c r="D66" s="20">
        <v>1</v>
      </c>
      <c r="E66" s="22">
        <f>일위대가목록!E24</f>
        <v>10003</v>
      </c>
      <c r="F66" s="25">
        <f>TRUNC(E66*D66,1)</f>
        <v>10003</v>
      </c>
      <c r="G66" s="22">
        <f>일위대가목록!F24</f>
        <v>554756</v>
      </c>
      <c r="H66" s="25">
        <f>TRUNC(G66*D66,1)</f>
        <v>554756</v>
      </c>
      <c r="I66" s="22">
        <f>일위대가목록!G24</f>
        <v>11095</v>
      </c>
      <c r="J66" s="25">
        <f>TRUNC(I66*D66,1)</f>
        <v>11095</v>
      </c>
      <c r="K66" s="22">
        <f>TRUNC(E66+G66+I66,1)</f>
        <v>575854</v>
      </c>
      <c r="L66" s="25">
        <f>TRUNC(F66+H66+J66,1)</f>
        <v>575854</v>
      </c>
      <c r="M66" s="19" t="s">
        <v>655</v>
      </c>
      <c r="N66" s="1" t="s">
        <v>114</v>
      </c>
      <c r="O66" s="1" t="s">
        <v>656</v>
      </c>
      <c r="P66" s="1" t="s">
        <v>55</v>
      </c>
      <c r="Q66" s="1" t="s">
        <v>56</v>
      </c>
      <c r="R66" s="1" t="s">
        <v>56</v>
      </c>
      <c r="AV66" s="1" t="s">
        <v>50</v>
      </c>
      <c r="AW66" s="1" t="s">
        <v>657</v>
      </c>
      <c r="AX66" s="1" t="s">
        <v>50</v>
      </c>
      <c r="AY66" s="1" t="s">
        <v>50</v>
      </c>
      <c r="AZ66" s="1" t="s">
        <v>50</v>
      </c>
    </row>
    <row r="67" spans="1:52" ht="30" customHeight="1">
      <c r="A67" s="19" t="s">
        <v>459</v>
      </c>
      <c r="B67" s="19" t="s">
        <v>50</v>
      </c>
      <c r="C67" s="19" t="s">
        <v>50</v>
      </c>
      <c r="D67" s="20"/>
      <c r="E67" s="22"/>
      <c r="F67" s="25">
        <f>TRUNC(SUMIF(N65:N66, N64, F65:F66),0)</f>
        <v>10003</v>
      </c>
      <c r="G67" s="22"/>
      <c r="H67" s="25">
        <f>TRUNC(SUMIF(N65:N66, N64, H65:H66),0)</f>
        <v>772296</v>
      </c>
      <c r="I67" s="22"/>
      <c r="J67" s="25">
        <f>TRUNC(SUMIF(N65:N66, N64, J65:J66),0)</f>
        <v>30673</v>
      </c>
      <c r="K67" s="22"/>
      <c r="L67" s="25">
        <f>F67+H67+J67</f>
        <v>812972</v>
      </c>
      <c r="M67" s="19" t="s">
        <v>50</v>
      </c>
      <c r="N67" s="1" t="s">
        <v>64</v>
      </c>
      <c r="O67" s="1" t="s">
        <v>64</v>
      </c>
      <c r="P67" s="1" t="s">
        <v>50</v>
      </c>
      <c r="Q67" s="1" t="s">
        <v>50</v>
      </c>
      <c r="R67" s="1" t="s">
        <v>50</v>
      </c>
      <c r="AV67" s="1" t="s">
        <v>50</v>
      </c>
      <c r="AW67" s="1" t="s">
        <v>50</v>
      </c>
      <c r="AX67" s="1" t="s">
        <v>50</v>
      </c>
      <c r="AY67" s="1" t="s">
        <v>50</v>
      </c>
      <c r="AZ67" s="1" t="s">
        <v>50</v>
      </c>
    </row>
    <row r="68" spans="1:52" ht="30" customHeight="1">
      <c r="A68" s="20"/>
      <c r="B68" s="20"/>
      <c r="C68" s="20"/>
      <c r="D68" s="20"/>
      <c r="E68" s="22"/>
      <c r="F68" s="25"/>
      <c r="G68" s="22"/>
      <c r="H68" s="25"/>
      <c r="I68" s="22"/>
      <c r="J68" s="25"/>
      <c r="K68" s="22"/>
      <c r="L68" s="25"/>
      <c r="M68" s="20"/>
    </row>
    <row r="69" spans="1:52" ht="30" customHeight="1">
      <c r="A69" s="16" t="s">
        <v>658</v>
      </c>
      <c r="B69" s="17"/>
      <c r="C69" s="17"/>
      <c r="D69" s="17"/>
      <c r="E69" s="21"/>
      <c r="F69" s="24"/>
      <c r="G69" s="21"/>
      <c r="H69" s="24"/>
      <c r="I69" s="21"/>
      <c r="J69" s="24"/>
      <c r="K69" s="21"/>
      <c r="L69" s="24"/>
      <c r="M69" s="18"/>
      <c r="N69" s="1" t="s">
        <v>118</v>
      </c>
    </row>
    <row r="70" spans="1:52" ht="30" customHeight="1">
      <c r="A70" s="19" t="s">
        <v>660</v>
      </c>
      <c r="B70" s="19" t="s">
        <v>661</v>
      </c>
      <c r="C70" s="19" t="s">
        <v>58</v>
      </c>
      <c r="D70" s="20">
        <v>1</v>
      </c>
      <c r="E70" s="22">
        <f>일위대가목록!E25</f>
        <v>12864</v>
      </c>
      <c r="F70" s="25">
        <f>TRUNC(E70*D70,1)</f>
        <v>12864</v>
      </c>
      <c r="G70" s="22">
        <f>일위대가목록!F25</f>
        <v>0</v>
      </c>
      <c r="H70" s="25">
        <f>TRUNC(G70*D70,1)</f>
        <v>0</v>
      </c>
      <c r="I70" s="22">
        <f>일위대가목록!G25</f>
        <v>0</v>
      </c>
      <c r="J70" s="25">
        <f>TRUNC(I70*D70,1)</f>
        <v>0</v>
      </c>
      <c r="K70" s="22">
        <f>TRUNC(E70+G70+I70,1)</f>
        <v>12864</v>
      </c>
      <c r="L70" s="25">
        <f>TRUNC(F70+H70+J70,1)</f>
        <v>12864</v>
      </c>
      <c r="M70" s="19" t="s">
        <v>662</v>
      </c>
      <c r="N70" s="1" t="s">
        <v>118</v>
      </c>
      <c r="O70" s="1" t="s">
        <v>663</v>
      </c>
      <c r="P70" s="1" t="s">
        <v>55</v>
      </c>
      <c r="Q70" s="1" t="s">
        <v>56</v>
      </c>
      <c r="R70" s="1" t="s">
        <v>56</v>
      </c>
      <c r="AV70" s="1" t="s">
        <v>50</v>
      </c>
      <c r="AW70" s="1" t="s">
        <v>664</v>
      </c>
      <c r="AX70" s="1" t="s">
        <v>50</v>
      </c>
      <c r="AY70" s="1" t="s">
        <v>50</v>
      </c>
      <c r="AZ70" s="1" t="s">
        <v>50</v>
      </c>
    </row>
    <row r="71" spans="1:52" ht="30" customHeight="1">
      <c r="A71" s="19" t="s">
        <v>665</v>
      </c>
      <c r="B71" s="19" t="s">
        <v>666</v>
      </c>
      <c r="C71" s="19" t="s">
        <v>58</v>
      </c>
      <c r="D71" s="20">
        <v>1</v>
      </c>
      <c r="E71" s="22">
        <f>일위대가목록!E26</f>
        <v>0</v>
      </c>
      <c r="F71" s="25">
        <f>TRUNC(E71*D71,1)</f>
        <v>0</v>
      </c>
      <c r="G71" s="22">
        <f>일위대가목록!F26</f>
        <v>38183</v>
      </c>
      <c r="H71" s="25">
        <f>TRUNC(G71*D71,1)</f>
        <v>38183</v>
      </c>
      <c r="I71" s="22">
        <f>일위대가목록!G26</f>
        <v>381</v>
      </c>
      <c r="J71" s="25">
        <f>TRUNC(I71*D71,1)</f>
        <v>381</v>
      </c>
      <c r="K71" s="22">
        <f>TRUNC(E71+G71+I71,1)</f>
        <v>38564</v>
      </c>
      <c r="L71" s="25">
        <f>TRUNC(F71+H71+J71,1)</f>
        <v>38564</v>
      </c>
      <c r="M71" s="19" t="s">
        <v>667</v>
      </c>
      <c r="N71" s="1" t="s">
        <v>118</v>
      </c>
      <c r="O71" s="1" t="s">
        <v>668</v>
      </c>
      <c r="P71" s="1" t="s">
        <v>55</v>
      </c>
      <c r="Q71" s="1" t="s">
        <v>56</v>
      </c>
      <c r="R71" s="1" t="s">
        <v>56</v>
      </c>
      <c r="AV71" s="1" t="s">
        <v>50</v>
      </c>
      <c r="AW71" s="1" t="s">
        <v>669</v>
      </c>
      <c r="AX71" s="1" t="s">
        <v>50</v>
      </c>
      <c r="AY71" s="1" t="s">
        <v>50</v>
      </c>
      <c r="AZ71" s="1" t="s">
        <v>50</v>
      </c>
    </row>
    <row r="72" spans="1:52" ht="30" customHeight="1">
      <c r="A72" s="19" t="s">
        <v>459</v>
      </c>
      <c r="B72" s="19" t="s">
        <v>50</v>
      </c>
      <c r="C72" s="19" t="s">
        <v>50</v>
      </c>
      <c r="D72" s="20"/>
      <c r="E72" s="22"/>
      <c r="F72" s="25">
        <f>TRUNC(SUMIF(N70:N71, N69, F70:F71),0)</f>
        <v>12864</v>
      </c>
      <c r="G72" s="22"/>
      <c r="H72" s="25">
        <f>TRUNC(SUMIF(N70:N71, N69, H70:H71),0)</f>
        <v>38183</v>
      </c>
      <c r="I72" s="22"/>
      <c r="J72" s="25">
        <f>TRUNC(SUMIF(N70:N71, N69, J70:J71),0)</f>
        <v>381</v>
      </c>
      <c r="K72" s="22"/>
      <c r="L72" s="25">
        <f>F72+H72+J72</f>
        <v>51428</v>
      </c>
      <c r="M72" s="19" t="s">
        <v>50</v>
      </c>
      <c r="N72" s="1" t="s">
        <v>64</v>
      </c>
      <c r="O72" s="1" t="s">
        <v>64</v>
      </c>
      <c r="P72" s="1" t="s">
        <v>50</v>
      </c>
      <c r="Q72" s="1" t="s">
        <v>50</v>
      </c>
      <c r="R72" s="1" t="s">
        <v>50</v>
      </c>
      <c r="AV72" s="1" t="s">
        <v>50</v>
      </c>
      <c r="AW72" s="1" t="s">
        <v>50</v>
      </c>
      <c r="AX72" s="1" t="s">
        <v>50</v>
      </c>
      <c r="AY72" s="1" t="s">
        <v>50</v>
      </c>
      <c r="AZ72" s="1" t="s">
        <v>50</v>
      </c>
    </row>
    <row r="73" spans="1:52" ht="30" customHeight="1">
      <c r="A73" s="20"/>
      <c r="B73" s="20"/>
      <c r="C73" s="20"/>
      <c r="D73" s="20"/>
      <c r="E73" s="22"/>
      <c r="F73" s="25"/>
      <c r="G73" s="22"/>
      <c r="H73" s="25"/>
      <c r="I73" s="22"/>
      <c r="J73" s="25"/>
      <c r="K73" s="22"/>
      <c r="L73" s="25"/>
      <c r="M73" s="20"/>
    </row>
    <row r="74" spans="1:52" ht="30" customHeight="1">
      <c r="A74" s="16" t="s">
        <v>670</v>
      </c>
      <c r="B74" s="17"/>
      <c r="C74" s="17"/>
      <c r="D74" s="17"/>
      <c r="E74" s="21"/>
      <c r="F74" s="24"/>
      <c r="G74" s="21"/>
      <c r="H74" s="24"/>
      <c r="I74" s="21"/>
      <c r="J74" s="24"/>
      <c r="K74" s="21"/>
      <c r="L74" s="24"/>
      <c r="M74" s="18"/>
      <c r="N74" s="1" t="s">
        <v>121</v>
      </c>
    </row>
    <row r="75" spans="1:52" ht="30" customHeight="1">
      <c r="A75" s="19" t="s">
        <v>660</v>
      </c>
      <c r="B75" s="19" t="s">
        <v>671</v>
      </c>
      <c r="C75" s="19" t="s">
        <v>58</v>
      </c>
      <c r="D75" s="20">
        <v>1</v>
      </c>
      <c r="E75" s="22">
        <f>일위대가목록!E27</f>
        <v>11957</v>
      </c>
      <c r="F75" s="25">
        <f>TRUNC(E75*D75,1)</f>
        <v>11957</v>
      </c>
      <c r="G75" s="22">
        <f>일위대가목록!F27</f>
        <v>0</v>
      </c>
      <c r="H75" s="25">
        <f>TRUNC(G75*D75,1)</f>
        <v>0</v>
      </c>
      <c r="I75" s="22">
        <f>일위대가목록!G27</f>
        <v>0</v>
      </c>
      <c r="J75" s="25">
        <f>TRUNC(I75*D75,1)</f>
        <v>0</v>
      </c>
      <c r="K75" s="22">
        <f>TRUNC(E75+G75+I75,1)</f>
        <v>11957</v>
      </c>
      <c r="L75" s="25">
        <f>TRUNC(F75+H75+J75,1)</f>
        <v>11957</v>
      </c>
      <c r="M75" s="19" t="s">
        <v>672</v>
      </c>
      <c r="N75" s="1" t="s">
        <v>121</v>
      </c>
      <c r="O75" s="1" t="s">
        <v>673</v>
      </c>
      <c r="P75" s="1" t="s">
        <v>55</v>
      </c>
      <c r="Q75" s="1" t="s">
        <v>56</v>
      </c>
      <c r="R75" s="1" t="s">
        <v>56</v>
      </c>
      <c r="AV75" s="1" t="s">
        <v>50</v>
      </c>
      <c r="AW75" s="1" t="s">
        <v>674</v>
      </c>
      <c r="AX75" s="1" t="s">
        <v>50</v>
      </c>
      <c r="AY75" s="1" t="s">
        <v>50</v>
      </c>
      <c r="AZ75" s="1" t="s">
        <v>50</v>
      </c>
    </row>
    <row r="76" spans="1:52" ht="30" customHeight="1">
      <c r="A76" s="19" t="s">
        <v>665</v>
      </c>
      <c r="B76" s="19" t="s">
        <v>675</v>
      </c>
      <c r="C76" s="19" t="s">
        <v>58</v>
      </c>
      <c r="D76" s="20">
        <v>1</v>
      </c>
      <c r="E76" s="22">
        <f>일위대가목록!E28</f>
        <v>0</v>
      </c>
      <c r="F76" s="25">
        <f>TRUNC(E76*D76,1)</f>
        <v>0</v>
      </c>
      <c r="G76" s="22">
        <f>일위대가목록!F28</f>
        <v>7236</v>
      </c>
      <c r="H76" s="25">
        <f>TRUNC(G76*D76,1)</f>
        <v>7236</v>
      </c>
      <c r="I76" s="22">
        <f>일위대가목록!G28</f>
        <v>72</v>
      </c>
      <c r="J76" s="25">
        <f>TRUNC(I76*D76,1)</f>
        <v>72</v>
      </c>
      <c r="K76" s="22">
        <f>TRUNC(E76+G76+I76,1)</f>
        <v>7308</v>
      </c>
      <c r="L76" s="25">
        <f>TRUNC(F76+H76+J76,1)</f>
        <v>7308</v>
      </c>
      <c r="M76" s="19" t="s">
        <v>676</v>
      </c>
      <c r="N76" s="1" t="s">
        <v>121</v>
      </c>
      <c r="O76" s="1" t="s">
        <v>677</v>
      </c>
      <c r="P76" s="1" t="s">
        <v>55</v>
      </c>
      <c r="Q76" s="1" t="s">
        <v>56</v>
      </c>
      <c r="R76" s="1" t="s">
        <v>56</v>
      </c>
      <c r="AV76" s="1" t="s">
        <v>50</v>
      </c>
      <c r="AW76" s="1" t="s">
        <v>678</v>
      </c>
      <c r="AX76" s="1" t="s">
        <v>50</v>
      </c>
      <c r="AY76" s="1" t="s">
        <v>50</v>
      </c>
      <c r="AZ76" s="1" t="s">
        <v>50</v>
      </c>
    </row>
    <row r="77" spans="1:52" ht="30" customHeight="1">
      <c r="A77" s="19" t="s">
        <v>459</v>
      </c>
      <c r="B77" s="19" t="s">
        <v>50</v>
      </c>
      <c r="C77" s="19" t="s">
        <v>50</v>
      </c>
      <c r="D77" s="20"/>
      <c r="E77" s="22"/>
      <c r="F77" s="25">
        <f>TRUNC(SUMIF(N75:N76, N74, F75:F76),0)</f>
        <v>11957</v>
      </c>
      <c r="G77" s="22"/>
      <c r="H77" s="25">
        <f>TRUNC(SUMIF(N75:N76, N74, H75:H76),0)</f>
        <v>7236</v>
      </c>
      <c r="I77" s="22"/>
      <c r="J77" s="25">
        <f>TRUNC(SUMIF(N75:N76, N74, J75:J76),0)</f>
        <v>72</v>
      </c>
      <c r="K77" s="22"/>
      <c r="L77" s="25">
        <f>F77+H77+J77</f>
        <v>19265</v>
      </c>
      <c r="M77" s="19" t="s">
        <v>50</v>
      </c>
      <c r="N77" s="1" t="s">
        <v>64</v>
      </c>
      <c r="O77" s="1" t="s">
        <v>64</v>
      </c>
      <c r="P77" s="1" t="s">
        <v>50</v>
      </c>
      <c r="Q77" s="1" t="s">
        <v>50</v>
      </c>
      <c r="R77" s="1" t="s">
        <v>50</v>
      </c>
      <c r="AV77" s="1" t="s">
        <v>50</v>
      </c>
      <c r="AW77" s="1" t="s">
        <v>50</v>
      </c>
      <c r="AX77" s="1" t="s">
        <v>50</v>
      </c>
      <c r="AY77" s="1" t="s">
        <v>50</v>
      </c>
      <c r="AZ77" s="1" t="s">
        <v>50</v>
      </c>
    </row>
    <row r="78" spans="1:52" ht="30" customHeight="1">
      <c r="A78" s="20"/>
      <c r="B78" s="20"/>
      <c r="C78" s="20"/>
      <c r="D78" s="20"/>
      <c r="E78" s="22"/>
      <c r="F78" s="25"/>
      <c r="G78" s="22"/>
      <c r="H78" s="25"/>
      <c r="I78" s="22"/>
      <c r="J78" s="25"/>
      <c r="K78" s="22"/>
      <c r="L78" s="25"/>
      <c r="M78" s="20"/>
    </row>
    <row r="79" spans="1:52" ht="30" customHeight="1">
      <c r="A79" s="16" t="s">
        <v>679</v>
      </c>
      <c r="B79" s="17"/>
      <c r="C79" s="17"/>
      <c r="D79" s="17"/>
      <c r="E79" s="21"/>
      <c r="F79" s="24"/>
      <c r="G79" s="21"/>
      <c r="H79" s="24"/>
      <c r="I79" s="21"/>
      <c r="J79" s="24"/>
      <c r="K79" s="21"/>
      <c r="L79" s="24"/>
      <c r="M79" s="18"/>
      <c r="N79" s="1" t="s">
        <v>125</v>
      </c>
    </row>
    <row r="80" spans="1:52" ht="30" customHeight="1">
      <c r="A80" s="19" t="s">
        <v>681</v>
      </c>
      <c r="B80" s="19" t="s">
        <v>682</v>
      </c>
      <c r="C80" s="19" t="s">
        <v>683</v>
      </c>
      <c r="D80" s="20">
        <v>0.1</v>
      </c>
      <c r="E80" s="22">
        <f>일위대가목록!E29</f>
        <v>39951</v>
      </c>
      <c r="F80" s="25">
        <f>TRUNC(E80*D80,1)</f>
        <v>3995.1</v>
      </c>
      <c r="G80" s="22">
        <f>일위대가목록!F29</f>
        <v>0</v>
      </c>
      <c r="H80" s="25">
        <f>TRUNC(G80*D80,1)</f>
        <v>0</v>
      </c>
      <c r="I80" s="22">
        <f>일위대가목록!G29</f>
        <v>0</v>
      </c>
      <c r="J80" s="25">
        <f>TRUNC(I80*D80,1)</f>
        <v>0</v>
      </c>
      <c r="K80" s="22">
        <f>TRUNC(E80+G80+I80,1)</f>
        <v>39951</v>
      </c>
      <c r="L80" s="25">
        <f>TRUNC(F80+H80+J80,1)</f>
        <v>3995.1</v>
      </c>
      <c r="M80" s="19" t="s">
        <v>684</v>
      </c>
      <c r="N80" s="1" t="s">
        <v>125</v>
      </c>
      <c r="O80" s="1" t="s">
        <v>685</v>
      </c>
      <c r="P80" s="1" t="s">
        <v>55</v>
      </c>
      <c r="Q80" s="1" t="s">
        <v>56</v>
      </c>
      <c r="R80" s="1" t="s">
        <v>56</v>
      </c>
      <c r="AV80" s="1" t="s">
        <v>50</v>
      </c>
      <c r="AW80" s="1" t="s">
        <v>686</v>
      </c>
      <c r="AX80" s="1" t="s">
        <v>50</v>
      </c>
      <c r="AY80" s="1" t="s">
        <v>50</v>
      </c>
      <c r="AZ80" s="1" t="s">
        <v>50</v>
      </c>
    </row>
    <row r="81" spans="1:52" ht="30" customHeight="1">
      <c r="A81" s="19" t="s">
        <v>687</v>
      </c>
      <c r="B81" s="19" t="s">
        <v>675</v>
      </c>
      <c r="C81" s="19" t="s">
        <v>58</v>
      </c>
      <c r="D81" s="20">
        <v>1</v>
      </c>
      <c r="E81" s="22">
        <f>일위대가목록!E30</f>
        <v>0</v>
      </c>
      <c r="F81" s="25">
        <f>TRUNC(E81*D81,1)</f>
        <v>0</v>
      </c>
      <c r="G81" s="22">
        <f>일위대가목록!F30</f>
        <v>31880</v>
      </c>
      <c r="H81" s="25">
        <f>TRUNC(G81*D81,1)</f>
        <v>31880</v>
      </c>
      <c r="I81" s="22">
        <f>일위대가목록!G30</f>
        <v>956</v>
      </c>
      <c r="J81" s="25">
        <f>TRUNC(I81*D81,1)</f>
        <v>956</v>
      </c>
      <c r="K81" s="22">
        <f>TRUNC(E81+G81+I81,1)</f>
        <v>32836</v>
      </c>
      <c r="L81" s="25">
        <f>TRUNC(F81+H81+J81,1)</f>
        <v>32836</v>
      </c>
      <c r="M81" s="19" t="s">
        <v>688</v>
      </c>
      <c r="N81" s="1" t="s">
        <v>125</v>
      </c>
      <c r="O81" s="1" t="s">
        <v>689</v>
      </c>
      <c r="P81" s="1" t="s">
        <v>55</v>
      </c>
      <c r="Q81" s="1" t="s">
        <v>56</v>
      </c>
      <c r="R81" s="1" t="s">
        <v>56</v>
      </c>
      <c r="AV81" s="1" t="s">
        <v>50</v>
      </c>
      <c r="AW81" s="1" t="s">
        <v>690</v>
      </c>
      <c r="AX81" s="1" t="s">
        <v>50</v>
      </c>
      <c r="AY81" s="1" t="s">
        <v>50</v>
      </c>
      <c r="AZ81" s="1" t="s">
        <v>50</v>
      </c>
    </row>
    <row r="82" spans="1:52" ht="30" customHeight="1">
      <c r="A82" s="19" t="s">
        <v>459</v>
      </c>
      <c r="B82" s="19" t="s">
        <v>50</v>
      </c>
      <c r="C82" s="19" t="s">
        <v>50</v>
      </c>
      <c r="D82" s="20"/>
      <c r="E82" s="22"/>
      <c r="F82" s="25">
        <f>TRUNC(SUMIF(N80:N81, N79, F80:F81),0)</f>
        <v>3995</v>
      </c>
      <c r="G82" s="22"/>
      <c r="H82" s="25">
        <f>TRUNC(SUMIF(N80:N81, N79, H80:H81),0)</f>
        <v>31880</v>
      </c>
      <c r="I82" s="22"/>
      <c r="J82" s="25">
        <f>TRUNC(SUMIF(N80:N81, N79, J80:J81),0)</f>
        <v>956</v>
      </c>
      <c r="K82" s="22"/>
      <c r="L82" s="25">
        <f>F82+H82+J82</f>
        <v>36831</v>
      </c>
      <c r="M82" s="19" t="s">
        <v>50</v>
      </c>
      <c r="N82" s="1" t="s">
        <v>64</v>
      </c>
      <c r="O82" s="1" t="s">
        <v>64</v>
      </c>
      <c r="P82" s="1" t="s">
        <v>50</v>
      </c>
      <c r="Q82" s="1" t="s">
        <v>50</v>
      </c>
      <c r="R82" s="1" t="s">
        <v>50</v>
      </c>
      <c r="AV82" s="1" t="s">
        <v>50</v>
      </c>
      <c r="AW82" s="1" t="s">
        <v>50</v>
      </c>
      <c r="AX82" s="1" t="s">
        <v>50</v>
      </c>
      <c r="AY82" s="1" t="s">
        <v>50</v>
      </c>
      <c r="AZ82" s="1" t="s">
        <v>50</v>
      </c>
    </row>
    <row r="83" spans="1:52" ht="30" customHeight="1">
      <c r="A83" s="20"/>
      <c r="B83" s="20"/>
      <c r="C83" s="20"/>
      <c r="D83" s="20"/>
      <c r="E83" s="22"/>
      <c r="F83" s="25"/>
      <c r="G83" s="22"/>
      <c r="H83" s="25"/>
      <c r="I83" s="22"/>
      <c r="J83" s="25"/>
      <c r="K83" s="22"/>
      <c r="L83" s="25"/>
      <c r="M83" s="20"/>
    </row>
    <row r="84" spans="1:52" ht="30" customHeight="1">
      <c r="A84" s="16" t="s">
        <v>691</v>
      </c>
      <c r="B84" s="17"/>
      <c r="C84" s="17"/>
      <c r="D84" s="17"/>
      <c r="E84" s="21"/>
      <c r="F84" s="24"/>
      <c r="G84" s="21"/>
      <c r="H84" s="24"/>
      <c r="I84" s="21"/>
      <c r="J84" s="24"/>
      <c r="K84" s="21"/>
      <c r="L84" s="24"/>
      <c r="M84" s="18"/>
      <c r="N84" s="1" t="s">
        <v>128</v>
      </c>
    </row>
    <row r="85" spans="1:52" ht="30" customHeight="1">
      <c r="A85" s="19" t="s">
        <v>681</v>
      </c>
      <c r="B85" s="19" t="s">
        <v>692</v>
      </c>
      <c r="C85" s="19" t="s">
        <v>683</v>
      </c>
      <c r="D85" s="20">
        <v>0.1</v>
      </c>
      <c r="E85" s="22">
        <f>일위대가목록!E31</f>
        <v>46395</v>
      </c>
      <c r="F85" s="25">
        <f>TRUNC(E85*D85,1)</f>
        <v>4639.5</v>
      </c>
      <c r="G85" s="22">
        <f>일위대가목록!F31</f>
        <v>0</v>
      </c>
      <c r="H85" s="25">
        <f>TRUNC(G85*D85,1)</f>
        <v>0</v>
      </c>
      <c r="I85" s="22">
        <f>일위대가목록!G31</f>
        <v>0</v>
      </c>
      <c r="J85" s="25">
        <f>TRUNC(I85*D85,1)</f>
        <v>0</v>
      </c>
      <c r="K85" s="22">
        <f>TRUNC(E85+G85+I85,1)</f>
        <v>46395</v>
      </c>
      <c r="L85" s="25">
        <f>TRUNC(F85+H85+J85,1)</f>
        <v>4639.5</v>
      </c>
      <c r="M85" s="19" t="s">
        <v>693</v>
      </c>
      <c r="N85" s="1" t="s">
        <v>128</v>
      </c>
      <c r="O85" s="1" t="s">
        <v>694</v>
      </c>
      <c r="P85" s="1" t="s">
        <v>55</v>
      </c>
      <c r="Q85" s="1" t="s">
        <v>56</v>
      </c>
      <c r="R85" s="1" t="s">
        <v>56</v>
      </c>
      <c r="AV85" s="1" t="s">
        <v>50</v>
      </c>
      <c r="AW85" s="1" t="s">
        <v>695</v>
      </c>
      <c r="AX85" s="1" t="s">
        <v>50</v>
      </c>
      <c r="AY85" s="1" t="s">
        <v>50</v>
      </c>
      <c r="AZ85" s="1" t="s">
        <v>50</v>
      </c>
    </row>
    <row r="86" spans="1:52" ht="30" customHeight="1">
      <c r="A86" s="19" t="s">
        <v>687</v>
      </c>
      <c r="B86" s="19" t="s">
        <v>666</v>
      </c>
      <c r="C86" s="19" t="s">
        <v>58</v>
      </c>
      <c r="D86" s="20">
        <v>1</v>
      </c>
      <c r="E86" s="22">
        <f>일위대가목록!E32</f>
        <v>0</v>
      </c>
      <c r="F86" s="25">
        <f>TRUNC(E86*D86,1)</f>
        <v>0</v>
      </c>
      <c r="G86" s="22">
        <f>일위대가목록!F32</f>
        <v>36429</v>
      </c>
      <c r="H86" s="25">
        <f>TRUNC(G86*D86,1)</f>
        <v>36429</v>
      </c>
      <c r="I86" s="22">
        <f>일위대가목록!G32</f>
        <v>1092</v>
      </c>
      <c r="J86" s="25">
        <f>TRUNC(I86*D86,1)</f>
        <v>1092</v>
      </c>
      <c r="K86" s="22">
        <f>TRUNC(E86+G86+I86,1)</f>
        <v>37521</v>
      </c>
      <c r="L86" s="25">
        <f>TRUNC(F86+H86+J86,1)</f>
        <v>37521</v>
      </c>
      <c r="M86" s="19" t="s">
        <v>696</v>
      </c>
      <c r="N86" s="1" t="s">
        <v>128</v>
      </c>
      <c r="O86" s="1" t="s">
        <v>697</v>
      </c>
      <c r="P86" s="1" t="s">
        <v>55</v>
      </c>
      <c r="Q86" s="1" t="s">
        <v>56</v>
      </c>
      <c r="R86" s="1" t="s">
        <v>56</v>
      </c>
      <c r="AV86" s="1" t="s">
        <v>50</v>
      </c>
      <c r="AW86" s="1" t="s">
        <v>698</v>
      </c>
      <c r="AX86" s="1" t="s">
        <v>50</v>
      </c>
      <c r="AY86" s="1" t="s">
        <v>50</v>
      </c>
      <c r="AZ86" s="1" t="s">
        <v>50</v>
      </c>
    </row>
    <row r="87" spans="1:52" ht="30" customHeight="1">
      <c r="A87" s="19" t="s">
        <v>459</v>
      </c>
      <c r="B87" s="19" t="s">
        <v>50</v>
      </c>
      <c r="C87" s="19" t="s">
        <v>50</v>
      </c>
      <c r="D87" s="20"/>
      <c r="E87" s="22"/>
      <c r="F87" s="25">
        <f>TRUNC(SUMIF(N85:N86, N84, F85:F86),0)</f>
        <v>4639</v>
      </c>
      <c r="G87" s="22"/>
      <c r="H87" s="25">
        <f>TRUNC(SUMIF(N85:N86, N84, H85:H86),0)</f>
        <v>36429</v>
      </c>
      <c r="I87" s="22"/>
      <c r="J87" s="25">
        <f>TRUNC(SUMIF(N85:N86, N84, J85:J86),0)</f>
        <v>1092</v>
      </c>
      <c r="K87" s="22"/>
      <c r="L87" s="25">
        <f>F87+H87+J87</f>
        <v>42160</v>
      </c>
      <c r="M87" s="19" t="s">
        <v>50</v>
      </c>
      <c r="N87" s="1" t="s">
        <v>64</v>
      </c>
      <c r="O87" s="1" t="s">
        <v>64</v>
      </c>
      <c r="P87" s="1" t="s">
        <v>50</v>
      </c>
      <c r="Q87" s="1" t="s">
        <v>50</v>
      </c>
      <c r="R87" s="1" t="s">
        <v>50</v>
      </c>
      <c r="AV87" s="1" t="s">
        <v>50</v>
      </c>
      <c r="AW87" s="1" t="s">
        <v>50</v>
      </c>
      <c r="AX87" s="1" t="s">
        <v>50</v>
      </c>
      <c r="AY87" s="1" t="s">
        <v>50</v>
      </c>
      <c r="AZ87" s="1" t="s">
        <v>50</v>
      </c>
    </row>
    <row r="88" spans="1:52" ht="30" customHeight="1">
      <c r="A88" s="20"/>
      <c r="B88" s="20"/>
      <c r="C88" s="20"/>
      <c r="D88" s="20"/>
      <c r="E88" s="22"/>
      <c r="F88" s="25"/>
      <c r="G88" s="22"/>
      <c r="H88" s="25"/>
      <c r="I88" s="22"/>
      <c r="J88" s="25"/>
      <c r="K88" s="22"/>
      <c r="L88" s="25"/>
      <c r="M88" s="20"/>
    </row>
    <row r="89" spans="1:52" ht="30" customHeight="1">
      <c r="A89" s="16" t="s">
        <v>699</v>
      </c>
      <c r="B89" s="17"/>
      <c r="C89" s="17"/>
      <c r="D89" s="17"/>
      <c r="E89" s="21"/>
      <c r="F89" s="24"/>
      <c r="G89" s="21"/>
      <c r="H89" s="24"/>
      <c r="I89" s="21"/>
      <c r="J89" s="24"/>
      <c r="K89" s="21"/>
      <c r="L89" s="24"/>
      <c r="M89" s="18"/>
      <c r="N89" s="1" t="s">
        <v>131</v>
      </c>
    </row>
    <row r="90" spans="1:52" ht="30" customHeight="1">
      <c r="A90" s="19" t="s">
        <v>681</v>
      </c>
      <c r="B90" s="19" t="s">
        <v>700</v>
      </c>
      <c r="C90" s="19" t="s">
        <v>683</v>
      </c>
      <c r="D90" s="20">
        <v>0.1</v>
      </c>
      <c r="E90" s="22">
        <f>일위대가목록!E33</f>
        <v>53483</v>
      </c>
      <c r="F90" s="25">
        <f>TRUNC(E90*D90,1)</f>
        <v>5348.3</v>
      </c>
      <c r="G90" s="22">
        <f>일위대가목록!F33</f>
        <v>0</v>
      </c>
      <c r="H90" s="25">
        <f>TRUNC(G90*D90,1)</f>
        <v>0</v>
      </c>
      <c r="I90" s="22">
        <f>일위대가목록!G33</f>
        <v>0</v>
      </c>
      <c r="J90" s="25">
        <f>TRUNC(I90*D90,1)</f>
        <v>0</v>
      </c>
      <c r="K90" s="22">
        <f>TRUNC(E90+G90+I90,1)</f>
        <v>53483</v>
      </c>
      <c r="L90" s="25">
        <f>TRUNC(F90+H90+J90,1)</f>
        <v>5348.3</v>
      </c>
      <c r="M90" s="19" t="s">
        <v>701</v>
      </c>
      <c r="N90" s="1" t="s">
        <v>131</v>
      </c>
      <c r="O90" s="1" t="s">
        <v>702</v>
      </c>
      <c r="P90" s="1" t="s">
        <v>55</v>
      </c>
      <c r="Q90" s="1" t="s">
        <v>56</v>
      </c>
      <c r="R90" s="1" t="s">
        <v>56</v>
      </c>
      <c r="AV90" s="1" t="s">
        <v>50</v>
      </c>
      <c r="AW90" s="1" t="s">
        <v>703</v>
      </c>
      <c r="AX90" s="1" t="s">
        <v>50</v>
      </c>
      <c r="AY90" s="1" t="s">
        <v>50</v>
      </c>
      <c r="AZ90" s="1" t="s">
        <v>50</v>
      </c>
    </row>
    <row r="91" spans="1:52" ht="30" customHeight="1">
      <c r="A91" s="19" t="s">
        <v>687</v>
      </c>
      <c r="B91" s="19" t="s">
        <v>704</v>
      </c>
      <c r="C91" s="19" t="s">
        <v>58</v>
      </c>
      <c r="D91" s="20">
        <v>1</v>
      </c>
      <c r="E91" s="22">
        <f>일위대가목록!E34</f>
        <v>0</v>
      </c>
      <c r="F91" s="25">
        <f>TRUNC(E91*D91,1)</f>
        <v>0</v>
      </c>
      <c r="G91" s="22">
        <f>일위대가목록!F34</f>
        <v>51009</v>
      </c>
      <c r="H91" s="25">
        <f>TRUNC(G91*D91,1)</f>
        <v>51009</v>
      </c>
      <c r="I91" s="22">
        <f>일위대가목록!G34</f>
        <v>1530</v>
      </c>
      <c r="J91" s="25">
        <f>TRUNC(I91*D91,1)</f>
        <v>1530</v>
      </c>
      <c r="K91" s="22">
        <f>TRUNC(E91+G91+I91,1)</f>
        <v>52539</v>
      </c>
      <c r="L91" s="25">
        <f>TRUNC(F91+H91+J91,1)</f>
        <v>52539</v>
      </c>
      <c r="M91" s="19" t="s">
        <v>705</v>
      </c>
      <c r="N91" s="1" t="s">
        <v>131</v>
      </c>
      <c r="O91" s="1" t="s">
        <v>706</v>
      </c>
      <c r="P91" s="1" t="s">
        <v>55</v>
      </c>
      <c r="Q91" s="1" t="s">
        <v>56</v>
      </c>
      <c r="R91" s="1" t="s">
        <v>56</v>
      </c>
      <c r="AV91" s="1" t="s">
        <v>50</v>
      </c>
      <c r="AW91" s="1" t="s">
        <v>707</v>
      </c>
      <c r="AX91" s="1" t="s">
        <v>50</v>
      </c>
      <c r="AY91" s="1" t="s">
        <v>50</v>
      </c>
      <c r="AZ91" s="1" t="s">
        <v>50</v>
      </c>
    </row>
    <row r="92" spans="1:52" ht="30" customHeight="1">
      <c r="A92" s="19" t="s">
        <v>459</v>
      </c>
      <c r="B92" s="19" t="s">
        <v>50</v>
      </c>
      <c r="C92" s="19" t="s">
        <v>50</v>
      </c>
      <c r="D92" s="20"/>
      <c r="E92" s="22"/>
      <c r="F92" s="25">
        <f>TRUNC(SUMIF(N90:N91, N89, F90:F91),0)</f>
        <v>5348</v>
      </c>
      <c r="G92" s="22"/>
      <c r="H92" s="25">
        <f>TRUNC(SUMIF(N90:N91, N89, H90:H91),0)</f>
        <v>51009</v>
      </c>
      <c r="I92" s="22"/>
      <c r="J92" s="25">
        <f>TRUNC(SUMIF(N90:N91, N89, J90:J91),0)</f>
        <v>1530</v>
      </c>
      <c r="K92" s="22"/>
      <c r="L92" s="25">
        <f>F92+H92+J92</f>
        <v>57887</v>
      </c>
      <c r="M92" s="19" t="s">
        <v>50</v>
      </c>
      <c r="N92" s="1" t="s">
        <v>64</v>
      </c>
      <c r="O92" s="1" t="s">
        <v>64</v>
      </c>
      <c r="P92" s="1" t="s">
        <v>50</v>
      </c>
      <c r="Q92" s="1" t="s">
        <v>50</v>
      </c>
      <c r="R92" s="1" t="s">
        <v>50</v>
      </c>
      <c r="AV92" s="1" t="s">
        <v>50</v>
      </c>
      <c r="AW92" s="1" t="s">
        <v>50</v>
      </c>
      <c r="AX92" s="1" t="s">
        <v>50</v>
      </c>
      <c r="AY92" s="1" t="s">
        <v>50</v>
      </c>
      <c r="AZ92" s="1" t="s">
        <v>50</v>
      </c>
    </row>
    <row r="93" spans="1:52" ht="30" customHeight="1">
      <c r="A93" s="20"/>
      <c r="B93" s="20"/>
      <c r="C93" s="20"/>
      <c r="D93" s="20"/>
      <c r="E93" s="22"/>
      <c r="F93" s="25"/>
      <c r="G93" s="22"/>
      <c r="H93" s="25"/>
      <c r="I93" s="22"/>
      <c r="J93" s="25"/>
      <c r="K93" s="22"/>
      <c r="L93" s="25"/>
      <c r="M93" s="20"/>
    </row>
    <row r="94" spans="1:52" ht="30" customHeight="1">
      <c r="A94" s="16" t="s">
        <v>712</v>
      </c>
      <c r="B94" s="17"/>
      <c r="C94" s="17"/>
      <c r="D94" s="17"/>
      <c r="E94" s="21"/>
      <c r="F94" s="24"/>
      <c r="G94" s="21"/>
      <c r="H94" s="24"/>
      <c r="I94" s="21"/>
      <c r="J94" s="24"/>
      <c r="K94" s="21"/>
      <c r="L94" s="24"/>
      <c r="M94" s="18"/>
      <c r="N94" s="1" t="s">
        <v>135</v>
      </c>
    </row>
    <row r="95" spans="1:52" ht="30" customHeight="1">
      <c r="A95" s="19" t="s">
        <v>708</v>
      </c>
      <c r="B95" s="19" t="s">
        <v>713</v>
      </c>
      <c r="C95" s="19" t="s">
        <v>710</v>
      </c>
      <c r="D95" s="20">
        <v>1.1000000000000001</v>
      </c>
      <c r="E95" s="22">
        <f>단가대비표!O101</f>
        <v>500</v>
      </c>
      <c r="F95" s="25">
        <f>TRUNC(E95*D95,1)</f>
        <v>550</v>
      </c>
      <c r="G95" s="22">
        <f>단가대비표!P101</f>
        <v>0</v>
      </c>
      <c r="H95" s="25">
        <f>TRUNC(G95*D95,1)</f>
        <v>0</v>
      </c>
      <c r="I95" s="22">
        <f>단가대비표!V101</f>
        <v>0</v>
      </c>
      <c r="J95" s="25">
        <f>TRUNC(I95*D95,1)</f>
        <v>0</v>
      </c>
      <c r="K95" s="22">
        <f t="shared" ref="K95:L97" si="17">TRUNC(E95+G95+I95,1)</f>
        <v>500</v>
      </c>
      <c r="L95" s="25">
        <f t="shared" si="17"/>
        <v>550</v>
      </c>
      <c r="M95" s="19" t="s">
        <v>50</v>
      </c>
      <c r="N95" s="1" t="s">
        <v>135</v>
      </c>
      <c r="O95" s="1" t="s">
        <v>714</v>
      </c>
      <c r="P95" s="1" t="s">
        <v>56</v>
      </c>
      <c r="Q95" s="1" t="s">
        <v>56</v>
      </c>
      <c r="R95" s="1" t="s">
        <v>55</v>
      </c>
      <c r="AV95" s="1" t="s">
        <v>50</v>
      </c>
      <c r="AW95" s="1" t="s">
        <v>715</v>
      </c>
      <c r="AX95" s="1" t="s">
        <v>50</v>
      </c>
      <c r="AY95" s="1" t="s">
        <v>50</v>
      </c>
      <c r="AZ95" s="1" t="s">
        <v>50</v>
      </c>
    </row>
    <row r="96" spans="1:52" ht="30" customHeight="1">
      <c r="A96" s="19" t="s">
        <v>716</v>
      </c>
      <c r="B96" s="19" t="s">
        <v>717</v>
      </c>
      <c r="C96" s="19" t="s">
        <v>718</v>
      </c>
      <c r="D96" s="20">
        <v>8.9999999999999998E-4</v>
      </c>
      <c r="E96" s="22">
        <f>단가대비표!O216</f>
        <v>1387</v>
      </c>
      <c r="F96" s="25">
        <f>TRUNC(E96*D96,1)</f>
        <v>1.2</v>
      </c>
      <c r="G96" s="22">
        <f>단가대비표!P216</f>
        <v>0</v>
      </c>
      <c r="H96" s="25">
        <f>TRUNC(G96*D96,1)</f>
        <v>0</v>
      </c>
      <c r="I96" s="22">
        <f>단가대비표!V216</f>
        <v>0</v>
      </c>
      <c r="J96" s="25">
        <f>TRUNC(I96*D96,1)</f>
        <v>0</v>
      </c>
      <c r="K96" s="22">
        <f t="shared" si="17"/>
        <v>1387</v>
      </c>
      <c r="L96" s="25">
        <f t="shared" si="17"/>
        <v>1.2</v>
      </c>
      <c r="M96" s="19" t="s">
        <v>50</v>
      </c>
      <c r="N96" s="1" t="s">
        <v>135</v>
      </c>
      <c r="O96" s="1" t="s">
        <v>719</v>
      </c>
      <c r="P96" s="1" t="s">
        <v>56</v>
      </c>
      <c r="Q96" s="1" t="s">
        <v>56</v>
      </c>
      <c r="R96" s="1" t="s">
        <v>55</v>
      </c>
      <c r="AV96" s="1" t="s">
        <v>50</v>
      </c>
      <c r="AW96" s="1" t="s">
        <v>720</v>
      </c>
      <c r="AX96" s="1" t="s">
        <v>50</v>
      </c>
      <c r="AY96" s="1" t="s">
        <v>50</v>
      </c>
      <c r="AZ96" s="1" t="s">
        <v>50</v>
      </c>
    </row>
    <row r="97" spans="1:52" ht="30" customHeight="1">
      <c r="A97" s="19" t="s">
        <v>616</v>
      </c>
      <c r="B97" s="19" t="s">
        <v>466</v>
      </c>
      <c r="C97" s="19" t="s">
        <v>467</v>
      </c>
      <c r="D97" s="20">
        <v>1.8E-3</v>
      </c>
      <c r="E97" s="22">
        <f>단가대비표!O292</f>
        <v>0</v>
      </c>
      <c r="F97" s="25">
        <f>TRUNC(E97*D97,1)</f>
        <v>0</v>
      </c>
      <c r="G97" s="22">
        <f>단가대비표!P292</f>
        <v>275790</v>
      </c>
      <c r="H97" s="25">
        <f>TRUNC(G97*D97,1)</f>
        <v>496.4</v>
      </c>
      <c r="I97" s="22">
        <f>단가대비표!V292</f>
        <v>0</v>
      </c>
      <c r="J97" s="25">
        <f>TRUNC(I97*D97,1)</f>
        <v>0</v>
      </c>
      <c r="K97" s="22">
        <f t="shared" si="17"/>
        <v>275790</v>
      </c>
      <c r="L97" s="25">
        <f t="shared" si="17"/>
        <v>496.4</v>
      </c>
      <c r="M97" s="19" t="s">
        <v>50</v>
      </c>
      <c r="N97" s="1" t="s">
        <v>135</v>
      </c>
      <c r="O97" s="1" t="s">
        <v>617</v>
      </c>
      <c r="P97" s="1" t="s">
        <v>56</v>
      </c>
      <c r="Q97" s="1" t="s">
        <v>56</v>
      </c>
      <c r="R97" s="1" t="s">
        <v>55</v>
      </c>
      <c r="AV97" s="1" t="s">
        <v>50</v>
      </c>
      <c r="AW97" s="1" t="s">
        <v>721</v>
      </c>
      <c r="AX97" s="1" t="s">
        <v>50</v>
      </c>
      <c r="AY97" s="1" t="s">
        <v>50</v>
      </c>
      <c r="AZ97" s="1" t="s">
        <v>50</v>
      </c>
    </row>
    <row r="98" spans="1:52" ht="30" customHeight="1">
      <c r="A98" s="19" t="s">
        <v>459</v>
      </c>
      <c r="B98" s="19" t="s">
        <v>50</v>
      </c>
      <c r="C98" s="19" t="s">
        <v>50</v>
      </c>
      <c r="D98" s="20"/>
      <c r="E98" s="22"/>
      <c r="F98" s="25">
        <f>TRUNC(SUMIF(N95:N97, N94, F95:F97),0)</f>
        <v>551</v>
      </c>
      <c r="G98" s="22"/>
      <c r="H98" s="25">
        <f>TRUNC(SUMIF(N95:N97, N94, H95:H97),0)</f>
        <v>496</v>
      </c>
      <c r="I98" s="22"/>
      <c r="J98" s="25">
        <f>TRUNC(SUMIF(N95:N97, N94, J95:J97),0)</f>
        <v>0</v>
      </c>
      <c r="K98" s="22"/>
      <c r="L98" s="25">
        <f>F98+H98+J98</f>
        <v>1047</v>
      </c>
      <c r="M98" s="19" t="s">
        <v>50</v>
      </c>
      <c r="N98" s="1" t="s">
        <v>64</v>
      </c>
      <c r="O98" s="1" t="s">
        <v>64</v>
      </c>
      <c r="P98" s="1" t="s">
        <v>50</v>
      </c>
      <c r="Q98" s="1" t="s">
        <v>50</v>
      </c>
      <c r="R98" s="1" t="s">
        <v>50</v>
      </c>
      <c r="AV98" s="1" t="s">
        <v>50</v>
      </c>
      <c r="AW98" s="1" t="s">
        <v>50</v>
      </c>
      <c r="AX98" s="1" t="s">
        <v>50</v>
      </c>
      <c r="AY98" s="1" t="s">
        <v>50</v>
      </c>
      <c r="AZ98" s="1" t="s">
        <v>50</v>
      </c>
    </row>
    <row r="99" spans="1:52" ht="30" customHeight="1">
      <c r="A99" s="20"/>
      <c r="B99" s="20"/>
      <c r="C99" s="20"/>
      <c r="D99" s="20"/>
      <c r="E99" s="22"/>
      <c r="F99" s="25"/>
      <c r="G99" s="22"/>
      <c r="H99" s="25"/>
      <c r="I99" s="22"/>
      <c r="J99" s="25"/>
      <c r="K99" s="22"/>
      <c r="L99" s="25"/>
      <c r="M99" s="20"/>
    </row>
    <row r="100" spans="1:52" ht="30" customHeight="1">
      <c r="A100" s="20"/>
      <c r="B100" s="20"/>
      <c r="C100" s="20"/>
      <c r="D100" s="20"/>
      <c r="E100" s="22"/>
      <c r="F100" s="25"/>
      <c r="G100" s="22"/>
      <c r="H100" s="25"/>
      <c r="I100" s="22"/>
      <c r="J100" s="25"/>
      <c r="K100" s="22"/>
      <c r="L100" s="25"/>
      <c r="M100" s="20"/>
    </row>
    <row r="101" spans="1:52" ht="30" customHeight="1">
      <c r="A101" s="16" t="s">
        <v>740</v>
      </c>
      <c r="B101" s="17"/>
      <c r="C101" s="17"/>
      <c r="D101" s="17"/>
      <c r="E101" s="21"/>
      <c r="F101" s="24"/>
      <c r="G101" s="21"/>
      <c r="H101" s="24"/>
      <c r="I101" s="21"/>
      <c r="J101" s="24"/>
      <c r="K101" s="21"/>
      <c r="L101" s="24"/>
      <c r="M101" s="18"/>
      <c r="N101" s="1" t="s">
        <v>162</v>
      </c>
    </row>
    <row r="102" spans="1:52" ht="30" customHeight="1">
      <c r="A102" s="19" t="s">
        <v>741</v>
      </c>
      <c r="B102" s="19" t="s">
        <v>742</v>
      </c>
      <c r="C102" s="19" t="s">
        <v>112</v>
      </c>
      <c r="D102" s="20">
        <v>1</v>
      </c>
      <c r="E102" s="22" t="e">
        <f>일위대가목록!#REF!</f>
        <v>#REF!</v>
      </c>
      <c r="F102" s="25" t="e">
        <f>TRUNC(E102*D102,1)</f>
        <v>#REF!</v>
      </c>
      <c r="G102" s="22" t="e">
        <f>일위대가목록!#REF!</f>
        <v>#REF!</v>
      </c>
      <c r="H102" s="25" t="e">
        <f>TRUNC(G102*D102,1)</f>
        <v>#REF!</v>
      </c>
      <c r="I102" s="22" t="e">
        <f>일위대가목록!#REF!</f>
        <v>#REF!</v>
      </c>
      <c r="J102" s="25" t="e">
        <f>TRUNC(I102*D102,1)</f>
        <v>#REF!</v>
      </c>
      <c r="K102" s="22" t="e">
        <f t="shared" ref="K102:L104" si="18">TRUNC(E102+G102+I102,1)</f>
        <v>#REF!</v>
      </c>
      <c r="L102" s="25" t="e">
        <f t="shared" si="18"/>
        <v>#REF!</v>
      </c>
      <c r="M102" s="19" t="s">
        <v>743</v>
      </c>
      <c r="N102" s="1" t="s">
        <v>162</v>
      </c>
      <c r="O102" s="1" t="s">
        <v>744</v>
      </c>
      <c r="P102" s="1" t="s">
        <v>55</v>
      </c>
      <c r="Q102" s="1" t="s">
        <v>56</v>
      </c>
      <c r="R102" s="1" t="s">
        <v>56</v>
      </c>
      <c r="AV102" s="1" t="s">
        <v>50</v>
      </c>
      <c r="AW102" s="1" t="s">
        <v>745</v>
      </c>
      <c r="AX102" s="1" t="s">
        <v>50</v>
      </c>
      <c r="AY102" s="1" t="s">
        <v>50</v>
      </c>
      <c r="AZ102" s="1" t="s">
        <v>50</v>
      </c>
    </row>
    <row r="103" spans="1:52" ht="30" customHeight="1">
      <c r="A103" s="19" t="s">
        <v>746</v>
      </c>
      <c r="B103" s="19" t="s">
        <v>466</v>
      </c>
      <c r="C103" s="19" t="s">
        <v>467</v>
      </c>
      <c r="D103" s="20">
        <v>1.5407</v>
      </c>
      <c r="E103" s="22">
        <f>단가대비표!O295</f>
        <v>0</v>
      </c>
      <c r="F103" s="25">
        <f>TRUNC(E103*D103,1)</f>
        <v>0</v>
      </c>
      <c r="G103" s="22">
        <f>단가대비표!P295</f>
        <v>252641</v>
      </c>
      <c r="H103" s="25">
        <f>TRUNC(G103*D103,1)</f>
        <v>389243.9</v>
      </c>
      <c r="I103" s="22">
        <f>단가대비표!V295</f>
        <v>0</v>
      </c>
      <c r="J103" s="25">
        <f>TRUNC(I103*D103,1)</f>
        <v>0</v>
      </c>
      <c r="K103" s="22">
        <f t="shared" si="18"/>
        <v>252641</v>
      </c>
      <c r="L103" s="25">
        <f t="shared" si="18"/>
        <v>389243.9</v>
      </c>
      <c r="M103" s="19" t="s">
        <v>50</v>
      </c>
      <c r="N103" s="1" t="s">
        <v>162</v>
      </c>
      <c r="O103" s="1" t="s">
        <v>747</v>
      </c>
      <c r="P103" s="1" t="s">
        <v>56</v>
      </c>
      <c r="Q103" s="1" t="s">
        <v>56</v>
      </c>
      <c r="R103" s="1" t="s">
        <v>55</v>
      </c>
      <c r="V103">
        <v>1</v>
      </c>
      <c r="AV103" s="1" t="s">
        <v>50</v>
      </c>
      <c r="AW103" s="1" t="s">
        <v>748</v>
      </c>
      <c r="AX103" s="1" t="s">
        <v>50</v>
      </c>
      <c r="AY103" s="1" t="s">
        <v>50</v>
      </c>
      <c r="AZ103" s="1" t="s">
        <v>50</v>
      </c>
    </row>
    <row r="104" spans="1:52" ht="30" customHeight="1">
      <c r="A104" s="19" t="s">
        <v>749</v>
      </c>
      <c r="B104" s="19" t="s">
        <v>750</v>
      </c>
      <c r="C104" s="19" t="s">
        <v>371</v>
      </c>
      <c r="D104" s="20">
        <v>1</v>
      </c>
      <c r="E104" s="22">
        <v>0</v>
      </c>
      <c r="F104" s="25">
        <f>TRUNC(E104*D104,1)</f>
        <v>0</v>
      </c>
      <c r="G104" s="22">
        <v>0</v>
      </c>
      <c r="H104" s="25">
        <f>TRUNC(G104*D104,1)</f>
        <v>0</v>
      </c>
      <c r="I104" s="22">
        <f>TRUNC(SUMIF(V102:V104, RIGHTB(O104, 1), H102:H104)*U104, 2)</f>
        <v>233546.34</v>
      </c>
      <c r="J104" s="25">
        <f>TRUNC(I104*D104,1)</f>
        <v>233546.3</v>
      </c>
      <c r="K104" s="22">
        <f t="shared" si="18"/>
        <v>233546.3</v>
      </c>
      <c r="L104" s="25">
        <f t="shared" si="18"/>
        <v>233546.3</v>
      </c>
      <c r="M104" s="19" t="s">
        <v>50</v>
      </c>
      <c r="N104" s="1" t="s">
        <v>162</v>
      </c>
      <c r="O104" s="1" t="s">
        <v>458</v>
      </c>
      <c r="P104" s="1" t="s">
        <v>56</v>
      </c>
      <c r="Q104" s="1" t="s">
        <v>56</v>
      </c>
      <c r="R104" s="1" t="s">
        <v>56</v>
      </c>
      <c r="S104">
        <v>1</v>
      </c>
      <c r="T104">
        <v>2</v>
      </c>
      <c r="U104">
        <v>0.6</v>
      </c>
      <c r="AV104" s="1" t="s">
        <v>50</v>
      </c>
      <c r="AW104" s="1" t="s">
        <v>751</v>
      </c>
      <c r="AX104" s="1" t="s">
        <v>50</v>
      </c>
      <c r="AY104" s="1" t="s">
        <v>50</v>
      </c>
      <c r="AZ104" s="1" t="s">
        <v>50</v>
      </c>
    </row>
    <row r="105" spans="1:52" ht="30" customHeight="1">
      <c r="A105" s="19" t="s">
        <v>459</v>
      </c>
      <c r="B105" s="19" t="s">
        <v>50</v>
      </c>
      <c r="C105" s="19" t="s">
        <v>50</v>
      </c>
      <c r="D105" s="20"/>
      <c r="E105" s="22"/>
      <c r="F105" s="25" t="e">
        <f>TRUNC(SUMIF(N102:N104, N101, F102:F104),0)</f>
        <v>#REF!</v>
      </c>
      <c r="G105" s="22"/>
      <c r="H105" s="25" t="e">
        <f>TRUNC(SUMIF(N102:N104, N101, H102:H104),0)</f>
        <v>#REF!</v>
      </c>
      <c r="I105" s="22"/>
      <c r="J105" s="25" t="e">
        <f>TRUNC(SUMIF(N102:N104, N101, J102:J104),0)</f>
        <v>#REF!</v>
      </c>
      <c r="K105" s="22"/>
      <c r="L105" s="25" t="e">
        <f>F105+H105+J105</f>
        <v>#REF!</v>
      </c>
      <c r="M105" s="19" t="s">
        <v>50</v>
      </c>
      <c r="N105" s="1" t="s">
        <v>64</v>
      </c>
      <c r="O105" s="1" t="s">
        <v>64</v>
      </c>
      <c r="P105" s="1" t="s">
        <v>50</v>
      </c>
      <c r="Q105" s="1" t="s">
        <v>50</v>
      </c>
      <c r="R105" s="1" t="s">
        <v>50</v>
      </c>
      <c r="AV105" s="1" t="s">
        <v>50</v>
      </c>
      <c r="AW105" s="1" t="s">
        <v>50</v>
      </c>
      <c r="AX105" s="1" t="s">
        <v>50</v>
      </c>
      <c r="AY105" s="1" t="s">
        <v>50</v>
      </c>
      <c r="AZ105" s="1" t="s">
        <v>50</v>
      </c>
    </row>
    <row r="106" spans="1:52" ht="30" customHeight="1">
      <c r="A106" s="20"/>
      <c r="B106" s="20"/>
      <c r="C106" s="20"/>
      <c r="D106" s="20"/>
      <c r="E106" s="22"/>
      <c r="F106" s="25"/>
      <c r="G106" s="22"/>
      <c r="H106" s="25"/>
      <c r="I106" s="22"/>
      <c r="J106" s="25"/>
      <c r="K106" s="22"/>
      <c r="L106" s="25"/>
      <c r="M106" s="20"/>
    </row>
    <row r="107" spans="1:52" ht="30" customHeight="1">
      <c r="A107" s="16" t="s">
        <v>755</v>
      </c>
      <c r="B107" s="17"/>
      <c r="C107" s="17"/>
      <c r="D107" s="17"/>
      <c r="E107" s="21"/>
      <c r="F107" s="24"/>
      <c r="G107" s="21"/>
      <c r="H107" s="24"/>
      <c r="I107" s="21"/>
      <c r="J107" s="24"/>
      <c r="K107" s="21"/>
      <c r="L107" s="24"/>
      <c r="M107" s="18"/>
      <c r="N107" s="1" t="s">
        <v>167</v>
      </c>
    </row>
    <row r="108" spans="1:52" ht="30" customHeight="1">
      <c r="A108" s="19" t="s">
        <v>163</v>
      </c>
      <c r="B108" s="19" t="s">
        <v>164</v>
      </c>
      <c r="C108" s="19" t="s">
        <v>57</v>
      </c>
      <c r="D108" s="20">
        <v>0.2298</v>
      </c>
      <c r="E108" s="22">
        <f>단가대비표!O20</f>
        <v>0</v>
      </c>
      <c r="F108" s="25">
        <f>TRUNC(E108*D108,1)</f>
        <v>0</v>
      </c>
      <c r="G108" s="22">
        <f>단가대비표!P20</f>
        <v>0</v>
      </c>
      <c r="H108" s="25">
        <f>TRUNC(G108*D108,1)</f>
        <v>0</v>
      </c>
      <c r="I108" s="22">
        <f>단가대비표!V20</f>
        <v>187184</v>
      </c>
      <c r="J108" s="25">
        <f>TRUNC(I108*D108,1)</f>
        <v>43014.8</v>
      </c>
      <c r="K108" s="22">
        <f t="shared" ref="K108:L111" si="19">TRUNC(E108+G108+I108,1)</f>
        <v>187184</v>
      </c>
      <c r="L108" s="25">
        <f t="shared" si="19"/>
        <v>43014.8</v>
      </c>
      <c r="M108" s="19" t="s">
        <v>757</v>
      </c>
      <c r="N108" s="1" t="s">
        <v>167</v>
      </c>
      <c r="O108" s="1" t="s">
        <v>758</v>
      </c>
      <c r="P108" s="1" t="s">
        <v>56</v>
      </c>
      <c r="Q108" s="1" t="s">
        <v>56</v>
      </c>
      <c r="R108" s="1" t="s">
        <v>55</v>
      </c>
      <c r="AV108" s="1" t="s">
        <v>50</v>
      </c>
      <c r="AW108" s="1" t="s">
        <v>759</v>
      </c>
      <c r="AX108" s="1" t="s">
        <v>50</v>
      </c>
      <c r="AY108" s="1" t="s">
        <v>50</v>
      </c>
      <c r="AZ108" s="1" t="s">
        <v>50</v>
      </c>
    </row>
    <row r="109" spans="1:52" ht="30" customHeight="1">
      <c r="A109" s="19" t="s">
        <v>760</v>
      </c>
      <c r="B109" s="19" t="s">
        <v>761</v>
      </c>
      <c r="C109" s="19" t="s">
        <v>762</v>
      </c>
      <c r="D109" s="20">
        <v>4.7</v>
      </c>
      <c r="E109" s="22">
        <f>단가대비표!O62</f>
        <v>1473.63</v>
      </c>
      <c r="F109" s="25">
        <f>TRUNC(E109*D109,1)</f>
        <v>6926</v>
      </c>
      <c r="G109" s="22">
        <f>단가대비표!P62</f>
        <v>0</v>
      </c>
      <c r="H109" s="25">
        <f>TRUNC(G109*D109,1)</f>
        <v>0</v>
      </c>
      <c r="I109" s="22">
        <f>단가대비표!V62</f>
        <v>0</v>
      </c>
      <c r="J109" s="25">
        <f>TRUNC(I109*D109,1)</f>
        <v>0</v>
      </c>
      <c r="K109" s="22">
        <f t="shared" si="19"/>
        <v>1473.6</v>
      </c>
      <c r="L109" s="25">
        <f t="shared" si="19"/>
        <v>6926</v>
      </c>
      <c r="M109" s="19" t="s">
        <v>50</v>
      </c>
      <c r="N109" s="1" t="s">
        <v>167</v>
      </c>
      <c r="O109" s="1" t="s">
        <v>763</v>
      </c>
      <c r="P109" s="1" t="s">
        <v>56</v>
      </c>
      <c r="Q109" s="1" t="s">
        <v>56</v>
      </c>
      <c r="R109" s="1" t="s">
        <v>55</v>
      </c>
      <c r="V109">
        <v>1</v>
      </c>
      <c r="AV109" s="1" t="s">
        <v>50</v>
      </c>
      <c r="AW109" s="1" t="s">
        <v>764</v>
      </c>
      <c r="AX109" s="1" t="s">
        <v>50</v>
      </c>
      <c r="AY109" s="1" t="s">
        <v>50</v>
      </c>
      <c r="AZ109" s="1" t="s">
        <v>50</v>
      </c>
    </row>
    <row r="110" spans="1:52" ht="30" customHeight="1">
      <c r="A110" s="19" t="s">
        <v>497</v>
      </c>
      <c r="B110" s="19" t="s">
        <v>765</v>
      </c>
      <c r="C110" s="19" t="s">
        <v>371</v>
      </c>
      <c r="D110" s="20">
        <v>1</v>
      </c>
      <c r="E110" s="22">
        <f>TRUNC(SUMIF(V108:V111, RIGHTB(O110, 1), F108:F111)*U110, 2)</f>
        <v>2701.14</v>
      </c>
      <c r="F110" s="25">
        <f>TRUNC(E110*D110,1)</f>
        <v>2701.1</v>
      </c>
      <c r="G110" s="22">
        <v>0</v>
      </c>
      <c r="H110" s="25">
        <f>TRUNC(G110*D110,1)</f>
        <v>0</v>
      </c>
      <c r="I110" s="22">
        <v>0</v>
      </c>
      <c r="J110" s="25">
        <f>TRUNC(I110*D110,1)</f>
        <v>0</v>
      </c>
      <c r="K110" s="22">
        <f t="shared" si="19"/>
        <v>2701.1</v>
      </c>
      <c r="L110" s="25">
        <f t="shared" si="19"/>
        <v>2701.1</v>
      </c>
      <c r="M110" s="19" t="s">
        <v>50</v>
      </c>
      <c r="N110" s="1" t="s">
        <v>167</v>
      </c>
      <c r="O110" s="1" t="s">
        <v>458</v>
      </c>
      <c r="P110" s="1" t="s">
        <v>56</v>
      </c>
      <c r="Q110" s="1" t="s">
        <v>56</v>
      </c>
      <c r="R110" s="1" t="s">
        <v>56</v>
      </c>
      <c r="S110">
        <v>0</v>
      </c>
      <c r="T110">
        <v>0</v>
      </c>
      <c r="U110">
        <v>0.39</v>
      </c>
      <c r="AV110" s="1" t="s">
        <v>50</v>
      </c>
      <c r="AW110" s="1" t="s">
        <v>766</v>
      </c>
      <c r="AX110" s="1" t="s">
        <v>50</v>
      </c>
      <c r="AY110" s="1" t="s">
        <v>50</v>
      </c>
      <c r="AZ110" s="1" t="s">
        <v>50</v>
      </c>
    </row>
    <row r="111" spans="1:52" ht="30" customHeight="1">
      <c r="A111" s="19" t="s">
        <v>767</v>
      </c>
      <c r="B111" s="19" t="s">
        <v>466</v>
      </c>
      <c r="C111" s="19" t="s">
        <v>467</v>
      </c>
      <c r="D111" s="20">
        <v>1</v>
      </c>
      <c r="E111" s="22">
        <f>TRUNC(단가대비표!O310*1/8*16/12*25/20, 1)</f>
        <v>0</v>
      </c>
      <c r="F111" s="25">
        <f>TRUNC(E111*D111,1)</f>
        <v>0</v>
      </c>
      <c r="G111" s="22">
        <f>TRUNC(단가대비표!P310*1/8*16/12*25/20, 1)</f>
        <v>59020.2</v>
      </c>
      <c r="H111" s="25">
        <f>TRUNC(G111*D111,1)</f>
        <v>59020.2</v>
      </c>
      <c r="I111" s="22">
        <f>TRUNC(단가대비표!V310*1/8*16/12*25/20, 1)</f>
        <v>0</v>
      </c>
      <c r="J111" s="25">
        <f>TRUNC(I111*D111,1)</f>
        <v>0</v>
      </c>
      <c r="K111" s="22">
        <f t="shared" si="19"/>
        <v>59020.2</v>
      </c>
      <c r="L111" s="25">
        <f t="shared" si="19"/>
        <v>59020.2</v>
      </c>
      <c r="M111" s="19" t="s">
        <v>50</v>
      </c>
      <c r="N111" s="1" t="s">
        <v>167</v>
      </c>
      <c r="O111" s="1" t="s">
        <v>768</v>
      </c>
      <c r="P111" s="1" t="s">
        <v>56</v>
      </c>
      <c r="Q111" s="1" t="s">
        <v>56</v>
      </c>
      <c r="R111" s="1" t="s">
        <v>55</v>
      </c>
      <c r="AV111" s="1" t="s">
        <v>50</v>
      </c>
      <c r="AW111" s="1" t="s">
        <v>769</v>
      </c>
      <c r="AX111" s="1" t="s">
        <v>55</v>
      </c>
      <c r="AY111" s="1" t="s">
        <v>50</v>
      </c>
      <c r="AZ111" s="1" t="s">
        <v>50</v>
      </c>
    </row>
    <row r="112" spans="1:52" ht="30" customHeight="1">
      <c r="A112" s="19" t="s">
        <v>459</v>
      </c>
      <c r="B112" s="19" t="s">
        <v>50</v>
      </c>
      <c r="C112" s="19" t="s">
        <v>50</v>
      </c>
      <c r="D112" s="20"/>
      <c r="E112" s="22"/>
      <c r="F112" s="25">
        <f>TRUNC(SUMIF(N108:N111, N107, F108:F111),0)</f>
        <v>9627</v>
      </c>
      <c r="G112" s="22"/>
      <c r="H112" s="25">
        <f>TRUNC(SUMIF(N108:N111, N107, H108:H111),0)</f>
        <v>59020</v>
      </c>
      <c r="I112" s="22"/>
      <c r="J112" s="25">
        <f>TRUNC(SUMIF(N108:N111, N107, J108:J111),0)</f>
        <v>43014</v>
      </c>
      <c r="K112" s="22"/>
      <c r="L112" s="25">
        <f>F112+H112+J112</f>
        <v>111661</v>
      </c>
      <c r="M112" s="19" t="s">
        <v>50</v>
      </c>
      <c r="N112" s="1" t="s">
        <v>64</v>
      </c>
      <c r="O112" s="1" t="s">
        <v>64</v>
      </c>
      <c r="P112" s="1" t="s">
        <v>50</v>
      </c>
      <c r="Q112" s="1" t="s">
        <v>50</v>
      </c>
      <c r="R112" s="1" t="s">
        <v>50</v>
      </c>
      <c r="AV112" s="1" t="s">
        <v>50</v>
      </c>
      <c r="AW112" s="1" t="s">
        <v>50</v>
      </c>
      <c r="AX112" s="1" t="s">
        <v>50</v>
      </c>
      <c r="AY112" s="1" t="s">
        <v>50</v>
      </c>
      <c r="AZ112" s="1" t="s">
        <v>50</v>
      </c>
    </row>
    <row r="113" spans="1:52" ht="30" customHeight="1">
      <c r="A113" s="20"/>
      <c r="B113" s="20"/>
      <c r="C113" s="20"/>
      <c r="D113" s="20"/>
      <c r="E113" s="22"/>
      <c r="F113" s="25"/>
      <c r="G113" s="22"/>
      <c r="H113" s="25"/>
      <c r="I113" s="22"/>
      <c r="J113" s="25"/>
      <c r="K113" s="22"/>
      <c r="L113" s="25"/>
      <c r="M113" s="20"/>
    </row>
    <row r="114" spans="1:52" ht="30" customHeight="1">
      <c r="A114" s="16" t="s">
        <v>1140</v>
      </c>
      <c r="B114" s="17"/>
      <c r="C114" s="17"/>
      <c r="D114" s="17"/>
      <c r="E114" s="21"/>
      <c r="F114" s="24"/>
      <c r="G114" s="21"/>
      <c r="H114" s="24"/>
      <c r="I114" s="21"/>
      <c r="J114" s="24"/>
      <c r="K114" s="21"/>
      <c r="L114" s="24"/>
      <c r="M114" s="18"/>
      <c r="N114" s="1" t="s">
        <v>1139</v>
      </c>
    </row>
    <row r="115" spans="1:52" ht="30" customHeight="1">
      <c r="A115" s="19" t="s">
        <v>163</v>
      </c>
      <c r="B115" s="19" t="s">
        <v>1138</v>
      </c>
      <c r="C115" s="19" t="s">
        <v>57</v>
      </c>
      <c r="D115" s="20">
        <v>0.2298</v>
      </c>
      <c r="E115" s="22">
        <f>단가대비표!O19</f>
        <v>0</v>
      </c>
      <c r="F115" s="25">
        <f>TRUNC(E115*D115,1)</f>
        <v>0</v>
      </c>
      <c r="G115" s="22">
        <f>단가대비표!P19</f>
        <v>0</v>
      </c>
      <c r="H115" s="25">
        <f>TRUNC(G115*D115,1)</f>
        <v>0</v>
      </c>
      <c r="I115" s="22">
        <f>단가대비표!V19</f>
        <v>136400</v>
      </c>
      <c r="J115" s="25">
        <f>TRUNC(I115*D115,1)</f>
        <v>31344.7</v>
      </c>
      <c r="K115" s="22">
        <f t="shared" ref="K115:L118" si="20">TRUNC(E115+G115+I115,1)</f>
        <v>136400</v>
      </c>
      <c r="L115" s="25">
        <f t="shared" si="20"/>
        <v>31344.7</v>
      </c>
      <c r="M115" s="19" t="s">
        <v>757</v>
      </c>
      <c r="N115" s="1" t="s">
        <v>1139</v>
      </c>
      <c r="O115" s="1" t="s">
        <v>1142</v>
      </c>
      <c r="P115" s="1" t="s">
        <v>56</v>
      </c>
      <c r="Q115" s="1" t="s">
        <v>56</v>
      </c>
      <c r="R115" s="1" t="s">
        <v>55</v>
      </c>
      <c r="AV115" s="1" t="s">
        <v>50</v>
      </c>
      <c r="AW115" s="1" t="s">
        <v>1143</v>
      </c>
      <c r="AX115" s="1" t="s">
        <v>50</v>
      </c>
      <c r="AY115" s="1" t="s">
        <v>50</v>
      </c>
      <c r="AZ115" s="1" t="s">
        <v>50</v>
      </c>
    </row>
    <row r="116" spans="1:52" ht="30" customHeight="1">
      <c r="A116" s="19" t="s">
        <v>760</v>
      </c>
      <c r="B116" s="19" t="s">
        <v>761</v>
      </c>
      <c r="C116" s="19" t="s">
        <v>762</v>
      </c>
      <c r="D116" s="20">
        <v>3.8</v>
      </c>
      <c r="E116" s="22">
        <f>단가대비표!O62</f>
        <v>1473.63</v>
      </c>
      <c r="F116" s="25">
        <f>TRUNC(E116*D116,1)</f>
        <v>5599.7</v>
      </c>
      <c r="G116" s="22">
        <f>단가대비표!P62</f>
        <v>0</v>
      </c>
      <c r="H116" s="25">
        <f>TRUNC(G116*D116,1)</f>
        <v>0</v>
      </c>
      <c r="I116" s="22">
        <f>단가대비표!V62</f>
        <v>0</v>
      </c>
      <c r="J116" s="25">
        <f>TRUNC(I116*D116,1)</f>
        <v>0</v>
      </c>
      <c r="K116" s="22">
        <f t="shared" si="20"/>
        <v>1473.6</v>
      </c>
      <c r="L116" s="25">
        <f t="shared" si="20"/>
        <v>5599.7</v>
      </c>
      <c r="M116" s="19" t="s">
        <v>50</v>
      </c>
      <c r="N116" s="1" t="s">
        <v>1139</v>
      </c>
      <c r="O116" s="1" t="s">
        <v>763</v>
      </c>
      <c r="P116" s="1" t="s">
        <v>56</v>
      </c>
      <c r="Q116" s="1" t="s">
        <v>56</v>
      </c>
      <c r="R116" s="1" t="s">
        <v>55</v>
      </c>
      <c r="V116">
        <v>1</v>
      </c>
      <c r="AV116" s="1" t="s">
        <v>50</v>
      </c>
      <c r="AW116" s="1" t="s">
        <v>1144</v>
      </c>
      <c r="AX116" s="1" t="s">
        <v>50</v>
      </c>
      <c r="AY116" s="1" t="s">
        <v>50</v>
      </c>
      <c r="AZ116" s="1" t="s">
        <v>50</v>
      </c>
    </row>
    <row r="117" spans="1:52" ht="30" customHeight="1">
      <c r="A117" s="19" t="s">
        <v>497</v>
      </c>
      <c r="B117" s="19" t="s">
        <v>765</v>
      </c>
      <c r="C117" s="19" t="s">
        <v>371</v>
      </c>
      <c r="D117" s="20">
        <v>1</v>
      </c>
      <c r="E117" s="22">
        <f>TRUNC(SUMIF(V115:V118, RIGHTB(O117, 1), F115:F118)*U117, 2)</f>
        <v>2183.88</v>
      </c>
      <c r="F117" s="25">
        <f>TRUNC(E117*D117,1)</f>
        <v>2183.8000000000002</v>
      </c>
      <c r="G117" s="22">
        <v>0</v>
      </c>
      <c r="H117" s="25">
        <f>TRUNC(G117*D117,1)</f>
        <v>0</v>
      </c>
      <c r="I117" s="22">
        <v>0</v>
      </c>
      <c r="J117" s="25">
        <f>TRUNC(I117*D117,1)</f>
        <v>0</v>
      </c>
      <c r="K117" s="22">
        <f t="shared" si="20"/>
        <v>2183.8000000000002</v>
      </c>
      <c r="L117" s="25">
        <f t="shared" si="20"/>
        <v>2183.8000000000002</v>
      </c>
      <c r="M117" s="19" t="s">
        <v>50</v>
      </c>
      <c r="N117" s="1" t="s">
        <v>1139</v>
      </c>
      <c r="O117" s="1" t="s">
        <v>458</v>
      </c>
      <c r="P117" s="1" t="s">
        <v>56</v>
      </c>
      <c r="Q117" s="1" t="s">
        <v>56</v>
      </c>
      <c r="R117" s="1" t="s">
        <v>56</v>
      </c>
      <c r="S117">
        <v>0</v>
      </c>
      <c r="T117">
        <v>0</v>
      </c>
      <c r="U117">
        <v>0.39</v>
      </c>
      <c r="AV117" s="1" t="s">
        <v>50</v>
      </c>
      <c r="AW117" s="1" t="s">
        <v>1145</v>
      </c>
      <c r="AX117" s="1" t="s">
        <v>50</v>
      </c>
      <c r="AY117" s="1" t="s">
        <v>50</v>
      </c>
      <c r="AZ117" s="1" t="s">
        <v>50</v>
      </c>
    </row>
    <row r="118" spans="1:52" ht="30" customHeight="1">
      <c r="A118" s="19" t="s">
        <v>767</v>
      </c>
      <c r="B118" s="19" t="s">
        <v>466</v>
      </c>
      <c r="C118" s="19" t="s">
        <v>467</v>
      </c>
      <c r="D118" s="20">
        <v>1</v>
      </c>
      <c r="E118" s="22">
        <f>TRUNC(단가대비표!O310*1/8*16/12*25/20, 1)</f>
        <v>0</v>
      </c>
      <c r="F118" s="25">
        <f>TRUNC(E118*D118,1)</f>
        <v>0</v>
      </c>
      <c r="G118" s="22">
        <f>TRUNC(단가대비표!P310*1/8*16/12*25/20, 1)</f>
        <v>59020.2</v>
      </c>
      <c r="H118" s="25">
        <f>TRUNC(G118*D118,1)</f>
        <v>59020.2</v>
      </c>
      <c r="I118" s="22">
        <f>TRUNC(단가대비표!V310*1/8*16/12*25/20, 1)</f>
        <v>0</v>
      </c>
      <c r="J118" s="25">
        <f>TRUNC(I118*D118,1)</f>
        <v>0</v>
      </c>
      <c r="K118" s="22">
        <f t="shared" si="20"/>
        <v>59020.2</v>
      </c>
      <c r="L118" s="25">
        <f t="shared" si="20"/>
        <v>59020.2</v>
      </c>
      <c r="M118" s="19" t="s">
        <v>50</v>
      </c>
      <c r="N118" s="1" t="s">
        <v>1139</v>
      </c>
      <c r="O118" s="1" t="s">
        <v>768</v>
      </c>
      <c r="P118" s="1" t="s">
        <v>56</v>
      </c>
      <c r="Q118" s="1" t="s">
        <v>56</v>
      </c>
      <c r="R118" s="1" t="s">
        <v>55</v>
      </c>
      <c r="AV118" s="1" t="s">
        <v>50</v>
      </c>
      <c r="AW118" s="1" t="s">
        <v>1146</v>
      </c>
      <c r="AX118" s="1" t="s">
        <v>55</v>
      </c>
      <c r="AY118" s="1" t="s">
        <v>50</v>
      </c>
      <c r="AZ118" s="1" t="s">
        <v>50</v>
      </c>
    </row>
    <row r="119" spans="1:52" ht="30" customHeight="1">
      <c r="A119" s="19" t="s">
        <v>459</v>
      </c>
      <c r="B119" s="19" t="s">
        <v>50</v>
      </c>
      <c r="C119" s="19" t="s">
        <v>50</v>
      </c>
      <c r="D119" s="20"/>
      <c r="E119" s="22"/>
      <c r="F119" s="25">
        <f>TRUNC(SUMIF(N115:N118, N114, F115:F118),0)</f>
        <v>7783</v>
      </c>
      <c r="G119" s="22"/>
      <c r="H119" s="25">
        <f>TRUNC(SUMIF(N115:N118, N114, H115:H118),0)</f>
        <v>59020</v>
      </c>
      <c r="I119" s="22"/>
      <c r="J119" s="25">
        <f>TRUNC(SUMIF(N115:N118, N114, J115:J118),0)</f>
        <v>31344</v>
      </c>
      <c r="K119" s="22"/>
      <c r="L119" s="25">
        <f>F119+H119+J119</f>
        <v>98147</v>
      </c>
      <c r="M119" s="19" t="s">
        <v>50</v>
      </c>
      <c r="N119" s="1" t="s">
        <v>64</v>
      </c>
      <c r="O119" s="1" t="s">
        <v>64</v>
      </c>
      <c r="P119" s="1" t="s">
        <v>50</v>
      </c>
      <c r="Q119" s="1" t="s">
        <v>50</v>
      </c>
      <c r="R119" s="1" t="s">
        <v>50</v>
      </c>
      <c r="AV119" s="1" t="s">
        <v>50</v>
      </c>
      <c r="AW119" s="1" t="s">
        <v>50</v>
      </c>
      <c r="AX119" s="1" t="s">
        <v>50</v>
      </c>
      <c r="AY119" s="1" t="s">
        <v>50</v>
      </c>
      <c r="AZ119" s="1" t="s">
        <v>50</v>
      </c>
    </row>
    <row r="120" spans="1:52" ht="30" customHeight="1">
      <c r="A120" s="20"/>
      <c r="B120" s="20"/>
      <c r="C120" s="20"/>
      <c r="D120" s="20"/>
      <c r="E120" s="22"/>
      <c r="F120" s="25"/>
      <c r="G120" s="22"/>
      <c r="H120" s="25"/>
      <c r="I120" s="22"/>
      <c r="J120" s="25"/>
      <c r="K120" s="22"/>
      <c r="L120" s="25"/>
      <c r="M120" s="20"/>
    </row>
    <row r="121" spans="1:52" ht="30" customHeight="1">
      <c r="A121" s="16" t="s">
        <v>1174</v>
      </c>
      <c r="B121" s="17"/>
      <c r="C121" s="17"/>
      <c r="D121" s="17"/>
      <c r="E121" s="21"/>
      <c r="F121" s="24"/>
      <c r="G121" s="21"/>
      <c r="H121" s="24"/>
      <c r="I121" s="21"/>
      <c r="J121" s="24"/>
      <c r="K121" s="21"/>
      <c r="L121" s="24"/>
      <c r="M121" s="18"/>
      <c r="N121" s="1" t="s">
        <v>626</v>
      </c>
    </row>
    <row r="122" spans="1:52" ht="30" customHeight="1">
      <c r="A122" s="19" t="s">
        <v>623</v>
      </c>
      <c r="B122" s="19" t="s">
        <v>624</v>
      </c>
      <c r="C122" s="19" t="s">
        <v>57</v>
      </c>
      <c r="D122" s="20">
        <v>0.26400000000000001</v>
      </c>
      <c r="E122" s="22">
        <f>단가대비표!O26</f>
        <v>0</v>
      </c>
      <c r="F122" s="25">
        <f>TRUNC(E122*D122,1)</f>
        <v>0</v>
      </c>
      <c r="G122" s="22">
        <f>단가대비표!P26</f>
        <v>0</v>
      </c>
      <c r="H122" s="25">
        <f>TRUNC(G122*D122,1)</f>
        <v>0</v>
      </c>
      <c r="I122" s="22">
        <f>단가대비표!V26</f>
        <v>341000</v>
      </c>
      <c r="J122" s="25">
        <f>TRUNC(I122*D122,1)</f>
        <v>90024</v>
      </c>
      <c r="K122" s="22">
        <f t="shared" ref="K122:L125" si="21">TRUNC(E122+G122+I122,1)</f>
        <v>341000</v>
      </c>
      <c r="L122" s="25">
        <f t="shared" si="21"/>
        <v>90024</v>
      </c>
      <c r="M122" s="19" t="s">
        <v>757</v>
      </c>
      <c r="N122" s="1" t="s">
        <v>626</v>
      </c>
      <c r="O122" s="1" t="s">
        <v>1176</v>
      </c>
      <c r="P122" s="1" t="s">
        <v>56</v>
      </c>
      <c r="Q122" s="1" t="s">
        <v>56</v>
      </c>
      <c r="R122" s="1" t="s">
        <v>55</v>
      </c>
      <c r="AV122" s="1" t="s">
        <v>50</v>
      </c>
      <c r="AW122" s="1" t="s">
        <v>1177</v>
      </c>
      <c r="AX122" s="1" t="s">
        <v>50</v>
      </c>
      <c r="AY122" s="1" t="s">
        <v>50</v>
      </c>
      <c r="AZ122" s="1" t="s">
        <v>50</v>
      </c>
    </row>
    <row r="123" spans="1:52" ht="30" customHeight="1">
      <c r="A123" s="19" t="s">
        <v>760</v>
      </c>
      <c r="B123" s="19" t="s">
        <v>761</v>
      </c>
      <c r="C123" s="19" t="s">
        <v>762</v>
      </c>
      <c r="D123" s="20">
        <v>17.7</v>
      </c>
      <c r="E123" s="22">
        <f>단가대비표!O62</f>
        <v>1473.63</v>
      </c>
      <c r="F123" s="25">
        <f>TRUNC(E123*D123,1)</f>
        <v>26083.200000000001</v>
      </c>
      <c r="G123" s="22">
        <f>단가대비표!P62</f>
        <v>0</v>
      </c>
      <c r="H123" s="25">
        <f>TRUNC(G123*D123,1)</f>
        <v>0</v>
      </c>
      <c r="I123" s="22">
        <f>단가대비표!V62</f>
        <v>0</v>
      </c>
      <c r="J123" s="25">
        <f>TRUNC(I123*D123,1)</f>
        <v>0</v>
      </c>
      <c r="K123" s="22">
        <f t="shared" si="21"/>
        <v>1473.6</v>
      </c>
      <c r="L123" s="25">
        <f t="shared" si="21"/>
        <v>26083.200000000001</v>
      </c>
      <c r="M123" s="19" t="s">
        <v>50</v>
      </c>
      <c r="N123" s="1" t="s">
        <v>626</v>
      </c>
      <c r="O123" s="1" t="s">
        <v>763</v>
      </c>
      <c r="P123" s="1" t="s">
        <v>56</v>
      </c>
      <c r="Q123" s="1" t="s">
        <v>56</v>
      </c>
      <c r="R123" s="1" t="s">
        <v>55</v>
      </c>
      <c r="V123">
        <v>1</v>
      </c>
      <c r="AV123" s="1" t="s">
        <v>50</v>
      </c>
      <c r="AW123" s="1" t="s">
        <v>1178</v>
      </c>
      <c r="AX123" s="1" t="s">
        <v>50</v>
      </c>
      <c r="AY123" s="1" t="s">
        <v>50</v>
      </c>
      <c r="AZ123" s="1" t="s">
        <v>50</v>
      </c>
    </row>
    <row r="124" spans="1:52" ht="30" customHeight="1">
      <c r="A124" s="19" t="s">
        <v>497</v>
      </c>
      <c r="B124" s="19" t="s">
        <v>1179</v>
      </c>
      <c r="C124" s="19" t="s">
        <v>371</v>
      </c>
      <c r="D124" s="20">
        <v>1</v>
      </c>
      <c r="E124" s="22">
        <f>TRUNC(SUMIF(V122:V125, RIGHTB(O124, 1), F122:F125)*U124, 2)</f>
        <v>9129.1200000000008</v>
      </c>
      <c r="F124" s="25">
        <f>TRUNC(E124*D124,1)</f>
        <v>9129.1</v>
      </c>
      <c r="G124" s="22">
        <v>0</v>
      </c>
      <c r="H124" s="25">
        <f>TRUNC(G124*D124,1)</f>
        <v>0</v>
      </c>
      <c r="I124" s="22">
        <v>0</v>
      </c>
      <c r="J124" s="25">
        <f>TRUNC(I124*D124,1)</f>
        <v>0</v>
      </c>
      <c r="K124" s="22">
        <f t="shared" si="21"/>
        <v>9129.1</v>
      </c>
      <c r="L124" s="25">
        <f t="shared" si="21"/>
        <v>9129.1</v>
      </c>
      <c r="M124" s="19" t="s">
        <v>50</v>
      </c>
      <c r="N124" s="1" t="s">
        <v>626</v>
      </c>
      <c r="O124" s="1" t="s">
        <v>458</v>
      </c>
      <c r="P124" s="1" t="s">
        <v>56</v>
      </c>
      <c r="Q124" s="1" t="s">
        <v>56</v>
      </c>
      <c r="R124" s="1" t="s">
        <v>56</v>
      </c>
      <c r="S124">
        <v>0</v>
      </c>
      <c r="T124">
        <v>0</v>
      </c>
      <c r="U124">
        <v>0.35</v>
      </c>
      <c r="AV124" s="1" t="s">
        <v>50</v>
      </c>
      <c r="AW124" s="1" t="s">
        <v>1180</v>
      </c>
      <c r="AX124" s="1" t="s">
        <v>50</v>
      </c>
      <c r="AY124" s="1" t="s">
        <v>50</v>
      </c>
      <c r="AZ124" s="1" t="s">
        <v>50</v>
      </c>
    </row>
    <row r="125" spans="1:52" ht="30" customHeight="1">
      <c r="A125" s="19" t="s">
        <v>767</v>
      </c>
      <c r="B125" s="19" t="s">
        <v>466</v>
      </c>
      <c r="C125" s="19" t="s">
        <v>467</v>
      </c>
      <c r="D125" s="20">
        <v>1</v>
      </c>
      <c r="E125" s="22">
        <f>TRUNC(단가대비표!O310*1/8*16/12*25/20, 1)</f>
        <v>0</v>
      </c>
      <c r="F125" s="25">
        <f>TRUNC(E125*D125,1)</f>
        <v>0</v>
      </c>
      <c r="G125" s="22">
        <f>TRUNC(단가대비표!P310*1/8*16/12*25/20, 1)</f>
        <v>59020.2</v>
      </c>
      <c r="H125" s="25">
        <f>TRUNC(G125*D125,1)</f>
        <v>59020.2</v>
      </c>
      <c r="I125" s="22">
        <f>TRUNC(단가대비표!V310*1/8*16/12*25/20, 1)</f>
        <v>0</v>
      </c>
      <c r="J125" s="25">
        <f>TRUNC(I125*D125,1)</f>
        <v>0</v>
      </c>
      <c r="K125" s="22">
        <f t="shared" si="21"/>
        <v>59020.2</v>
      </c>
      <c r="L125" s="25">
        <f t="shared" si="21"/>
        <v>59020.2</v>
      </c>
      <c r="M125" s="19" t="s">
        <v>50</v>
      </c>
      <c r="N125" s="1" t="s">
        <v>626</v>
      </c>
      <c r="O125" s="1" t="s">
        <v>768</v>
      </c>
      <c r="P125" s="1" t="s">
        <v>56</v>
      </c>
      <c r="Q125" s="1" t="s">
        <v>56</v>
      </c>
      <c r="R125" s="1" t="s">
        <v>55</v>
      </c>
      <c r="AV125" s="1" t="s">
        <v>50</v>
      </c>
      <c r="AW125" s="1" t="s">
        <v>1181</v>
      </c>
      <c r="AX125" s="1" t="s">
        <v>55</v>
      </c>
      <c r="AY125" s="1" t="s">
        <v>50</v>
      </c>
      <c r="AZ125" s="1" t="s">
        <v>50</v>
      </c>
    </row>
    <row r="126" spans="1:52" ht="30" customHeight="1">
      <c r="A126" s="19" t="s">
        <v>459</v>
      </c>
      <c r="B126" s="19" t="s">
        <v>50</v>
      </c>
      <c r="C126" s="19" t="s">
        <v>50</v>
      </c>
      <c r="D126" s="20"/>
      <c r="E126" s="22"/>
      <c r="F126" s="25">
        <f>TRUNC(SUMIF(N122:N125, N121, F122:F125),0)</f>
        <v>35212</v>
      </c>
      <c r="G126" s="22"/>
      <c r="H126" s="25">
        <f>TRUNC(SUMIF(N122:N125, N121, H122:H125),0)</f>
        <v>59020</v>
      </c>
      <c r="I126" s="22"/>
      <c r="J126" s="25">
        <f>TRUNC(SUMIF(N122:N125, N121, J122:J125),0)</f>
        <v>90024</v>
      </c>
      <c r="K126" s="22"/>
      <c r="L126" s="25">
        <f>F126+H126+J126</f>
        <v>184256</v>
      </c>
      <c r="M126" s="19" t="s">
        <v>50</v>
      </c>
      <c r="N126" s="1" t="s">
        <v>64</v>
      </c>
      <c r="O126" s="1" t="s">
        <v>64</v>
      </c>
      <c r="P126" s="1" t="s">
        <v>50</v>
      </c>
      <c r="Q126" s="1" t="s">
        <v>50</v>
      </c>
      <c r="R126" s="1" t="s">
        <v>50</v>
      </c>
      <c r="AV126" s="1" t="s">
        <v>50</v>
      </c>
      <c r="AW126" s="1" t="s">
        <v>50</v>
      </c>
      <c r="AX126" s="1" t="s">
        <v>50</v>
      </c>
      <c r="AY126" s="1" t="s">
        <v>50</v>
      </c>
      <c r="AZ126" s="1" t="s">
        <v>50</v>
      </c>
    </row>
    <row r="127" spans="1:52" ht="30" customHeight="1">
      <c r="A127" s="20"/>
      <c r="B127" s="20"/>
      <c r="C127" s="20"/>
      <c r="D127" s="20"/>
      <c r="E127" s="22"/>
      <c r="F127" s="25"/>
      <c r="G127" s="22"/>
      <c r="H127" s="25"/>
      <c r="I127" s="22"/>
      <c r="J127" s="25"/>
      <c r="K127" s="22"/>
      <c r="L127" s="25"/>
      <c r="M127" s="20"/>
    </row>
    <row r="128" spans="1:52" ht="30" customHeight="1">
      <c r="A128" s="16" t="s">
        <v>1182</v>
      </c>
      <c r="B128" s="17"/>
      <c r="C128" s="17"/>
      <c r="D128" s="17"/>
      <c r="E128" s="21"/>
      <c r="F128" s="24"/>
      <c r="G128" s="21"/>
      <c r="H128" s="24"/>
      <c r="I128" s="21"/>
      <c r="J128" s="24"/>
      <c r="K128" s="21"/>
      <c r="L128" s="24"/>
      <c r="M128" s="18"/>
      <c r="N128" s="1" t="s">
        <v>652</v>
      </c>
    </row>
    <row r="129" spans="1:52" ht="30" customHeight="1">
      <c r="A129" s="19" t="s">
        <v>1184</v>
      </c>
      <c r="B129" s="19" t="s">
        <v>466</v>
      </c>
      <c r="C129" s="19" t="s">
        <v>467</v>
      </c>
      <c r="D129" s="20">
        <v>0.67</v>
      </c>
      <c r="E129" s="22">
        <f>단가대비표!O293</f>
        <v>0</v>
      </c>
      <c r="F129" s="25">
        <f>TRUNC(E129*D129,1)</f>
        <v>0</v>
      </c>
      <c r="G129" s="22">
        <f>단가대비표!P293</f>
        <v>268187</v>
      </c>
      <c r="H129" s="25">
        <f>TRUNC(G129*D129,1)</f>
        <v>179685.2</v>
      </c>
      <c r="I129" s="22">
        <f>단가대비표!V293</f>
        <v>0</v>
      </c>
      <c r="J129" s="25">
        <f>TRUNC(I129*D129,1)</f>
        <v>0</v>
      </c>
      <c r="K129" s="22">
        <f t="shared" ref="K129:L131" si="22">TRUNC(E129+G129+I129,1)</f>
        <v>268187</v>
      </c>
      <c r="L129" s="25">
        <f t="shared" si="22"/>
        <v>179685.2</v>
      </c>
      <c r="M129" s="19" t="s">
        <v>50</v>
      </c>
      <c r="N129" s="1" t="s">
        <v>652</v>
      </c>
      <c r="O129" s="1" t="s">
        <v>1185</v>
      </c>
      <c r="P129" s="1" t="s">
        <v>56</v>
      </c>
      <c r="Q129" s="1" t="s">
        <v>56</v>
      </c>
      <c r="R129" s="1" t="s">
        <v>55</v>
      </c>
      <c r="V129">
        <v>1</v>
      </c>
      <c r="AV129" s="1" t="s">
        <v>50</v>
      </c>
      <c r="AW129" s="1" t="s">
        <v>1186</v>
      </c>
      <c r="AX129" s="1" t="s">
        <v>50</v>
      </c>
      <c r="AY129" s="1" t="s">
        <v>50</v>
      </c>
      <c r="AZ129" s="1" t="s">
        <v>50</v>
      </c>
    </row>
    <row r="130" spans="1:52" ht="30" customHeight="1">
      <c r="A130" s="19" t="s">
        <v>469</v>
      </c>
      <c r="B130" s="19" t="s">
        <v>466</v>
      </c>
      <c r="C130" s="19" t="s">
        <v>467</v>
      </c>
      <c r="D130" s="20">
        <v>0.22</v>
      </c>
      <c r="E130" s="22">
        <f>단가대비표!O289</f>
        <v>0</v>
      </c>
      <c r="F130" s="25">
        <f>TRUNC(E130*D130,1)</f>
        <v>0</v>
      </c>
      <c r="G130" s="22">
        <f>단가대비표!P289</f>
        <v>172068</v>
      </c>
      <c r="H130" s="25">
        <f>TRUNC(G130*D130,1)</f>
        <v>37854.9</v>
      </c>
      <c r="I130" s="22">
        <f>단가대비표!V289</f>
        <v>0</v>
      </c>
      <c r="J130" s="25">
        <f>TRUNC(I130*D130,1)</f>
        <v>0</v>
      </c>
      <c r="K130" s="22">
        <f t="shared" si="22"/>
        <v>172068</v>
      </c>
      <c r="L130" s="25">
        <f t="shared" si="22"/>
        <v>37854.9</v>
      </c>
      <c r="M130" s="19" t="s">
        <v>50</v>
      </c>
      <c r="N130" s="1" t="s">
        <v>652</v>
      </c>
      <c r="O130" s="1" t="s">
        <v>470</v>
      </c>
      <c r="P130" s="1" t="s">
        <v>56</v>
      </c>
      <c r="Q130" s="1" t="s">
        <v>56</v>
      </c>
      <c r="R130" s="1" t="s">
        <v>55</v>
      </c>
      <c r="V130">
        <v>1</v>
      </c>
      <c r="AV130" s="1" t="s">
        <v>50</v>
      </c>
      <c r="AW130" s="1" t="s">
        <v>1187</v>
      </c>
      <c r="AX130" s="1" t="s">
        <v>50</v>
      </c>
      <c r="AY130" s="1" t="s">
        <v>50</v>
      </c>
      <c r="AZ130" s="1" t="s">
        <v>50</v>
      </c>
    </row>
    <row r="131" spans="1:52" ht="30" customHeight="1">
      <c r="A131" s="19" t="s">
        <v>620</v>
      </c>
      <c r="B131" s="19" t="s">
        <v>957</v>
      </c>
      <c r="C131" s="19" t="s">
        <v>371</v>
      </c>
      <c r="D131" s="20">
        <v>1</v>
      </c>
      <c r="E131" s="22">
        <v>0</v>
      </c>
      <c r="F131" s="25">
        <f>TRUNC(E131*D131,1)</f>
        <v>0</v>
      </c>
      <c r="G131" s="22">
        <v>0</v>
      </c>
      <c r="H131" s="25">
        <f>TRUNC(G131*D131,1)</f>
        <v>0</v>
      </c>
      <c r="I131" s="22">
        <f>TRUNC(SUMIF(V129:V131, RIGHTB(O131, 1), H129:H131)*U131, 2)</f>
        <v>19578.599999999999</v>
      </c>
      <c r="J131" s="25">
        <f>TRUNC(I131*D131,1)</f>
        <v>19578.599999999999</v>
      </c>
      <c r="K131" s="22">
        <f t="shared" si="22"/>
        <v>19578.599999999999</v>
      </c>
      <c r="L131" s="25">
        <f t="shared" si="22"/>
        <v>19578.599999999999</v>
      </c>
      <c r="M131" s="19" t="s">
        <v>50</v>
      </c>
      <c r="N131" s="1" t="s">
        <v>652</v>
      </c>
      <c r="O131" s="1" t="s">
        <v>458</v>
      </c>
      <c r="P131" s="1" t="s">
        <v>56</v>
      </c>
      <c r="Q131" s="1" t="s">
        <v>56</v>
      </c>
      <c r="R131" s="1" t="s">
        <v>56</v>
      </c>
      <c r="S131">
        <v>1</v>
      </c>
      <c r="T131">
        <v>2</v>
      </c>
      <c r="U131">
        <v>0.09</v>
      </c>
      <c r="AV131" s="1" t="s">
        <v>50</v>
      </c>
      <c r="AW131" s="1" t="s">
        <v>1188</v>
      </c>
      <c r="AX131" s="1" t="s">
        <v>50</v>
      </c>
      <c r="AY131" s="1" t="s">
        <v>50</v>
      </c>
      <c r="AZ131" s="1" t="s">
        <v>50</v>
      </c>
    </row>
    <row r="132" spans="1:52" ht="30" customHeight="1">
      <c r="A132" s="19" t="s">
        <v>459</v>
      </c>
      <c r="B132" s="19" t="s">
        <v>50</v>
      </c>
      <c r="C132" s="19" t="s">
        <v>50</v>
      </c>
      <c r="D132" s="20"/>
      <c r="E132" s="22"/>
      <c r="F132" s="25">
        <f>TRUNC(SUMIF(N129:N131, N128, F129:F131),0)</f>
        <v>0</v>
      </c>
      <c r="G132" s="22"/>
      <c r="H132" s="25">
        <f>TRUNC(SUMIF(N129:N131, N128, H129:H131),0)</f>
        <v>217540</v>
      </c>
      <c r="I132" s="22"/>
      <c r="J132" s="25">
        <f>TRUNC(SUMIF(N129:N131, N128, J129:J131),0)</f>
        <v>19578</v>
      </c>
      <c r="K132" s="22"/>
      <c r="L132" s="25">
        <f>F132+H132+J132</f>
        <v>237118</v>
      </c>
      <c r="M132" s="19" t="s">
        <v>50</v>
      </c>
      <c r="N132" s="1" t="s">
        <v>64</v>
      </c>
      <c r="O132" s="1" t="s">
        <v>64</v>
      </c>
      <c r="P132" s="1" t="s">
        <v>50</v>
      </c>
      <c r="Q132" s="1" t="s">
        <v>50</v>
      </c>
      <c r="R132" s="1" t="s">
        <v>50</v>
      </c>
      <c r="AV132" s="1" t="s">
        <v>50</v>
      </c>
      <c r="AW132" s="1" t="s">
        <v>50</v>
      </c>
      <c r="AX132" s="1" t="s">
        <v>50</v>
      </c>
      <c r="AY132" s="1" t="s">
        <v>50</v>
      </c>
      <c r="AZ132" s="1" t="s">
        <v>50</v>
      </c>
    </row>
    <row r="133" spans="1:52" ht="30" customHeight="1">
      <c r="A133" s="20"/>
      <c r="B133" s="20"/>
      <c r="C133" s="20"/>
      <c r="D133" s="20"/>
      <c r="E133" s="22"/>
      <c r="F133" s="25"/>
      <c r="G133" s="22"/>
      <c r="H133" s="25"/>
      <c r="I133" s="22"/>
      <c r="J133" s="25"/>
      <c r="K133" s="22"/>
      <c r="L133" s="25"/>
      <c r="M133" s="20"/>
    </row>
    <row r="134" spans="1:52" ht="30" customHeight="1">
      <c r="A134" s="16" t="s">
        <v>1189</v>
      </c>
      <c r="B134" s="17"/>
      <c r="C134" s="17"/>
      <c r="D134" s="17"/>
      <c r="E134" s="21"/>
      <c r="F134" s="24"/>
      <c r="G134" s="21"/>
      <c r="H134" s="24"/>
      <c r="I134" s="21"/>
      <c r="J134" s="24"/>
      <c r="K134" s="21"/>
      <c r="L134" s="24"/>
      <c r="M134" s="18"/>
      <c r="N134" s="1" t="s">
        <v>656</v>
      </c>
    </row>
    <row r="135" spans="1:52" ht="30" customHeight="1">
      <c r="A135" s="19" t="s">
        <v>1184</v>
      </c>
      <c r="B135" s="19" t="s">
        <v>466</v>
      </c>
      <c r="C135" s="19" t="s">
        <v>467</v>
      </c>
      <c r="D135" s="20">
        <v>1.69</v>
      </c>
      <c r="E135" s="22">
        <f>단가대비표!O293</f>
        <v>0</v>
      </c>
      <c r="F135" s="25">
        <f>TRUNC(E135*D135,1)</f>
        <v>0</v>
      </c>
      <c r="G135" s="22">
        <f>단가대비표!P293</f>
        <v>268187</v>
      </c>
      <c r="H135" s="25">
        <f>TRUNC(G135*D135,1)</f>
        <v>453236</v>
      </c>
      <c r="I135" s="22">
        <f>단가대비표!V293</f>
        <v>0</v>
      </c>
      <c r="J135" s="25">
        <f>TRUNC(I135*D135,1)</f>
        <v>0</v>
      </c>
      <c r="K135" s="22">
        <f t="shared" ref="K135:L138" si="23">TRUNC(E135+G135+I135,1)</f>
        <v>268187</v>
      </c>
      <c r="L135" s="25">
        <f t="shared" si="23"/>
        <v>453236</v>
      </c>
      <c r="M135" s="19" t="s">
        <v>50</v>
      </c>
      <c r="N135" s="1" t="s">
        <v>656</v>
      </c>
      <c r="O135" s="1" t="s">
        <v>1185</v>
      </c>
      <c r="P135" s="1" t="s">
        <v>56</v>
      </c>
      <c r="Q135" s="1" t="s">
        <v>56</v>
      </c>
      <c r="R135" s="1" t="s">
        <v>55</v>
      </c>
      <c r="V135">
        <v>1</v>
      </c>
      <c r="AV135" s="1" t="s">
        <v>50</v>
      </c>
      <c r="AW135" s="1" t="s">
        <v>1191</v>
      </c>
      <c r="AX135" s="1" t="s">
        <v>50</v>
      </c>
      <c r="AY135" s="1" t="s">
        <v>50</v>
      </c>
      <c r="AZ135" s="1" t="s">
        <v>50</v>
      </c>
    </row>
    <row r="136" spans="1:52" ht="30" customHeight="1">
      <c r="A136" s="19" t="s">
        <v>469</v>
      </c>
      <c r="B136" s="19" t="s">
        <v>466</v>
      </c>
      <c r="C136" s="19" t="s">
        <v>467</v>
      </c>
      <c r="D136" s="20">
        <v>0.59</v>
      </c>
      <c r="E136" s="22">
        <f>단가대비표!O289</f>
        <v>0</v>
      </c>
      <c r="F136" s="25">
        <f>TRUNC(E136*D136,1)</f>
        <v>0</v>
      </c>
      <c r="G136" s="22">
        <f>단가대비표!P289</f>
        <v>172068</v>
      </c>
      <c r="H136" s="25">
        <f>TRUNC(G136*D136,1)</f>
        <v>101520.1</v>
      </c>
      <c r="I136" s="22">
        <f>단가대비표!V289</f>
        <v>0</v>
      </c>
      <c r="J136" s="25">
        <f>TRUNC(I136*D136,1)</f>
        <v>0</v>
      </c>
      <c r="K136" s="22">
        <f t="shared" si="23"/>
        <v>172068</v>
      </c>
      <c r="L136" s="25">
        <f t="shared" si="23"/>
        <v>101520.1</v>
      </c>
      <c r="M136" s="19" t="s">
        <v>50</v>
      </c>
      <c r="N136" s="1" t="s">
        <v>656</v>
      </c>
      <c r="O136" s="1" t="s">
        <v>470</v>
      </c>
      <c r="P136" s="1" t="s">
        <v>56</v>
      </c>
      <c r="Q136" s="1" t="s">
        <v>56</v>
      </c>
      <c r="R136" s="1" t="s">
        <v>55</v>
      </c>
      <c r="V136">
        <v>1</v>
      </c>
      <c r="AV136" s="1" t="s">
        <v>50</v>
      </c>
      <c r="AW136" s="1" t="s">
        <v>1192</v>
      </c>
      <c r="AX136" s="1" t="s">
        <v>50</v>
      </c>
      <c r="AY136" s="1" t="s">
        <v>50</v>
      </c>
      <c r="AZ136" s="1" t="s">
        <v>50</v>
      </c>
    </row>
    <row r="137" spans="1:52" ht="30" customHeight="1">
      <c r="A137" s="19" t="s">
        <v>620</v>
      </c>
      <c r="B137" s="19" t="s">
        <v>783</v>
      </c>
      <c r="C137" s="19" t="s">
        <v>371</v>
      </c>
      <c r="D137" s="20">
        <v>1</v>
      </c>
      <c r="E137" s="22">
        <v>0</v>
      </c>
      <c r="F137" s="25">
        <f>TRUNC(E137*D137,1)</f>
        <v>0</v>
      </c>
      <c r="G137" s="22">
        <v>0</v>
      </c>
      <c r="H137" s="25">
        <f>TRUNC(G137*D137,1)</f>
        <v>0</v>
      </c>
      <c r="I137" s="22">
        <f>TRUNC(SUMIF(V135:V138, RIGHTB(O137, 1), H135:H138)*U137, 2)</f>
        <v>11095.12</v>
      </c>
      <c r="J137" s="25">
        <f>TRUNC(I137*D137,1)</f>
        <v>11095.1</v>
      </c>
      <c r="K137" s="22">
        <f t="shared" si="23"/>
        <v>11095.1</v>
      </c>
      <c r="L137" s="25">
        <f t="shared" si="23"/>
        <v>11095.1</v>
      </c>
      <c r="M137" s="19" t="s">
        <v>50</v>
      </c>
      <c r="N137" s="1" t="s">
        <v>656</v>
      </c>
      <c r="O137" s="1" t="s">
        <v>458</v>
      </c>
      <c r="P137" s="1" t="s">
        <v>56</v>
      </c>
      <c r="Q137" s="1" t="s">
        <v>56</v>
      </c>
      <c r="R137" s="1" t="s">
        <v>56</v>
      </c>
      <c r="S137">
        <v>1</v>
      </c>
      <c r="T137">
        <v>2</v>
      </c>
      <c r="U137">
        <v>0.02</v>
      </c>
      <c r="AV137" s="1" t="s">
        <v>50</v>
      </c>
      <c r="AW137" s="1" t="s">
        <v>1193</v>
      </c>
      <c r="AX137" s="1" t="s">
        <v>50</v>
      </c>
      <c r="AY137" s="1" t="s">
        <v>50</v>
      </c>
      <c r="AZ137" s="1" t="s">
        <v>50</v>
      </c>
    </row>
    <row r="138" spans="1:52" ht="30" customHeight="1">
      <c r="A138" s="19" t="s">
        <v>1194</v>
      </c>
      <c r="B138" s="19" t="s">
        <v>1195</v>
      </c>
      <c r="C138" s="19" t="s">
        <v>718</v>
      </c>
      <c r="D138" s="20">
        <v>6.5</v>
      </c>
      <c r="E138" s="22">
        <f>단가대비표!O214</f>
        <v>1539</v>
      </c>
      <c r="F138" s="25">
        <f>TRUNC(E138*D138,1)</f>
        <v>10003.5</v>
      </c>
      <c r="G138" s="22">
        <f>단가대비표!P214</f>
        <v>0</v>
      </c>
      <c r="H138" s="25">
        <f>TRUNC(G138*D138,1)</f>
        <v>0</v>
      </c>
      <c r="I138" s="22">
        <f>단가대비표!V214</f>
        <v>0</v>
      </c>
      <c r="J138" s="25">
        <f>TRUNC(I138*D138,1)</f>
        <v>0</v>
      </c>
      <c r="K138" s="22">
        <f t="shared" si="23"/>
        <v>1539</v>
      </c>
      <c r="L138" s="25">
        <f t="shared" si="23"/>
        <v>10003.5</v>
      </c>
      <c r="M138" s="19" t="s">
        <v>50</v>
      </c>
      <c r="N138" s="1" t="s">
        <v>656</v>
      </c>
      <c r="O138" s="1" t="s">
        <v>1196</v>
      </c>
      <c r="P138" s="1" t="s">
        <v>56</v>
      </c>
      <c r="Q138" s="1" t="s">
        <v>56</v>
      </c>
      <c r="R138" s="1" t="s">
        <v>55</v>
      </c>
      <c r="AV138" s="1" t="s">
        <v>50</v>
      </c>
      <c r="AW138" s="1" t="s">
        <v>1197</v>
      </c>
      <c r="AX138" s="1" t="s">
        <v>50</v>
      </c>
      <c r="AY138" s="1" t="s">
        <v>50</v>
      </c>
      <c r="AZ138" s="1" t="s">
        <v>50</v>
      </c>
    </row>
    <row r="139" spans="1:52" ht="30" customHeight="1">
      <c r="A139" s="19" t="s">
        <v>459</v>
      </c>
      <c r="B139" s="19" t="s">
        <v>50</v>
      </c>
      <c r="C139" s="19" t="s">
        <v>50</v>
      </c>
      <c r="D139" s="20"/>
      <c r="E139" s="22"/>
      <c r="F139" s="25">
        <f>TRUNC(SUMIF(N135:N138, N134, F135:F138),0)</f>
        <v>10003</v>
      </c>
      <c r="G139" s="22"/>
      <c r="H139" s="25">
        <f>TRUNC(SUMIF(N135:N138, N134, H135:H138),0)</f>
        <v>554756</v>
      </c>
      <c r="I139" s="22"/>
      <c r="J139" s="25">
        <f>TRUNC(SUMIF(N135:N138, N134, J135:J138),0)</f>
        <v>11095</v>
      </c>
      <c r="K139" s="22"/>
      <c r="L139" s="25">
        <f>F139+H139+J139</f>
        <v>575854</v>
      </c>
      <c r="M139" s="19" t="s">
        <v>50</v>
      </c>
      <c r="N139" s="1" t="s">
        <v>64</v>
      </c>
      <c r="O139" s="1" t="s">
        <v>64</v>
      </c>
      <c r="P139" s="1" t="s">
        <v>50</v>
      </c>
      <c r="Q139" s="1" t="s">
        <v>50</v>
      </c>
      <c r="R139" s="1" t="s">
        <v>50</v>
      </c>
      <c r="AV139" s="1" t="s">
        <v>50</v>
      </c>
      <c r="AW139" s="1" t="s">
        <v>50</v>
      </c>
      <c r="AX139" s="1" t="s">
        <v>50</v>
      </c>
      <c r="AY139" s="1" t="s">
        <v>50</v>
      </c>
      <c r="AZ139" s="1" t="s">
        <v>50</v>
      </c>
    </row>
    <row r="140" spans="1:52" ht="30" customHeight="1">
      <c r="A140" s="20"/>
      <c r="B140" s="20"/>
      <c r="C140" s="20"/>
      <c r="D140" s="20"/>
      <c r="E140" s="22"/>
      <c r="F140" s="25"/>
      <c r="G140" s="22"/>
      <c r="H140" s="25"/>
      <c r="I140" s="22"/>
      <c r="J140" s="25"/>
      <c r="K140" s="22"/>
      <c r="L140" s="25"/>
      <c r="M140" s="20"/>
    </row>
    <row r="141" spans="1:52" ht="30" customHeight="1">
      <c r="A141" s="16" t="s">
        <v>1198</v>
      </c>
      <c r="B141" s="17"/>
      <c r="C141" s="17"/>
      <c r="D141" s="17"/>
      <c r="E141" s="21"/>
      <c r="F141" s="24"/>
      <c r="G141" s="21"/>
      <c r="H141" s="24"/>
      <c r="I141" s="21"/>
      <c r="J141" s="24"/>
      <c r="K141" s="21"/>
      <c r="L141" s="24"/>
      <c r="M141" s="18"/>
      <c r="N141" s="1" t="s">
        <v>663</v>
      </c>
    </row>
    <row r="142" spans="1:52" ht="30" customHeight="1">
      <c r="A142" s="19" t="s">
        <v>1199</v>
      </c>
      <c r="B142" s="19" t="s">
        <v>1200</v>
      </c>
      <c r="C142" s="19" t="s">
        <v>58</v>
      </c>
      <c r="D142" s="20">
        <v>1.03</v>
      </c>
      <c r="E142" s="22">
        <f>단가대비표!O50</f>
        <v>11268</v>
      </c>
      <c r="F142" s="25">
        <f>TRUNC(E142*D142,1)</f>
        <v>11606</v>
      </c>
      <c r="G142" s="22">
        <f>단가대비표!P50</f>
        <v>0</v>
      </c>
      <c r="H142" s="25">
        <f>TRUNC(G142*D142,1)</f>
        <v>0</v>
      </c>
      <c r="I142" s="22">
        <f>단가대비표!V50</f>
        <v>0</v>
      </c>
      <c r="J142" s="25">
        <f>TRUNC(I142*D142,1)</f>
        <v>0</v>
      </c>
      <c r="K142" s="22">
        <f t="shared" ref="K142:L145" si="24">TRUNC(E142+G142+I142,1)</f>
        <v>11268</v>
      </c>
      <c r="L142" s="25">
        <f t="shared" si="24"/>
        <v>11606</v>
      </c>
      <c r="M142" s="19" t="s">
        <v>453</v>
      </c>
      <c r="N142" s="1" t="s">
        <v>50</v>
      </c>
      <c r="O142" s="1" t="s">
        <v>1201</v>
      </c>
      <c r="P142" s="1" t="s">
        <v>56</v>
      </c>
      <c r="Q142" s="1" t="s">
        <v>56</v>
      </c>
      <c r="R142" s="1" t="s">
        <v>55</v>
      </c>
      <c r="V142">
        <v>1</v>
      </c>
      <c r="AV142" s="1" t="s">
        <v>50</v>
      </c>
      <c r="AW142" s="1" t="s">
        <v>1202</v>
      </c>
      <c r="AX142" s="1" t="s">
        <v>50</v>
      </c>
      <c r="AY142" s="1" t="s">
        <v>455</v>
      </c>
      <c r="AZ142" s="1" t="s">
        <v>50</v>
      </c>
    </row>
    <row r="143" spans="1:52" ht="30" customHeight="1">
      <c r="A143" s="19" t="s">
        <v>462</v>
      </c>
      <c r="B143" s="19" t="s">
        <v>463</v>
      </c>
      <c r="C143" s="19" t="s">
        <v>67</v>
      </c>
      <c r="D143" s="20">
        <v>3.7999999999999999E-2</v>
      </c>
      <c r="E143" s="22">
        <f>단가대비표!O103</f>
        <v>511929</v>
      </c>
      <c r="F143" s="25">
        <f>TRUNC(E143*D143,1)</f>
        <v>19453.3</v>
      </c>
      <c r="G143" s="22">
        <f>단가대비표!P103</f>
        <v>0</v>
      </c>
      <c r="H143" s="25">
        <f>TRUNC(G143*D143,1)</f>
        <v>0</v>
      </c>
      <c r="I143" s="22">
        <f>단가대비표!V103</f>
        <v>0</v>
      </c>
      <c r="J143" s="25">
        <f>TRUNC(I143*D143,1)</f>
        <v>0</v>
      </c>
      <c r="K143" s="22">
        <f t="shared" si="24"/>
        <v>511929</v>
      </c>
      <c r="L143" s="25">
        <f t="shared" si="24"/>
        <v>19453.3</v>
      </c>
      <c r="M143" s="19" t="s">
        <v>453</v>
      </c>
      <c r="N143" s="1" t="s">
        <v>50</v>
      </c>
      <c r="O143" s="1" t="s">
        <v>464</v>
      </c>
      <c r="P143" s="1" t="s">
        <v>56</v>
      </c>
      <c r="Q143" s="1" t="s">
        <v>56</v>
      </c>
      <c r="R143" s="1" t="s">
        <v>55</v>
      </c>
      <c r="V143">
        <v>1</v>
      </c>
      <c r="AV143" s="1" t="s">
        <v>50</v>
      </c>
      <c r="AW143" s="1" t="s">
        <v>1203</v>
      </c>
      <c r="AX143" s="1" t="s">
        <v>50</v>
      </c>
      <c r="AY143" s="1" t="s">
        <v>455</v>
      </c>
      <c r="AZ143" s="1" t="s">
        <v>50</v>
      </c>
    </row>
    <row r="144" spans="1:52" ht="30" customHeight="1">
      <c r="A144" s="19" t="s">
        <v>1204</v>
      </c>
      <c r="B144" s="19" t="s">
        <v>1205</v>
      </c>
      <c r="C144" s="19" t="s">
        <v>371</v>
      </c>
      <c r="D144" s="20">
        <v>1</v>
      </c>
      <c r="E144" s="22">
        <f>TRUNC(SUMIF(V142:V145, RIGHTB(O144, 1), F142:F145)*U144, 2)</f>
        <v>11802.53</v>
      </c>
      <c r="F144" s="25">
        <f>TRUNC(E144*D144,1)</f>
        <v>11802.5</v>
      </c>
      <c r="G144" s="22">
        <v>0</v>
      </c>
      <c r="H144" s="25">
        <f>TRUNC(G144*D144,1)</f>
        <v>0</v>
      </c>
      <c r="I144" s="22">
        <v>0</v>
      </c>
      <c r="J144" s="25">
        <f>TRUNC(I144*D144,1)</f>
        <v>0</v>
      </c>
      <c r="K144" s="22">
        <f t="shared" si="24"/>
        <v>11802.5</v>
      </c>
      <c r="L144" s="25">
        <f t="shared" si="24"/>
        <v>11802.5</v>
      </c>
      <c r="M144" s="19" t="s">
        <v>50</v>
      </c>
      <c r="N144" s="1" t="s">
        <v>663</v>
      </c>
      <c r="O144" s="1" t="s">
        <v>458</v>
      </c>
      <c r="P144" s="1" t="s">
        <v>56</v>
      </c>
      <c r="Q144" s="1" t="s">
        <v>56</v>
      </c>
      <c r="R144" s="1" t="s">
        <v>56</v>
      </c>
      <c r="S144">
        <v>0</v>
      </c>
      <c r="T144">
        <v>0</v>
      </c>
      <c r="U144">
        <v>0.38</v>
      </c>
      <c r="W144">
        <v>2</v>
      </c>
      <c r="AV144" s="1" t="s">
        <v>50</v>
      </c>
      <c r="AW144" s="1" t="s">
        <v>1206</v>
      </c>
      <c r="AX144" s="1" t="s">
        <v>50</v>
      </c>
      <c r="AY144" s="1" t="s">
        <v>50</v>
      </c>
      <c r="AZ144" s="1" t="s">
        <v>50</v>
      </c>
    </row>
    <row r="145" spans="1:52" ht="30" customHeight="1">
      <c r="A145" s="19" t="s">
        <v>1207</v>
      </c>
      <c r="B145" s="19" t="s">
        <v>1107</v>
      </c>
      <c r="C145" s="19" t="s">
        <v>371</v>
      </c>
      <c r="D145" s="20">
        <v>1</v>
      </c>
      <c r="E145" s="22">
        <f>TRUNC(SUMIF(W142:W145, RIGHTB(O145, 1), F142:F145)*U145, 2)</f>
        <v>1062.22</v>
      </c>
      <c r="F145" s="25">
        <f>TRUNC(E145*D145,1)</f>
        <v>1062.2</v>
      </c>
      <c r="G145" s="22">
        <v>0</v>
      </c>
      <c r="H145" s="25">
        <f>TRUNC(G145*D145,1)</f>
        <v>0</v>
      </c>
      <c r="I145" s="22">
        <v>0</v>
      </c>
      <c r="J145" s="25">
        <f>TRUNC(I145*D145,1)</f>
        <v>0</v>
      </c>
      <c r="K145" s="22">
        <f t="shared" si="24"/>
        <v>1062.2</v>
      </c>
      <c r="L145" s="25">
        <f t="shared" si="24"/>
        <v>1062.2</v>
      </c>
      <c r="M145" s="19" t="s">
        <v>50</v>
      </c>
      <c r="N145" s="1" t="s">
        <v>663</v>
      </c>
      <c r="O145" s="1" t="s">
        <v>538</v>
      </c>
      <c r="P145" s="1" t="s">
        <v>56</v>
      </c>
      <c r="Q145" s="1" t="s">
        <v>56</v>
      </c>
      <c r="R145" s="1" t="s">
        <v>56</v>
      </c>
      <c r="S145">
        <v>0</v>
      </c>
      <c r="T145">
        <v>0</v>
      </c>
      <c r="U145">
        <v>0.09</v>
      </c>
      <c r="AV145" s="1" t="s">
        <v>50</v>
      </c>
      <c r="AW145" s="1" t="s">
        <v>1208</v>
      </c>
      <c r="AX145" s="1" t="s">
        <v>50</v>
      </c>
      <c r="AY145" s="1" t="s">
        <v>50</v>
      </c>
      <c r="AZ145" s="1" t="s">
        <v>50</v>
      </c>
    </row>
    <row r="146" spans="1:52" ht="30" customHeight="1">
      <c r="A146" s="19" t="s">
        <v>459</v>
      </c>
      <c r="B146" s="19" t="s">
        <v>50</v>
      </c>
      <c r="C146" s="19" t="s">
        <v>50</v>
      </c>
      <c r="D146" s="20"/>
      <c r="E146" s="22"/>
      <c r="F146" s="25">
        <f>TRUNC(SUMIF(N142:N145, N141, F142:F145),0)</f>
        <v>12864</v>
      </c>
      <c r="G146" s="22"/>
      <c r="H146" s="25">
        <f>TRUNC(SUMIF(N142:N145, N141, H142:H145),0)</f>
        <v>0</v>
      </c>
      <c r="I146" s="22"/>
      <c r="J146" s="25">
        <f>TRUNC(SUMIF(N142:N145, N141, J142:J145),0)</f>
        <v>0</v>
      </c>
      <c r="K146" s="22"/>
      <c r="L146" s="25">
        <f>F146+H146+J146</f>
        <v>12864</v>
      </c>
      <c r="M146" s="19" t="s">
        <v>50</v>
      </c>
      <c r="N146" s="1" t="s">
        <v>64</v>
      </c>
      <c r="O146" s="1" t="s">
        <v>64</v>
      </c>
      <c r="P146" s="1" t="s">
        <v>50</v>
      </c>
      <c r="Q146" s="1" t="s">
        <v>50</v>
      </c>
      <c r="R146" s="1" t="s">
        <v>50</v>
      </c>
      <c r="AV146" s="1" t="s">
        <v>50</v>
      </c>
      <c r="AW146" s="1" t="s">
        <v>50</v>
      </c>
      <c r="AX146" s="1" t="s">
        <v>50</v>
      </c>
      <c r="AY146" s="1" t="s">
        <v>50</v>
      </c>
      <c r="AZ146" s="1" t="s">
        <v>50</v>
      </c>
    </row>
    <row r="147" spans="1:52" ht="30" customHeight="1">
      <c r="A147" s="20"/>
      <c r="B147" s="20"/>
      <c r="C147" s="20"/>
      <c r="D147" s="20"/>
      <c r="E147" s="22"/>
      <c r="F147" s="25"/>
      <c r="G147" s="22"/>
      <c r="H147" s="25"/>
      <c r="I147" s="22"/>
      <c r="J147" s="25"/>
      <c r="K147" s="22"/>
      <c r="L147" s="25"/>
      <c r="M147" s="20"/>
    </row>
    <row r="148" spans="1:52" ht="30" customHeight="1">
      <c r="A148" s="16" t="s">
        <v>1209</v>
      </c>
      <c r="B148" s="17"/>
      <c r="C148" s="17"/>
      <c r="D148" s="17"/>
      <c r="E148" s="21"/>
      <c r="F148" s="24"/>
      <c r="G148" s="21"/>
      <c r="H148" s="24"/>
      <c r="I148" s="21"/>
      <c r="J148" s="24"/>
      <c r="K148" s="21"/>
      <c r="L148" s="24"/>
      <c r="M148" s="18"/>
      <c r="N148" s="1" t="s">
        <v>668</v>
      </c>
    </row>
    <row r="149" spans="1:52" ht="30" customHeight="1">
      <c r="A149" s="19" t="s">
        <v>616</v>
      </c>
      <c r="B149" s="19" t="s">
        <v>466</v>
      </c>
      <c r="C149" s="19" t="s">
        <v>467</v>
      </c>
      <c r="D149" s="20">
        <v>0.111</v>
      </c>
      <c r="E149" s="22">
        <f>단가대비표!O292</f>
        <v>0</v>
      </c>
      <c r="F149" s="25">
        <f>TRUNC(E149*D149,1)</f>
        <v>0</v>
      </c>
      <c r="G149" s="22">
        <f>단가대비표!P292</f>
        <v>275790</v>
      </c>
      <c r="H149" s="25">
        <f>TRUNC(G149*D149,1)</f>
        <v>30612.6</v>
      </c>
      <c r="I149" s="22">
        <f>단가대비표!V292</f>
        <v>0</v>
      </c>
      <c r="J149" s="25">
        <f>TRUNC(I149*D149,1)</f>
        <v>0</v>
      </c>
      <c r="K149" s="22">
        <f t="shared" ref="K149:L151" si="25">TRUNC(E149+G149+I149,1)</f>
        <v>275790</v>
      </c>
      <c r="L149" s="25">
        <f t="shared" si="25"/>
        <v>30612.6</v>
      </c>
      <c r="M149" s="19" t="s">
        <v>50</v>
      </c>
      <c r="N149" s="1" t="s">
        <v>668</v>
      </c>
      <c r="O149" s="1" t="s">
        <v>617</v>
      </c>
      <c r="P149" s="1" t="s">
        <v>56</v>
      </c>
      <c r="Q149" s="1" t="s">
        <v>56</v>
      </c>
      <c r="R149" s="1" t="s">
        <v>55</v>
      </c>
      <c r="V149">
        <v>1</v>
      </c>
      <c r="AV149" s="1" t="s">
        <v>50</v>
      </c>
      <c r="AW149" s="1" t="s">
        <v>1210</v>
      </c>
      <c r="AX149" s="1" t="s">
        <v>50</v>
      </c>
      <c r="AY149" s="1" t="s">
        <v>50</v>
      </c>
      <c r="AZ149" s="1" t="s">
        <v>50</v>
      </c>
    </row>
    <row r="150" spans="1:52" ht="30" customHeight="1">
      <c r="A150" s="19" t="s">
        <v>469</v>
      </c>
      <c r="B150" s="19" t="s">
        <v>466</v>
      </c>
      <c r="C150" s="19" t="s">
        <v>467</v>
      </c>
      <c r="D150" s="20">
        <v>4.3999999999999997E-2</v>
      </c>
      <c r="E150" s="22">
        <f>단가대비표!O289</f>
        <v>0</v>
      </c>
      <c r="F150" s="25">
        <f>TRUNC(E150*D150,1)</f>
        <v>0</v>
      </c>
      <c r="G150" s="22">
        <f>단가대비표!P289</f>
        <v>172068</v>
      </c>
      <c r="H150" s="25">
        <f>TRUNC(G150*D150,1)</f>
        <v>7570.9</v>
      </c>
      <c r="I150" s="22">
        <f>단가대비표!V289</f>
        <v>0</v>
      </c>
      <c r="J150" s="25">
        <f>TRUNC(I150*D150,1)</f>
        <v>0</v>
      </c>
      <c r="K150" s="22">
        <f t="shared" si="25"/>
        <v>172068</v>
      </c>
      <c r="L150" s="25">
        <f t="shared" si="25"/>
        <v>7570.9</v>
      </c>
      <c r="M150" s="19" t="s">
        <v>50</v>
      </c>
      <c r="N150" s="1" t="s">
        <v>668</v>
      </c>
      <c r="O150" s="1" t="s">
        <v>470</v>
      </c>
      <c r="P150" s="1" t="s">
        <v>56</v>
      </c>
      <c r="Q150" s="1" t="s">
        <v>56</v>
      </c>
      <c r="R150" s="1" t="s">
        <v>55</v>
      </c>
      <c r="V150">
        <v>1</v>
      </c>
      <c r="AV150" s="1" t="s">
        <v>50</v>
      </c>
      <c r="AW150" s="1" t="s">
        <v>1211</v>
      </c>
      <c r="AX150" s="1" t="s">
        <v>50</v>
      </c>
      <c r="AY150" s="1" t="s">
        <v>50</v>
      </c>
      <c r="AZ150" s="1" t="s">
        <v>50</v>
      </c>
    </row>
    <row r="151" spans="1:52" ht="30" customHeight="1">
      <c r="A151" s="19" t="s">
        <v>620</v>
      </c>
      <c r="B151" s="19" t="s">
        <v>1212</v>
      </c>
      <c r="C151" s="19" t="s">
        <v>371</v>
      </c>
      <c r="D151" s="20">
        <v>1</v>
      </c>
      <c r="E151" s="22">
        <v>0</v>
      </c>
      <c r="F151" s="25">
        <f>TRUNC(E151*D151,1)</f>
        <v>0</v>
      </c>
      <c r="G151" s="22">
        <v>0</v>
      </c>
      <c r="H151" s="25">
        <f>TRUNC(G151*D151,1)</f>
        <v>0</v>
      </c>
      <c r="I151" s="22">
        <f>TRUNC(SUMIF(V149:V151, RIGHTB(O151, 1), H149:H151)*U151, 2)</f>
        <v>381.83</v>
      </c>
      <c r="J151" s="25">
        <f>TRUNC(I151*D151,1)</f>
        <v>381.8</v>
      </c>
      <c r="K151" s="22">
        <f t="shared" si="25"/>
        <v>381.8</v>
      </c>
      <c r="L151" s="25">
        <f t="shared" si="25"/>
        <v>381.8</v>
      </c>
      <c r="M151" s="19" t="s">
        <v>50</v>
      </c>
      <c r="N151" s="1" t="s">
        <v>668</v>
      </c>
      <c r="O151" s="1" t="s">
        <v>458</v>
      </c>
      <c r="P151" s="1" t="s">
        <v>56</v>
      </c>
      <c r="Q151" s="1" t="s">
        <v>56</v>
      </c>
      <c r="R151" s="1" t="s">
        <v>56</v>
      </c>
      <c r="S151">
        <v>1</v>
      </c>
      <c r="T151">
        <v>2</v>
      </c>
      <c r="U151">
        <v>0.01</v>
      </c>
      <c r="AV151" s="1" t="s">
        <v>50</v>
      </c>
      <c r="AW151" s="1" t="s">
        <v>1213</v>
      </c>
      <c r="AX151" s="1" t="s">
        <v>50</v>
      </c>
      <c r="AY151" s="1" t="s">
        <v>50</v>
      </c>
      <c r="AZ151" s="1" t="s">
        <v>50</v>
      </c>
    </row>
    <row r="152" spans="1:52" ht="30" customHeight="1">
      <c r="A152" s="19" t="s">
        <v>459</v>
      </c>
      <c r="B152" s="19" t="s">
        <v>50</v>
      </c>
      <c r="C152" s="19" t="s">
        <v>50</v>
      </c>
      <c r="D152" s="20"/>
      <c r="E152" s="22"/>
      <c r="F152" s="25">
        <f>TRUNC(SUMIF(N149:N151, N148, F149:F151),0)</f>
        <v>0</v>
      </c>
      <c r="G152" s="22"/>
      <c r="H152" s="25">
        <f>TRUNC(SUMIF(N149:N151, N148, H149:H151),0)</f>
        <v>38183</v>
      </c>
      <c r="I152" s="22"/>
      <c r="J152" s="25">
        <f>TRUNC(SUMIF(N149:N151, N148, J149:J151),0)</f>
        <v>381</v>
      </c>
      <c r="K152" s="22"/>
      <c r="L152" s="25">
        <f>F152+H152+J152</f>
        <v>38564</v>
      </c>
      <c r="M152" s="19" t="s">
        <v>50</v>
      </c>
      <c r="N152" s="1" t="s">
        <v>64</v>
      </c>
      <c r="O152" s="1" t="s">
        <v>64</v>
      </c>
      <c r="P152" s="1" t="s">
        <v>50</v>
      </c>
      <c r="Q152" s="1" t="s">
        <v>50</v>
      </c>
      <c r="R152" s="1" t="s">
        <v>50</v>
      </c>
      <c r="AV152" s="1" t="s">
        <v>50</v>
      </c>
      <c r="AW152" s="1" t="s">
        <v>50</v>
      </c>
      <c r="AX152" s="1" t="s">
        <v>50</v>
      </c>
      <c r="AY152" s="1" t="s">
        <v>50</v>
      </c>
      <c r="AZ152" s="1" t="s">
        <v>50</v>
      </c>
    </row>
    <row r="153" spans="1:52" ht="30" customHeight="1">
      <c r="A153" s="20"/>
      <c r="B153" s="20"/>
      <c r="C153" s="20"/>
      <c r="D153" s="20"/>
      <c r="E153" s="22"/>
      <c r="F153" s="25"/>
      <c r="G153" s="22"/>
      <c r="H153" s="25"/>
      <c r="I153" s="22"/>
      <c r="J153" s="25"/>
      <c r="K153" s="22"/>
      <c r="L153" s="25"/>
      <c r="M153" s="20"/>
    </row>
    <row r="154" spans="1:52" ht="30" customHeight="1">
      <c r="A154" s="16" t="s">
        <v>1214</v>
      </c>
      <c r="B154" s="17"/>
      <c r="C154" s="17"/>
      <c r="D154" s="17"/>
      <c r="E154" s="21"/>
      <c r="F154" s="24"/>
      <c r="G154" s="21"/>
      <c r="H154" s="24"/>
      <c r="I154" s="21"/>
      <c r="J154" s="24"/>
      <c r="K154" s="21"/>
      <c r="L154" s="24"/>
      <c r="M154" s="18"/>
      <c r="N154" s="1" t="s">
        <v>673</v>
      </c>
    </row>
    <row r="155" spans="1:52" ht="30" customHeight="1">
      <c r="A155" s="19" t="s">
        <v>1199</v>
      </c>
      <c r="B155" s="19" t="s">
        <v>1200</v>
      </c>
      <c r="C155" s="19" t="s">
        <v>58</v>
      </c>
      <c r="D155" s="20">
        <v>1.03</v>
      </c>
      <c r="E155" s="22">
        <f>단가대비표!O50</f>
        <v>11268</v>
      </c>
      <c r="F155" s="25">
        <f>TRUNC(E155*D155,1)</f>
        <v>11606</v>
      </c>
      <c r="G155" s="22">
        <f>단가대비표!P50</f>
        <v>0</v>
      </c>
      <c r="H155" s="25">
        <f>TRUNC(G155*D155,1)</f>
        <v>0</v>
      </c>
      <c r="I155" s="22">
        <f>단가대비표!V50</f>
        <v>0</v>
      </c>
      <c r="J155" s="25">
        <f>TRUNC(I155*D155,1)</f>
        <v>0</v>
      </c>
      <c r="K155" s="22">
        <f t="shared" ref="K155:L158" si="26">TRUNC(E155+G155+I155,1)</f>
        <v>11268</v>
      </c>
      <c r="L155" s="25">
        <f t="shared" si="26"/>
        <v>11606</v>
      </c>
      <c r="M155" s="19" t="s">
        <v>453</v>
      </c>
      <c r="N155" s="1" t="s">
        <v>50</v>
      </c>
      <c r="O155" s="1" t="s">
        <v>1201</v>
      </c>
      <c r="P155" s="1" t="s">
        <v>56</v>
      </c>
      <c r="Q155" s="1" t="s">
        <v>56</v>
      </c>
      <c r="R155" s="1" t="s">
        <v>55</v>
      </c>
      <c r="V155">
        <v>1</v>
      </c>
      <c r="AV155" s="1" t="s">
        <v>50</v>
      </c>
      <c r="AW155" s="1" t="s">
        <v>1215</v>
      </c>
      <c r="AX155" s="1" t="s">
        <v>50</v>
      </c>
      <c r="AY155" s="1" t="s">
        <v>455</v>
      </c>
      <c r="AZ155" s="1" t="s">
        <v>50</v>
      </c>
    </row>
    <row r="156" spans="1:52" ht="30" customHeight="1">
      <c r="A156" s="19" t="s">
        <v>462</v>
      </c>
      <c r="B156" s="19" t="s">
        <v>463</v>
      </c>
      <c r="C156" s="19" t="s">
        <v>67</v>
      </c>
      <c r="D156" s="20">
        <v>3.7999999999999999E-2</v>
      </c>
      <c r="E156" s="22">
        <f>단가대비표!O103</f>
        <v>511929</v>
      </c>
      <c r="F156" s="25">
        <f>TRUNC(E156*D156,1)</f>
        <v>19453.3</v>
      </c>
      <c r="G156" s="22">
        <f>단가대비표!P103</f>
        <v>0</v>
      </c>
      <c r="H156" s="25">
        <f>TRUNC(G156*D156,1)</f>
        <v>0</v>
      </c>
      <c r="I156" s="22">
        <f>단가대비표!V103</f>
        <v>0</v>
      </c>
      <c r="J156" s="25">
        <f>TRUNC(I156*D156,1)</f>
        <v>0</v>
      </c>
      <c r="K156" s="22">
        <f t="shared" si="26"/>
        <v>511929</v>
      </c>
      <c r="L156" s="25">
        <f t="shared" si="26"/>
        <v>19453.3</v>
      </c>
      <c r="M156" s="19" t="s">
        <v>453</v>
      </c>
      <c r="N156" s="1" t="s">
        <v>50</v>
      </c>
      <c r="O156" s="1" t="s">
        <v>464</v>
      </c>
      <c r="P156" s="1" t="s">
        <v>56</v>
      </c>
      <c r="Q156" s="1" t="s">
        <v>56</v>
      </c>
      <c r="R156" s="1" t="s">
        <v>55</v>
      </c>
      <c r="V156">
        <v>1</v>
      </c>
      <c r="AV156" s="1" t="s">
        <v>50</v>
      </c>
      <c r="AW156" s="1" t="s">
        <v>1216</v>
      </c>
      <c r="AX156" s="1" t="s">
        <v>50</v>
      </c>
      <c r="AY156" s="1" t="s">
        <v>455</v>
      </c>
      <c r="AZ156" s="1" t="s">
        <v>50</v>
      </c>
    </row>
    <row r="157" spans="1:52" ht="30" customHeight="1">
      <c r="A157" s="19" t="s">
        <v>1204</v>
      </c>
      <c r="B157" s="19" t="s">
        <v>1217</v>
      </c>
      <c r="C157" s="19" t="s">
        <v>371</v>
      </c>
      <c r="D157" s="20">
        <v>1</v>
      </c>
      <c r="E157" s="22">
        <v>10870</v>
      </c>
      <c r="F157" s="25">
        <f>TRUNC(E157*D157,1)</f>
        <v>10870</v>
      </c>
      <c r="G157" s="22">
        <v>0</v>
      </c>
      <c r="H157" s="25">
        <f>TRUNC(G157*D157,1)</f>
        <v>0</v>
      </c>
      <c r="I157" s="22">
        <v>0</v>
      </c>
      <c r="J157" s="25">
        <f>TRUNC(I157*D157,1)</f>
        <v>0</v>
      </c>
      <c r="K157" s="22">
        <f t="shared" si="26"/>
        <v>10870</v>
      </c>
      <c r="L157" s="25">
        <f t="shared" si="26"/>
        <v>10870</v>
      </c>
      <c r="M157" s="19" t="s">
        <v>50</v>
      </c>
      <c r="N157" s="1" t="s">
        <v>673</v>
      </c>
      <c r="O157" s="1" t="s">
        <v>458</v>
      </c>
      <c r="P157" s="1" t="s">
        <v>56</v>
      </c>
      <c r="Q157" s="1" t="s">
        <v>56</v>
      </c>
      <c r="R157" s="1" t="s">
        <v>56</v>
      </c>
      <c r="S157">
        <v>0</v>
      </c>
      <c r="T157">
        <v>0</v>
      </c>
      <c r="U157">
        <v>0.35</v>
      </c>
      <c r="W157">
        <v>2</v>
      </c>
      <c r="AV157" s="1" t="s">
        <v>50</v>
      </c>
      <c r="AW157" s="1" t="s">
        <v>1218</v>
      </c>
      <c r="AX157" s="1" t="s">
        <v>50</v>
      </c>
      <c r="AY157" s="1" t="s">
        <v>50</v>
      </c>
      <c r="AZ157" s="1" t="s">
        <v>50</v>
      </c>
    </row>
    <row r="158" spans="1:52" ht="30" customHeight="1">
      <c r="A158" s="19" t="s">
        <v>1207</v>
      </c>
      <c r="B158" s="19" t="s">
        <v>1219</v>
      </c>
      <c r="C158" s="19" t="s">
        <v>371</v>
      </c>
      <c r="D158" s="20">
        <v>1</v>
      </c>
      <c r="E158" s="22">
        <f>TRUNC(SUMIF(W155:W158, RIGHTB(O158, 1), F155:F158)*U158, 2)</f>
        <v>1087</v>
      </c>
      <c r="F158" s="25">
        <f>TRUNC(E158*D158,1)</f>
        <v>1087</v>
      </c>
      <c r="G158" s="22">
        <v>0</v>
      </c>
      <c r="H158" s="25">
        <f>TRUNC(G158*D158,1)</f>
        <v>0</v>
      </c>
      <c r="I158" s="22">
        <v>0</v>
      </c>
      <c r="J158" s="25">
        <f>TRUNC(I158*D158,1)</f>
        <v>0</v>
      </c>
      <c r="K158" s="22">
        <f t="shared" si="26"/>
        <v>1087</v>
      </c>
      <c r="L158" s="25">
        <f t="shared" si="26"/>
        <v>1087</v>
      </c>
      <c r="M158" s="19" t="s">
        <v>50</v>
      </c>
      <c r="N158" s="1" t="s">
        <v>673</v>
      </c>
      <c r="O158" s="1" t="s">
        <v>538</v>
      </c>
      <c r="P158" s="1" t="s">
        <v>56</v>
      </c>
      <c r="Q158" s="1" t="s">
        <v>56</v>
      </c>
      <c r="R158" s="1" t="s">
        <v>56</v>
      </c>
      <c r="S158">
        <v>0</v>
      </c>
      <c r="T158">
        <v>0</v>
      </c>
      <c r="U158">
        <v>0.1</v>
      </c>
      <c r="AV158" s="1" t="s">
        <v>50</v>
      </c>
      <c r="AW158" s="1" t="s">
        <v>1220</v>
      </c>
      <c r="AX158" s="1" t="s">
        <v>50</v>
      </c>
      <c r="AY158" s="1" t="s">
        <v>50</v>
      </c>
      <c r="AZ158" s="1" t="s">
        <v>50</v>
      </c>
    </row>
    <row r="159" spans="1:52" ht="30" customHeight="1">
      <c r="A159" s="19" t="s">
        <v>459</v>
      </c>
      <c r="B159" s="19" t="s">
        <v>50</v>
      </c>
      <c r="C159" s="19" t="s">
        <v>50</v>
      </c>
      <c r="D159" s="20"/>
      <c r="E159" s="22"/>
      <c r="F159" s="25">
        <f>TRUNC(SUMIF(N155:N158, N154, F155:F158),0)</f>
        <v>11957</v>
      </c>
      <c r="G159" s="22"/>
      <c r="H159" s="25">
        <f>TRUNC(SUMIF(N155:N158, N154, H155:H158),0)</f>
        <v>0</v>
      </c>
      <c r="I159" s="22"/>
      <c r="J159" s="25">
        <f>TRUNC(SUMIF(N155:N158, N154, J155:J158),0)</f>
        <v>0</v>
      </c>
      <c r="K159" s="22"/>
      <c r="L159" s="25">
        <f>F159+H159+J159</f>
        <v>11957</v>
      </c>
      <c r="M159" s="19" t="s">
        <v>50</v>
      </c>
      <c r="N159" s="1" t="s">
        <v>64</v>
      </c>
      <c r="O159" s="1" t="s">
        <v>64</v>
      </c>
      <c r="P159" s="1" t="s">
        <v>50</v>
      </c>
      <c r="Q159" s="1" t="s">
        <v>50</v>
      </c>
      <c r="R159" s="1" t="s">
        <v>50</v>
      </c>
      <c r="AV159" s="1" t="s">
        <v>50</v>
      </c>
      <c r="AW159" s="1" t="s">
        <v>50</v>
      </c>
      <c r="AX159" s="1" t="s">
        <v>50</v>
      </c>
      <c r="AY159" s="1" t="s">
        <v>50</v>
      </c>
      <c r="AZ159" s="1" t="s">
        <v>50</v>
      </c>
    </row>
    <row r="160" spans="1:52" ht="30" customHeight="1">
      <c r="A160" s="20"/>
      <c r="B160" s="20"/>
      <c r="C160" s="20"/>
      <c r="D160" s="20"/>
      <c r="E160" s="22"/>
      <c r="F160" s="25"/>
      <c r="G160" s="22"/>
      <c r="H160" s="25"/>
      <c r="I160" s="22"/>
      <c r="J160" s="25"/>
      <c r="K160" s="22"/>
      <c r="L160" s="25"/>
      <c r="M160" s="20"/>
    </row>
    <row r="161" spans="1:52" ht="30" customHeight="1">
      <c r="A161" s="16" t="s">
        <v>1221</v>
      </c>
      <c r="B161" s="17"/>
      <c r="C161" s="17"/>
      <c r="D161" s="17"/>
      <c r="E161" s="21"/>
      <c r="F161" s="24"/>
      <c r="G161" s="21"/>
      <c r="H161" s="24"/>
      <c r="I161" s="21"/>
      <c r="J161" s="24"/>
      <c r="K161" s="21"/>
      <c r="L161" s="24"/>
      <c r="M161" s="18"/>
      <c r="N161" s="1" t="s">
        <v>677</v>
      </c>
    </row>
    <row r="162" spans="1:52" ht="30" customHeight="1">
      <c r="A162" s="19" t="s">
        <v>616</v>
      </c>
      <c r="B162" s="19" t="s">
        <v>466</v>
      </c>
      <c r="C162" s="19" t="s">
        <v>467</v>
      </c>
      <c r="D162" s="20">
        <v>0.02</v>
      </c>
      <c r="E162" s="22">
        <f>단가대비표!O292</f>
        <v>0</v>
      </c>
      <c r="F162" s="25">
        <f>TRUNC(E162*D162,1)</f>
        <v>0</v>
      </c>
      <c r="G162" s="22">
        <f>단가대비표!P292</f>
        <v>275790</v>
      </c>
      <c r="H162" s="25">
        <f>TRUNC(G162*D162,1)</f>
        <v>5515.8</v>
      </c>
      <c r="I162" s="22">
        <f>단가대비표!V292</f>
        <v>0</v>
      </c>
      <c r="J162" s="25">
        <f>TRUNC(I162*D162,1)</f>
        <v>0</v>
      </c>
      <c r="K162" s="22">
        <f t="shared" ref="K162:L164" si="27">TRUNC(E162+G162+I162,1)</f>
        <v>275790</v>
      </c>
      <c r="L162" s="25">
        <f t="shared" si="27"/>
        <v>5515.8</v>
      </c>
      <c r="M162" s="19" t="s">
        <v>50</v>
      </c>
      <c r="N162" s="1" t="s">
        <v>677</v>
      </c>
      <c r="O162" s="1" t="s">
        <v>617</v>
      </c>
      <c r="P162" s="1" t="s">
        <v>56</v>
      </c>
      <c r="Q162" s="1" t="s">
        <v>56</v>
      </c>
      <c r="R162" s="1" t="s">
        <v>55</v>
      </c>
      <c r="V162">
        <v>1</v>
      </c>
      <c r="AV162" s="1" t="s">
        <v>50</v>
      </c>
      <c r="AW162" s="1" t="s">
        <v>1222</v>
      </c>
      <c r="AX162" s="1" t="s">
        <v>50</v>
      </c>
      <c r="AY162" s="1" t="s">
        <v>50</v>
      </c>
      <c r="AZ162" s="1" t="s">
        <v>50</v>
      </c>
    </row>
    <row r="163" spans="1:52" ht="30" customHeight="1">
      <c r="A163" s="19" t="s">
        <v>469</v>
      </c>
      <c r="B163" s="19" t="s">
        <v>466</v>
      </c>
      <c r="C163" s="19" t="s">
        <v>467</v>
      </c>
      <c r="D163" s="20">
        <v>0.01</v>
      </c>
      <c r="E163" s="22">
        <f>단가대비표!O289</f>
        <v>0</v>
      </c>
      <c r="F163" s="25">
        <f>TRUNC(E163*D163,1)</f>
        <v>0</v>
      </c>
      <c r="G163" s="22">
        <f>단가대비표!P289</f>
        <v>172068</v>
      </c>
      <c r="H163" s="25">
        <f>TRUNC(G163*D163,1)</f>
        <v>1720.6</v>
      </c>
      <c r="I163" s="22">
        <f>단가대비표!V289</f>
        <v>0</v>
      </c>
      <c r="J163" s="25">
        <f>TRUNC(I163*D163,1)</f>
        <v>0</v>
      </c>
      <c r="K163" s="22">
        <f t="shared" si="27"/>
        <v>172068</v>
      </c>
      <c r="L163" s="25">
        <f t="shared" si="27"/>
        <v>1720.6</v>
      </c>
      <c r="M163" s="19" t="s">
        <v>50</v>
      </c>
      <c r="N163" s="1" t="s">
        <v>677</v>
      </c>
      <c r="O163" s="1" t="s">
        <v>470</v>
      </c>
      <c r="P163" s="1" t="s">
        <v>56</v>
      </c>
      <c r="Q163" s="1" t="s">
        <v>56</v>
      </c>
      <c r="R163" s="1" t="s">
        <v>55</v>
      </c>
      <c r="V163">
        <v>1</v>
      </c>
      <c r="AV163" s="1" t="s">
        <v>50</v>
      </c>
      <c r="AW163" s="1" t="s">
        <v>1223</v>
      </c>
      <c r="AX163" s="1" t="s">
        <v>50</v>
      </c>
      <c r="AY163" s="1" t="s">
        <v>50</v>
      </c>
      <c r="AZ163" s="1" t="s">
        <v>50</v>
      </c>
    </row>
    <row r="164" spans="1:52" ht="30" customHeight="1">
      <c r="A164" s="19" t="s">
        <v>620</v>
      </c>
      <c r="B164" s="19" t="s">
        <v>1212</v>
      </c>
      <c r="C164" s="19" t="s">
        <v>371</v>
      </c>
      <c r="D164" s="20">
        <v>1</v>
      </c>
      <c r="E164" s="22">
        <v>0</v>
      </c>
      <c r="F164" s="25">
        <f>TRUNC(E164*D164,1)</f>
        <v>0</v>
      </c>
      <c r="G164" s="22">
        <v>0</v>
      </c>
      <c r="H164" s="25">
        <f>TRUNC(G164*D164,1)</f>
        <v>0</v>
      </c>
      <c r="I164" s="22">
        <f>TRUNC(SUMIF(V162:V164, RIGHTB(O164, 1), H162:H164)*U164, 2)</f>
        <v>72.36</v>
      </c>
      <c r="J164" s="25">
        <f>TRUNC(I164*D164,1)</f>
        <v>72.3</v>
      </c>
      <c r="K164" s="22">
        <f t="shared" si="27"/>
        <v>72.3</v>
      </c>
      <c r="L164" s="25">
        <f t="shared" si="27"/>
        <v>72.3</v>
      </c>
      <c r="M164" s="19" t="s">
        <v>50</v>
      </c>
      <c r="N164" s="1" t="s">
        <v>677</v>
      </c>
      <c r="O164" s="1" t="s">
        <v>458</v>
      </c>
      <c r="P164" s="1" t="s">
        <v>56</v>
      </c>
      <c r="Q164" s="1" t="s">
        <v>56</v>
      </c>
      <c r="R164" s="1" t="s">
        <v>56</v>
      </c>
      <c r="S164">
        <v>1</v>
      </c>
      <c r="T164">
        <v>2</v>
      </c>
      <c r="U164">
        <v>0.01</v>
      </c>
      <c r="AV164" s="1" t="s">
        <v>50</v>
      </c>
      <c r="AW164" s="1" t="s">
        <v>1224</v>
      </c>
      <c r="AX164" s="1" t="s">
        <v>50</v>
      </c>
      <c r="AY164" s="1" t="s">
        <v>50</v>
      </c>
      <c r="AZ164" s="1" t="s">
        <v>50</v>
      </c>
    </row>
    <row r="165" spans="1:52" ht="30" customHeight="1">
      <c r="A165" s="19" t="s">
        <v>459</v>
      </c>
      <c r="B165" s="19" t="s">
        <v>50</v>
      </c>
      <c r="C165" s="19" t="s">
        <v>50</v>
      </c>
      <c r="D165" s="20"/>
      <c r="E165" s="22"/>
      <c r="F165" s="25">
        <f>TRUNC(SUMIF(N162:N164, N161, F162:F164),0)</f>
        <v>0</v>
      </c>
      <c r="G165" s="22"/>
      <c r="H165" s="25">
        <f>TRUNC(SUMIF(N162:N164, N161, H162:H164),0)</f>
        <v>7236</v>
      </c>
      <c r="I165" s="22"/>
      <c r="J165" s="25">
        <f>TRUNC(SUMIF(N162:N164, N161, J162:J164),0)</f>
        <v>72</v>
      </c>
      <c r="K165" s="22"/>
      <c r="L165" s="25">
        <f>F165+H165+J165</f>
        <v>7308</v>
      </c>
      <c r="M165" s="19" t="s">
        <v>50</v>
      </c>
      <c r="N165" s="1" t="s">
        <v>64</v>
      </c>
      <c r="O165" s="1" t="s">
        <v>64</v>
      </c>
      <c r="P165" s="1" t="s">
        <v>50</v>
      </c>
      <c r="Q165" s="1" t="s">
        <v>50</v>
      </c>
      <c r="R165" s="1" t="s">
        <v>50</v>
      </c>
      <c r="AV165" s="1" t="s">
        <v>50</v>
      </c>
      <c r="AW165" s="1" t="s">
        <v>50</v>
      </c>
      <c r="AX165" s="1" t="s">
        <v>50</v>
      </c>
      <c r="AY165" s="1" t="s">
        <v>50</v>
      </c>
      <c r="AZ165" s="1" t="s">
        <v>50</v>
      </c>
    </row>
    <row r="166" spans="1:52" ht="30" customHeight="1">
      <c r="A166" s="20"/>
      <c r="B166" s="20"/>
      <c r="C166" s="20"/>
      <c r="D166" s="20"/>
      <c r="E166" s="22"/>
      <c r="F166" s="25"/>
      <c r="G166" s="22"/>
      <c r="H166" s="25"/>
      <c r="I166" s="22"/>
      <c r="J166" s="25"/>
      <c r="K166" s="22"/>
      <c r="L166" s="25"/>
      <c r="M166" s="20"/>
    </row>
    <row r="167" spans="1:52" ht="30" customHeight="1">
      <c r="A167" s="16" t="s">
        <v>1225</v>
      </c>
      <c r="B167" s="17"/>
      <c r="C167" s="17"/>
      <c r="D167" s="17"/>
      <c r="E167" s="21"/>
      <c r="F167" s="24"/>
      <c r="G167" s="21"/>
      <c r="H167" s="24"/>
      <c r="I167" s="21"/>
      <c r="J167" s="24"/>
      <c r="K167" s="21"/>
      <c r="L167" s="24"/>
      <c r="M167" s="18"/>
      <c r="N167" s="1" t="s">
        <v>685</v>
      </c>
    </row>
    <row r="168" spans="1:52" ht="30" customHeight="1">
      <c r="A168" s="19" t="s">
        <v>1227</v>
      </c>
      <c r="B168" s="19" t="s">
        <v>1228</v>
      </c>
      <c r="C168" s="19" t="s">
        <v>174</v>
      </c>
      <c r="D168" s="20">
        <v>1.19</v>
      </c>
      <c r="E168" s="22">
        <f>단가대비표!O202</f>
        <v>27075</v>
      </c>
      <c r="F168" s="25">
        <f>TRUNC(E168*D168,1)</f>
        <v>32219.200000000001</v>
      </c>
      <c r="G168" s="22">
        <f>단가대비표!P202</f>
        <v>0</v>
      </c>
      <c r="H168" s="25">
        <f>TRUNC(G168*D168,1)</f>
        <v>0</v>
      </c>
      <c r="I168" s="22">
        <f>단가대비표!V202</f>
        <v>0</v>
      </c>
      <c r="J168" s="25">
        <f>TRUNC(I168*D168,1)</f>
        <v>0</v>
      </c>
      <c r="K168" s="22">
        <f>TRUNC(E168+G168+I168,1)</f>
        <v>27075</v>
      </c>
      <c r="L168" s="25">
        <f>TRUNC(F168+H168+J168,1)</f>
        <v>32219.200000000001</v>
      </c>
      <c r="M168" s="19" t="s">
        <v>50</v>
      </c>
      <c r="N168" s="1" t="s">
        <v>685</v>
      </c>
      <c r="O168" s="1" t="s">
        <v>1229</v>
      </c>
      <c r="P168" s="1" t="s">
        <v>56</v>
      </c>
      <c r="Q168" s="1" t="s">
        <v>56</v>
      </c>
      <c r="R168" s="1" t="s">
        <v>55</v>
      </c>
      <c r="V168">
        <v>1</v>
      </c>
      <c r="AV168" s="1" t="s">
        <v>50</v>
      </c>
      <c r="AW168" s="1" t="s">
        <v>1230</v>
      </c>
      <c r="AX168" s="1" t="s">
        <v>50</v>
      </c>
      <c r="AY168" s="1" t="s">
        <v>50</v>
      </c>
      <c r="AZ168" s="1" t="s">
        <v>50</v>
      </c>
    </row>
    <row r="169" spans="1:52" ht="30" customHeight="1">
      <c r="A169" s="19" t="s">
        <v>1231</v>
      </c>
      <c r="B169" s="19" t="s">
        <v>1232</v>
      </c>
      <c r="C169" s="19" t="s">
        <v>371</v>
      </c>
      <c r="D169" s="20">
        <v>1</v>
      </c>
      <c r="E169" s="22">
        <f>TRUNC(SUMIF(V168:V169, RIGHTB(O169, 1), F168:F169)*U169, 2)</f>
        <v>7732.6</v>
      </c>
      <c r="F169" s="25">
        <f>TRUNC(E169*D169,1)</f>
        <v>7732.6</v>
      </c>
      <c r="G169" s="22">
        <v>0</v>
      </c>
      <c r="H169" s="25">
        <f>TRUNC(G169*D169,1)</f>
        <v>0</v>
      </c>
      <c r="I169" s="22">
        <v>0</v>
      </c>
      <c r="J169" s="25">
        <f>TRUNC(I169*D169,1)</f>
        <v>0</v>
      </c>
      <c r="K169" s="22">
        <f>TRUNC(E169+G169+I169,1)</f>
        <v>7732.6</v>
      </c>
      <c r="L169" s="25">
        <f>TRUNC(F169+H169+J169,1)</f>
        <v>7732.6</v>
      </c>
      <c r="M169" s="19" t="s">
        <v>50</v>
      </c>
      <c r="N169" s="1" t="s">
        <v>685</v>
      </c>
      <c r="O169" s="1" t="s">
        <v>458</v>
      </c>
      <c r="P169" s="1" t="s">
        <v>56</v>
      </c>
      <c r="Q169" s="1" t="s">
        <v>56</v>
      </c>
      <c r="R169" s="1" t="s">
        <v>56</v>
      </c>
      <c r="S169">
        <v>0</v>
      </c>
      <c r="T169">
        <v>0</v>
      </c>
      <c r="U169">
        <v>0.24</v>
      </c>
      <c r="AV169" s="1" t="s">
        <v>50</v>
      </c>
      <c r="AW169" s="1" t="s">
        <v>1233</v>
      </c>
      <c r="AX169" s="1" t="s">
        <v>50</v>
      </c>
      <c r="AY169" s="1" t="s">
        <v>50</v>
      </c>
      <c r="AZ169" s="1" t="s">
        <v>50</v>
      </c>
    </row>
    <row r="170" spans="1:52" ht="30" customHeight="1">
      <c r="A170" s="19" t="s">
        <v>459</v>
      </c>
      <c r="B170" s="19" t="s">
        <v>50</v>
      </c>
      <c r="C170" s="19" t="s">
        <v>50</v>
      </c>
      <c r="D170" s="20"/>
      <c r="E170" s="22"/>
      <c r="F170" s="25">
        <f>TRUNC(SUMIF(N168:N169, N167, F168:F169),0)</f>
        <v>39951</v>
      </c>
      <c r="G170" s="22"/>
      <c r="H170" s="25">
        <f>TRUNC(SUMIF(N168:N169, N167, H168:H169),0)</f>
        <v>0</v>
      </c>
      <c r="I170" s="22"/>
      <c r="J170" s="25">
        <f>TRUNC(SUMIF(N168:N169, N167, J168:J169),0)</f>
        <v>0</v>
      </c>
      <c r="K170" s="22"/>
      <c r="L170" s="25">
        <f>F170+H170+J170</f>
        <v>39951</v>
      </c>
      <c r="M170" s="19" t="s">
        <v>50</v>
      </c>
      <c r="N170" s="1" t="s">
        <v>64</v>
      </c>
      <c r="O170" s="1" t="s">
        <v>64</v>
      </c>
      <c r="P170" s="1" t="s">
        <v>50</v>
      </c>
      <c r="Q170" s="1" t="s">
        <v>50</v>
      </c>
      <c r="R170" s="1" t="s">
        <v>50</v>
      </c>
      <c r="AV170" s="1" t="s">
        <v>50</v>
      </c>
      <c r="AW170" s="1" t="s">
        <v>50</v>
      </c>
      <c r="AX170" s="1" t="s">
        <v>50</v>
      </c>
      <c r="AY170" s="1" t="s">
        <v>50</v>
      </c>
      <c r="AZ170" s="1" t="s">
        <v>50</v>
      </c>
    </row>
    <row r="171" spans="1:52" ht="30" customHeight="1">
      <c r="A171" s="20"/>
      <c r="B171" s="20"/>
      <c r="C171" s="20"/>
      <c r="D171" s="20"/>
      <c r="E171" s="22"/>
      <c r="F171" s="25"/>
      <c r="G171" s="22"/>
      <c r="H171" s="25"/>
      <c r="I171" s="22"/>
      <c r="J171" s="25"/>
      <c r="K171" s="22"/>
      <c r="L171" s="25"/>
      <c r="M171" s="20"/>
    </row>
    <row r="172" spans="1:52" ht="30" customHeight="1">
      <c r="A172" s="16" t="s">
        <v>1234</v>
      </c>
      <c r="B172" s="17"/>
      <c r="C172" s="17"/>
      <c r="D172" s="17"/>
      <c r="E172" s="21"/>
      <c r="F172" s="24"/>
      <c r="G172" s="21"/>
      <c r="H172" s="24"/>
      <c r="I172" s="21"/>
      <c r="J172" s="24"/>
      <c r="K172" s="21"/>
      <c r="L172" s="24"/>
      <c r="M172" s="18"/>
      <c r="N172" s="1" t="s">
        <v>689</v>
      </c>
    </row>
    <row r="173" spans="1:52" ht="30" customHeight="1">
      <c r="A173" s="19" t="s">
        <v>616</v>
      </c>
      <c r="B173" s="19" t="s">
        <v>466</v>
      </c>
      <c r="C173" s="19" t="s">
        <v>467</v>
      </c>
      <c r="D173" s="20">
        <v>0.1</v>
      </c>
      <c r="E173" s="22">
        <f>단가대비표!O292</f>
        <v>0</v>
      </c>
      <c r="F173" s="25">
        <f>TRUNC(E173*D173,1)</f>
        <v>0</v>
      </c>
      <c r="G173" s="22">
        <f>단가대비표!P292</f>
        <v>275790</v>
      </c>
      <c r="H173" s="25">
        <f>TRUNC(G173*D173,1)</f>
        <v>27579</v>
      </c>
      <c r="I173" s="22">
        <f>단가대비표!V292</f>
        <v>0</v>
      </c>
      <c r="J173" s="25">
        <f>TRUNC(I173*D173,1)</f>
        <v>0</v>
      </c>
      <c r="K173" s="22">
        <f t="shared" ref="K173:L175" si="28">TRUNC(E173+G173+I173,1)</f>
        <v>275790</v>
      </c>
      <c r="L173" s="25">
        <f t="shared" si="28"/>
        <v>27579</v>
      </c>
      <c r="M173" s="19" t="s">
        <v>50</v>
      </c>
      <c r="N173" s="1" t="s">
        <v>689</v>
      </c>
      <c r="O173" s="1" t="s">
        <v>617</v>
      </c>
      <c r="P173" s="1" t="s">
        <v>56</v>
      </c>
      <c r="Q173" s="1" t="s">
        <v>56</v>
      </c>
      <c r="R173" s="1" t="s">
        <v>55</v>
      </c>
      <c r="V173">
        <v>1</v>
      </c>
      <c r="AV173" s="1" t="s">
        <v>50</v>
      </c>
      <c r="AW173" s="1" t="s">
        <v>1236</v>
      </c>
      <c r="AX173" s="1" t="s">
        <v>50</v>
      </c>
      <c r="AY173" s="1" t="s">
        <v>50</v>
      </c>
      <c r="AZ173" s="1" t="s">
        <v>50</v>
      </c>
    </row>
    <row r="174" spans="1:52" ht="30" customHeight="1">
      <c r="A174" s="19" t="s">
        <v>469</v>
      </c>
      <c r="B174" s="19" t="s">
        <v>466</v>
      </c>
      <c r="C174" s="19" t="s">
        <v>467</v>
      </c>
      <c r="D174" s="20">
        <v>2.5000000000000001E-2</v>
      </c>
      <c r="E174" s="22">
        <f>단가대비표!O289</f>
        <v>0</v>
      </c>
      <c r="F174" s="25">
        <f>TRUNC(E174*D174,1)</f>
        <v>0</v>
      </c>
      <c r="G174" s="22">
        <f>단가대비표!P289</f>
        <v>172068</v>
      </c>
      <c r="H174" s="25">
        <f>TRUNC(G174*D174,1)</f>
        <v>4301.7</v>
      </c>
      <c r="I174" s="22">
        <f>단가대비표!V289</f>
        <v>0</v>
      </c>
      <c r="J174" s="25">
        <f>TRUNC(I174*D174,1)</f>
        <v>0</v>
      </c>
      <c r="K174" s="22">
        <f t="shared" si="28"/>
        <v>172068</v>
      </c>
      <c r="L174" s="25">
        <f t="shared" si="28"/>
        <v>4301.7</v>
      </c>
      <c r="M174" s="19" t="s">
        <v>50</v>
      </c>
      <c r="N174" s="1" t="s">
        <v>689</v>
      </c>
      <c r="O174" s="1" t="s">
        <v>470</v>
      </c>
      <c r="P174" s="1" t="s">
        <v>56</v>
      </c>
      <c r="Q174" s="1" t="s">
        <v>56</v>
      </c>
      <c r="R174" s="1" t="s">
        <v>55</v>
      </c>
      <c r="V174">
        <v>1</v>
      </c>
      <c r="AV174" s="1" t="s">
        <v>50</v>
      </c>
      <c r="AW174" s="1" t="s">
        <v>1237</v>
      </c>
      <c r="AX174" s="1" t="s">
        <v>50</v>
      </c>
      <c r="AY174" s="1" t="s">
        <v>50</v>
      </c>
      <c r="AZ174" s="1" t="s">
        <v>50</v>
      </c>
    </row>
    <row r="175" spans="1:52" ht="30" customHeight="1">
      <c r="A175" s="19" t="s">
        <v>620</v>
      </c>
      <c r="B175" s="19" t="s">
        <v>722</v>
      </c>
      <c r="C175" s="19" t="s">
        <v>371</v>
      </c>
      <c r="D175" s="20">
        <v>1</v>
      </c>
      <c r="E175" s="22">
        <v>0</v>
      </c>
      <c r="F175" s="25">
        <f>TRUNC(E175*D175,1)</f>
        <v>0</v>
      </c>
      <c r="G175" s="22">
        <v>0</v>
      </c>
      <c r="H175" s="25">
        <f>TRUNC(G175*D175,1)</f>
        <v>0</v>
      </c>
      <c r="I175" s="22">
        <f>TRUNC(SUMIF(V173:V175, RIGHTB(O175, 1), H173:H175)*U175, 2)</f>
        <v>956.42</v>
      </c>
      <c r="J175" s="25">
        <f>TRUNC(I175*D175,1)</f>
        <v>956.4</v>
      </c>
      <c r="K175" s="22">
        <f t="shared" si="28"/>
        <v>956.4</v>
      </c>
      <c r="L175" s="25">
        <f t="shared" si="28"/>
        <v>956.4</v>
      </c>
      <c r="M175" s="19" t="s">
        <v>50</v>
      </c>
      <c r="N175" s="1" t="s">
        <v>689</v>
      </c>
      <c r="O175" s="1" t="s">
        <v>458</v>
      </c>
      <c r="P175" s="1" t="s">
        <v>56</v>
      </c>
      <c r="Q175" s="1" t="s">
        <v>56</v>
      </c>
      <c r="R175" s="1" t="s">
        <v>56</v>
      </c>
      <c r="S175">
        <v>1</v>
      </c>
      <c r="T175">
        <v>2</v>
      </c>
      <c r="U175">
        <v>0.03</v>
      </c>
      <c r="AV175" s="1" t="s">
        <v>50</v>
      </c>
      <c r="AW175" s="1" t="s">
        <v>1238</v>
      </c>
      <c r="AX175" s="1" t="s">
        <v>50</v>
      </c>
      <c r="AY175" s="1" t="s">
        <v>50</v>
      </c>
      <c r="AZ175" s="1" t="s">
        <v>50</v>
      </c>
    </row>
    <row r="176" spans="1:52" ht="30" customHeight="1">
      <c r="A176" s="19" t="s">
        <v>459</v>
      </c>
      <c r="B176" s="19" t="s">
        <v>50</v>
      </c>
      <c r="C176" s="19" t="s">
        <v>50</v>
      </c>
      <c r="D176" s="20"/>
      <c r="E176" s="22"/>
      <c r="F176" s="25">
        <f>TRUNC(SUMIF(N173:N175, N172, F173:F175),0)</f>
        <v>0</v>
      </c>
      <c r="G176" s="22"/>
      <c r="H176" s="25">
        <f>TRUNC(SUMIF(N173:N175, N172, H173:H175),0)</f>
        <v>31880</v>
      </c>
      <c r="I176" s="22"/>
      <c r="J176" s="25">
        <f>TRUNC(SUMIF(N173:N175, N172, J173:J175),0)</f>
        <v>956</v>
      </c>
      <c r="K176" s="22"/>
      <c r="L176" s="25">
        <f>F176+H176+J176</f>
        <v>32836</v>
      </c>
      <c r="M176" s="19" t="s">
        <v>50</v>
      </c>
      <c r="N176" s="1" t="s">
        <v>64</v>
      </c>
      <c r="O176" s="1" t="s">
        <v>64</v>
      </c>
      <c r="P176" s="1" t="s">
        <v>50</v>
      </c>
      <c r="Q176" s="1" t="s">
        <v>50</v>
      </c>
      <c r="R176" s="1" t="s">
        <v>50</v>
      </c>
      <c r="AV176" s="1" t="s">
        <v>50</v>
      </c>
      <c r="AW176" s="1" t="s">
        <v>50</v>
      </c>
      <c r="AX176" s="1" t="s">
        <v>50</v>
      </c>
      <c r="AY176" s="1" t="s">
        <v>50</v>
      </c>
      <c r="AZ176" s="1" t="s">
        <v>50</v>
      </c>
    </row>
    <row r="177" spans="1:52" ht="30" customHeight="1">
      <c r="A177" s="20"/>
      <c r="B177" s="20"/>
      <c r="C177" s="20"/>
      <c r="D177" s="20"/>
      <c r="E177" s="22"/>
      <c r="F177" s="25"/>
      <c r="G177" s="22"/>
      <c r="H177" s="25"/>
      <c r="I177" s="22"/>
      <c r="J177" s="25"/>
      <c r="K177" s="22"/>
      <c r="L177" s="25"/>
      <c r="M177" s="20"/>
    </row>
    <row r="178" spans="1:52" ht="30" customHeight="1">
      <c r="A178" s="16" t="s">
        <v>1239</v>
      </c>
      <c r="B178" s="17"/>
      <c r="C178" s="17"/>
      <c r="D178" s="17"/>
      <c r="E178" s="21"/>
      <c r="F178" s="24"/>
      <c r="G178" s="21"/>
      <c r="H178" s="24"/>
      <c r="I178" s="21"/>
      <c r="J178" s="24"/>
      <c r="K178" s="21"/>
      <c r="L178" s="24"/>
      <c r="M178" s="18"/>
      <c r="N178" s="1" t="s">
        <v>694</v>
      </c>
    </row>
    <row r="179" spans="1:52" ht="30" customHeight="1">
      <c r="A179" s="19" t="s">
        <v>1227</v>
      </c>
      <c r="B179" s="19" t="s">
        <v>1228</v>
      </c>
      <c r="C179" s="19" t="s">
        <v>174</v>
      </c>
      <c r="D179" s="20">
        <v>1.19</v>
      </c>
      <c r="E179" s="22">
        <f>단가대비표!O202</f>
        <v>27075</v>
      </c>
      <c r="F179" s="25">
        <f>TRUNC(E179*D179,1)</f>
        <v>32219.200000000001</v>
      </c>
      <c r="G179" s="22">
        <f>단가대비표!P202</f>
        <v>0</v>
      </c>
      <c r="H179" s="25">
        <f>TRUNC(G179*D179,1)</f>
        <v>0</v>
      </c>
      <c r="I179" s="22">
        <f>단가대비표!V202</f>
        <v>0</v>
      </c>
      <c r="J179" s="25">
        <f>TRUNC(I179*D179,1)</f>
        <v>0</v>
      </c>
      <c r="K179" s="22">
        <f>TRUNC(E179+G179+I179,1)</f>
        <v>27075</v>
      </c>
      <c r="L179" s="25">
        <f>TRUNC(F179+H179+J179,1)</f>
        <v>32219.200000000001</v>
      </c>
      <c r="M179" s="19" t="s">
        <v>50</v>
      </c>
      <c r="N179" s="1" t="s">
        <v>694</v>
      </c>
      <c r="O179" s="1" t="s">
        <v>1229</v>
      </c>
      <c r="P179" s="1" t="s">
        <v>56</v>
      </c>
      <c r="Q179" s="1" t="s">
        <v>56</v>
      </c>
      <c r="R179" s="1" t="s">
        <v>55</v>
      </c>
      <c r="V179">
        <v>1</v>
      </c>
      <c r="AV179" s="1" t="s">
        <v>50</v>
      </c>
      <c r="AW179" s="1" t="s">
        <v>1240</v>
      </c>
      <c r="AX179" s="1" t="s">
        <v>50</v>
      </c>
      <c r="AY179" s="1" t="s">
        <v>50</v>
      </c>
      <c r="AZ179" s="1" t="s">
        <v>50</v>
      </c>
    </row>
    <row r="180" spans="1:52" ht="30" customHeight="1">
      <c r="A180" s="19" t="s">
        <v>1231</v>
      </c>
      <c r="B180" s="19" t="s">
        <v>1241</v>
      </c>
      <c r="C180" s="19" t="s">
        <v>371</v>
      </c>
      <c r="D180" s="20">
        <v>1</v>
      </c>
      <c r="E180" s="22">
        <f>TRUNC(SUMIF(V179:V180, RIGHTB(O180, 1), F179:F180)*U180, 2)</f>
        <v>14176.44</v>
      </c>
      <c r="F180" s="25">
        <f>TRUNC(E180*D180,1)</f>
        <v>14176.4</v>
      </c>
      <c r="G180" s="22">
        <v>0</v>
      </c>
      <c r="H180" s="25">
        <f>TRUNC(G180*D180,1)</f>
        <v>0</v>
      </c>
      <c r="I180" s="22">
        <v>0</v>
      </c>
      <c r="J180" s="25">
        <f>TRUNC(I180*D180,1)</f>
        <v>0</v>
      </c>
      <c r="K180" s="22">
        <f>TRUNC(E180+G180+I180,1)</f>
        <v>14176.4</v>
      </c>
      <c r="L180" s="25">
        <f>TRUNC(F180+H180+J180,1)</f>
        <v>14176.4</v>
      </c>
      <c r="M180" s="19" t="s">
        <v>50</v>
      </c>
      <c r="N180" s="1" t="s">
        <v>694</v>
      </c>
      <c r="O180" s="1" t="s">
        <v>458</v>
      </c>
      <c r="P180" s="1" t="s">
        <v>56</v>
      </c>
      <c r="Q180" s="1" t="s">
        <v>56</v>
      </c>
      <c r="R180" s="1" t="s">
        <v>56</v>
      </c>
      <c r="S180">
        <v>0</v>
      </c>
      <c r="T180">
        <v>0</v>
      </c>
      <c r="U180">
        <v>0.44</v>
      </c>
      <c r="AV180" s="1" t="s">
        <v>50</v>
      </c>
      <c r="AW180" s="1" t="s">
        <v>1242</v>
      </c>
      <c r="AX180" s="1" t="s">
        <v>50</v>
      </c>
      <c r="AY180" s="1" t="s">
        <v>50</v>
      </c>
      <c r="AZ180" s="1" t="s">
        <v>50</v>
      </c>
    </row>
    <row r="181" spans="1:52" ht="30" customHeight="1">
      <c r="A181" s="19" t="s">
        <v>459</v>
      </c>
      <c r="B181" s="19" t="s">
        <v>50</v>
      </c>
      <c r="C181" s="19" t="s">
        <v>50</v>
      </c>
      <c r="D181" s="20"/>
      <c r="E181" s="22"/>
      <c r="F181" s="25">
        <f>TRUNC(SUMIF(N179:N180, N178, F179:F180),0)</f>
        <v>46395</v>
      </c>
      <c r="G181" s="22"/>
      <c r="H181" s="25">
        <f>TRUNC(SUMIF(N179:N180, N178, H179:H180),0)</f>
        <v>0</v>
      </c>
      <c r="I181" s="22"/>
      <c r="J181" s="25">
        <f>TRUNC(SUMIF(N179:N180, N178, J179:J180),0)</f>
        <v>0</v>
      </c>
      <c r="K181" s="22"/>
      <c r="L181" s="25">
        <f>F181+H181+J181</f>
        <v>46395</v>
      </c>
      <c r="M181" s="19" t="s">
        <v>50</v>
      </c>
      <c r="N181" s="1" t="s">
        <v>64</v>
      </c>
      <c r="O181" s="1" t="s">
        <v>64</v>
      </c>
      <c r="P181" s="1" t="s">
        <v>50</v>
      </c>
      <c r="Q181" s="1" t="s">
        <v>50</v>
      </c>
      <c r="R181" s="1" t="s">
        <v>50</v>
      </c>
      <c r="AV181" s="1" t="s">
        <v>50</v>
      </c>
      <c r="AW181" s="1" t="s">
        <v>50</v>
      </c>
      <c r="AX181" s="1" t="s">
        <v>50</v>
      </c>
      <c r="AY181" s="1" t="s">
        <v>50</v>
      </c>
      <c r="AZ181" s="1" t="s">
        <v>50</v>
      </c>
    </row>
    <row r="182" spans="1:52" ht="30" customHeight="1">
      <c r="A182" s="20"/>
      <c r="B182" s="20"/>
      <c r="C182" s="20"/>
      <c r="D182" s="20"/>
      <c r="E182" s="22"/>
      <c r="F182" s="25"/>
      <c r="G182" s="22"/>
      <c r="H182" s="25"/>
      <c r="I182" s="22"/>
      <c r="J182" s="25"/>
      <c r="K182" s="22"/>
      <c r="L182" s="25"/>
      <c r="M182" s="20"/>
    </row>
    <row r="183" spans="1:52" ht="30" customHeight="1">
      <c r="A183" s="16" t="s">
        <v>1243</v>
      </c>
      <c r="B183" s="17"/>
      <c r="C183" s="17"/>
      <c r="D183" s="17"/>
      <c r="E183" s="21"/>
      <c r="F183" s="24"/>
      <c r="G183" s="21"/>
      <c r="H183" s="24"/>
      <c r="I183" s="21"/>
      <c r="J183" s="24"/>
      <c r="K183" s="21"/>
      <c r="L183" s="24"/>
      <c r="M183" s="18"/>
      <c r="N183" s="1" t="s">
        <v>697</v>
      </c>
    </row>
    <row r="184" spans="1:52" ht="30" customHeight="1">
      <c r="A184" s="19" t="s">
        <v>616</v>
      </c>
      <c r="B184" s="19" t="s">
        <v>466</v>
      </c>
      <c r="C184" s="19" t="s">
        <v>467</v>
      </c>
      <c r="D184" s="20">
        <v>0.114</v>
      </c>
      <c r="E184" s="22">
        <f>단가대비표!O292</f>
        <v>0</v>
      </c>
      <c r="F184" s="25">
        <f>TRUNC(E184*D184,1)</f>
        <v>0</v>
      </c>
      <c r="G184" s="22">
        <f>단가대비표!P292</f>
        <v>275790</v>
      </c>
      <c r="H184" s="25">
        <f>TRUNC(G184*D184,1)</f>
        <v>31440</v>
      </c>
      <c r="I184" s="22">
        <f>단가대비표!V292</f>
        <v>0</v>
      </c>
      <c r="J184" s="25">
        <f>TRUNC(I184*D184,1)</f>
        <v>0</v>
      </c>
      <c r="K184" s="22">
        <f t="shared" ref="K184:L186" si="29">TRUNC(E184+G184+I184,1)</f>
        <v>275790</v>
      </c>
      <c r="L184" s="25">
        <f t="shared" si="29"/>
        <v>31440</v>
      </c>
      <c r="M184" s="19" t="s">
        <v>50</v>
      </c>
      <c r="N184" s="1" t="s">
        <v>697</v>
      </c>
      <c r="O184" s="1" t="s">
        <v>617</v>
      </c>
      <c r="P184" s="1" t="s">
        <v>56</v>
      </c>
      <c r="Q184" s="1" t="s">
        <v>56</v>
      </c>
      <c r="R184" s="1" t="s">
        <v>55</v>
      </c>
      <c r="V184">
        <v>1</v>
      </c>
      <c r="AV184" s="1" t="s">
        <v>50</v>
      </c>
      <c r="AW184" s="1" t="s">
        <v>1244</v>
      </c>
      <c r="AX184" s="1" t="s">
        <v>50</v>
      </c>
      <c r="AY184" s="1" t="s">
        <v>50</v>
      </c>
      <c r="AZ184" s="1" t="s">
        <v>50</v>
      </c>
    </row>
    <row r="185" spans="1:52" ht="30" customHeight="1">
      <c r="A185" s="19" t="s">
        <v>469</v>
      </c>
      <c r="B185" s="19" t="s">
        <v>466</v>
      </c>
      <c r="C185" s="19" t="s">
        <v>467</v>
      </c>
      <c r="D185" s="20">
        <v>2.9000000000000001E-2</v>
      </c>
      <c r="E185" s="22">
        <f>단가대비표!O289</f>
        <v>0</v>
      </c>
      <c r="F185" s="25">
        <f>TRUNC(E185*D185,1)</f>
        <v>0</v>
      </c>
      <c r="G185" s="22">
        <f>단가대비표!P289</f>
        <v>172068</v>
      </c>
      <c r="H185" s="25">
        <f>TRUNC(G185*D185,1)</f>
        <v>4989.8999999999996</v>
      </c>
      <c r="I185" s="22">
        <f>단가대비표!V289</f>
        <v>0</v>
      </c>
      <c r="J185" s="25">
        <f>TRUNC(I185*D185,1)</f>
        <v>0</v>
      </c>
      <c r="K185" s="22">
        <f t="shared" si="29"/>
        <v>172068</v>
      </c>
      <c r="L185" s="25">
        <f t="shared" si="29"/>
        <v>4989.8999999999996</v>
      </c>
      <c r="M185" s="19" t="s">
        <v>50</v>
      </c>
      <c r="N185" s="1" t="s">
        <v>697</v>
      </c>
      <c r="O185" s="1" t="s">
        <v>470</v>
      </c>
      <c r="P185" s="1" t="s">
        <v>56</v>
      </c>
      <c r="Q185" s="1" t="s">
        <v>56</v>
      </c>
      <c r="R185" s="1" t="s">
        <v>55</v>
      </c>
      <c r="V185">
        <v>1</v>
      </c>
      <c r="AV185" s="1" t="s">
        <v>50</v>
      </c>
      <c r="AW185" s="1" t="s">
        <v>1245</v>
      </c>
      <c r="AX185" s="1" t="s">
        <v>50</v>
      </c>
      <c r="AY185" s="1" t="s">
        <v>50</v>
      </c>
      <c r="AZ185" s="1" t="s">
        <v>50</v>
      </c>
    </row>
    <row r="186" spans="1:52" ht="30" customHeight="1">
      <c r="A186" s="19" t="s">
        <v>620</v>
      </c>
      <c r="B186" s="19" t="s">
        <v>722</v>
      </c>
      <c r="C186" s="19" t="s">
        <v>371</v>
      </c>
      <c r="D186" s="20">
        <v>1</v>
      </c>
      <c r="E186" s="22">
        <v>0</v>
      </c>
      <c r="F186" s="25">
        <f>TRUNC(E186*D186,1)</f>
        <v>0</v>
      </c>
      <c r="G186" s="22">
        <v>0</v>
      </c>
      <c r="H186" s="25">
        <f>TRUNC(G186*D186,1)</f>
        <v>0</v>
      </c>
      <c r="I186" s="22">
        <f>TRUNC(SUMIF(V184:V186, RIGHTB(O186, 1), H184:H186)*U186, 2)</f>
        <v>1092.8900000000001</v>
      </c>
      <c r="J186" s="25">
        <f>TRUNC(I186*D186,1)</f>
        <v>1092.8</v>
      </c>
      <c r="K186" s="22">
        <f t="shared" si="29"/>
        <v>1092.8</v>
      </c>
      <c r="L186" s="25">
        <f t="shared" si="29"/>
        <v>1092.8</v>
      </c>
      <c r="M186" s="19" t="s">
        <v>50</v>
      </c>
      <c r="N186" s="1" t="s">
        <v>697</v>
      </c>
      <c r="O186" s="1" t="s">
        <v>458</v>
      </c>
      <c r="P186" s="1" t="s">
        <v>56</v>
      </c>
      <c r="Q186" s="1" t="s">
        <v>56</v>
      </c>
      <c r="R186" s="1" t="s">
        <v>56</v>
      </c>
      <c r="S186">
        <v>1</v>
      </c>
      <c r="T186">
        <v>2</v>
      </c>
      <c r="U186">
        <v>0.03</v>
      </c>
      <c r="AV186" s="1" t="s">
        <v>50</v>
      </c>
      <c r="AW186" s="1" t="s">
        <v>1246</v>
      </c>
      <c r="AX186" s="1" t="s">
        <v>50</v>
      </c>
      <c r="AY186" s="1" t="s">
        <v>50</v>
      </c>
      <c r="AZ186" s="1" t="s">
        <v>50</v>
      </c>
    </row>
    <row r="187" spans="1:52" ht="30" customHeight="1">
      <c r="A187" s="19" t="s">
        <v>459</v>
      </c>
      <c r="B187" s="19" t="s">
        <v>50</v>
      </c>
      <c r="C187" s="19" t="s">
        <v>50</v>
      </c>
      <c r="D187" s="20"/>
      <c r="E187" s="22"/>
      <c r="F187" s="25">
        <f>TRUNC(SUMIF(N184:N186, N183, F184:F186),0)</f>
        <v>0</v>
      </c>
      <c r="G187" s="22"/>
      <c r="H187" s="25">
        <f>TRUNC(SUMIF(N184:N186, N183, H184:H186),0)</f>
        <v>36429</v>
      </c>
      <c r="I187" s="22"/>
      <c r="J187" s="25">
        <f>TRUNC(SUMIF(N184:N186, N183, J184:J186),0)</f>
        <v>1092</v>
      </c>
      <c r="K187" s="22"/>
      <c r="L187" s="25">
        <f>F187+H187+J187</f>
        <v>37521</v>
      </c>
      <c r="M187" s="19" t="s">
        <v>50</v>
      </c>
      <c r="N187" s="1" t="s">
        <v>64</v>
      </c>
      <c r="O187" s="1" t="s">
        <v>64</v>
      </c>
      <c r="P187" s="1" t="s">
        <v>50</v>
      </c>
      <c r="Q187" s="1" t="s">
        <v>50</v>
      </c>
      <c r="R187" s="1" t="s">
        <v>50</v>
      </c>
      <c r="AV187" s="1" t="s">
        <v>50</v>
      </c>
      <c r="AW187" s="1" t="s">
        <v>50</v>
      </c>
      <c r="AX187" s="1" t="s">
        <v>50</v>
      </c>
      <c r="AY187" s="1" t="s">
        <v>50</v>
      </c>
      <c r="AZ187" s="1" t="s">
        <v>50</v>
      </c>
    </row>
    <row r="188" spans="1:52" ht="30" customHeight="1">
      <c r="A188" s="20"/>
      <c r="B188" s="20"/>
      <c r="C188" s="20"/>
      <c r="D188" s="20"/>
      <c r="E188" s="22"/>
      <c r="F188" s="25"/>
      <c r="G188" s="22"/>
      <c r="H188" s="25"/>
      <c r="I188" s="22"/>
      <c r="J188" s="25"/>
      <c r="K188" s="22"/>
      <c r="L188" s="25"/>
      <c r="M188" s="20"/>
    </row>
    <row r="189" spans="1:52" ht="30" customHeight="1">
      <c r="A189" s="16" t="s">
        <v>1247</v>
      </c>
      <c r="B189" s="17"/>
      <c r="C189" s="17"/>
      <c r="D189" s="17"/>
      <c r="E189" s="21"/>
      <c r="F189" s="24"/>
      <c r="G189" s="21"/>
      <c r="H189" s="24"/>
      <c r="I189" s="21"/>
      <c r="J189" s="24"/>
      <c r="K189" s="21"/>
      <c r="L189" s="24"/>
      <c r="M189" s="18"/>
      <c r="N189" s="1" t="s">
        <v>702</v>
      </c>
    </row>
    <row r="190" spans="1:52" ht="30" customHeight="1">
      <c r="A190" s="19" t="s">
        <v>1227</v>
      </c>
      <c r="B190" s="19" t="s">
        <v>1228</v>
      </c>
      <c r="C190" s="19" t="s">
        <v>174</v>
      </c>
      <c r="D190" s="20">
        <v>1.19</v>
      </c>
      <c r="E190" s="22">
        <f>단가대비표!O202</f>
        <v>27075</v>
      </c>
      <c r="F190" s="25">
        <f>TRUNC(E190*D190,1)</f>
        <v>32219.200000000001</v>
      </c>
      <c r="G190" s="22">
        <f>단가대비표!P202</f>
        <v>0</v>
      </c>
      <c r="H190" s="25">
        <f>TRUNC(G190*D190,1)</f>
        <v>0</v>
      </c>
      <c r="I190" s="22">
        <f>단가대비표!V202</f>
        <v>0</v>
      </c>
      <c r="J190" s="25">
        <f>TRUNC(I190*D190,1)</f>
        <v>0</v>
      </c>
      <c r="K190" s="22">
        <f>TRUNC(E190+G190+I190,1)</f>
        <v>27075</v>
      </c>
      <c r="L190" s="25">
        <f>TRUNC(F190+H190+J190,1)</f>
        <v>32219.200000000001</v>
      </c>
      <c r="M190" s="19" t="s">
        <v>50</v>
      </c>
      <c r="N190" s="1" t="s">
        <v>702</v>
      </c>
      <c r="O190" s="1" t="s">
        <v>1229</v>
      </c>
      <c r="P190" s="1" t="s">
        <v>56</v>
      </c>
      <c r="Q190" s="1" t="s">
        <v>56</v>
      </c>
      <c r="R190" s="1" t="s">
        <v>55</v>
      </c>
      <c r="V190">
        <v>1</v>
      </c>
      <c r="AV190" s="1" t="s">
        <v>50</v>
      </c>
      <c r="AW190" s="1" t="s">
        <v>1248</v>
      </c>
      <c r="AX190" s="1" t="s">
        <v>50</v>
      </c>
      <c r="AY190" s="1" t="s">
        <v>50</v>
      </c>
      <c r="AZ190" s="1" t="s">
        <v>50</v>
      </c>
    </row>
    <row r="191" spans="1:52" ht="30" customHeight="1">
      <c r="A191" s="19" t="s">
        <v>1231</v>
      </c>
      <c r="B191" s="19" t="s">
        <v>1249</v>
      </c>
      <c r="C191" s="19" t="s">
        <v>371</v>
      </c>
      <c r="D191" s="20">
        <v>1</v>
      </c>
      <c r="E191" s="22">
        <f>TRUNC(SUMIF(V190:V191, RIGHTB(O191, 1), F190:F191)*U191, 2)</f>
        <v>21264.67</v>
      </c>
      <c r="F191" s="25">
        <f>TRUNC(E191*D191,1)</f>
        <v>21264.6</v>
      </c>
      <c r="G191" s="22">
        <v>0</v>
      </c>
      <c r="H191" s="25">
        <f>TRUNC(G191*D191,1)</f>
        <v>0</v>
      </c>
      <c r="I191" s="22">
        <v>0</v>
      </c>
      <c r="J191" s="25">
        <f>TRUNC(I191*D191,1)</f>
        <v>0</v>
      </c>
      <c r="K191" s="22">
        <f>TRUNC(E191+G191+I191,1)</f>
        <v>21264.6</v>
      </c>
      <c r="L191" s="25">
        <f>TRUNC(F191+H191+J191,1)</f>
        <v>21264.6</v>
      </c>
      <c r="M191" s="19" t="s">
        <v>50</v>
      </c>
      <c r="N191" s="1" t="s">
        <v>702</v>
      </c>
      <c r="O191" s="1" t="s">
        <v>458</v>
      </c>
      <c r="P191" s="1" t="s">
        <v>56</v>
      </c>
      <c r="Q191" s="1" t="s">
        <v>56</v>
      </c>
      <c r="R191" s="1" t="s">
        <v>56</v>
      </c>
      <c r="S191">
        <v>0</v>
      </c>
      <c r="T191">
        <v>0</v>
      </c>
      <c r="U191">
        <v>0.66</v>
      </c>
      <c r="AV191" s="1" t="s">
        <v>50</v>
      </c>
      <c r="AW191" s="1" t="s">
        <v>1250</v>
      </c>
      <c r="AX191" s="1" t="s">
        <v>50</v>
      </c>
      <c r="AY191" s="1" t="s">
        <v>50</v>
      </c>
      <c r="AZ191" s="1" t="s">
        <v>50</v>
      </c>
    </row>
    <row r="192" spans="1:52" ht="30" customHeight="1">
      <c r="A192" s="19" t="s">
        <v>459</v>
      </c>
      <c r="B192" s="19" t="s">
        <v>50</v>
      </c>
      <c r="C192" s="19" t="s">
        <v>50</v>
      </c>
      <c r="D192" s="20"/>
      <c r="E192" s="22"/>
      <c r="F192" s="25">
        <f>TRUNC(SUMIF(N190:N191, N189, F190:F191),0)</f>
        <v>53483</v>
      </c>
      <c r="G192" s="22"/>
      <c r="H192" s="25">
        <f>TRUNC(SUMIF(N190:N191, N189, H190:H191),0)</f>
        <v>0</v>
      </c>
      <c r="I192" s="22"/>
      <c r="J192" s="25">
        <f>TRUNC(SUMIF(N190:N191, N189, J190:J191),0)</f>
        <v>0</v>
      </c>
      <c r="K192" s="22"/>
      <c r="L192" s="25">
        <f>F192+H192+J192</f>
        <v>53483</v>
      </c>
      <c r="M192" s="19" t="s">
        <v>50</v>
      </c>
      <c r="N192" s="1" t="s">
        <v>64</v>
      </c>
      <c r="O192" s="1" t="s">
        <v>64</v>
      </c>
      <c r="P192" s="1" t="s">
        <v>50</v>
      </c>
      <c r="Q192" s="1" t="s">
        <v>50</v>
      </c>
      <c r="R192" s="1" t="s">
        <v>50</v>
      </c>
      <c r="AV192" s="1" t="s">
        <v>50</v>
      </c>
      <c r="AW192" s="1" t="s">
        <v>50</v>
      </c>
      <c r="AX192" s="1" t="s">
        <v>50</v>
      </c>
      <c r="AY192" s="1" t="s">
        <v>50</v>
      </c>
      <c r="AZ192" s="1" t="s">
        <v>50</v>
      </c>
    </row>
    <row r="193" spans="1:52" ht="30" customHeight="1">
      <c r="A193" s="20"/>
      <c r="B193" s="20"/>
      <c r="C193" s="20"/>
      <c r="D193" s="20"/>
      <c r="E193" s="22"/>
      <c r="F193" s="25"/>
      <c r="G193" s="22"/>
      <c r="H193" s="25"/>
      <c r="I193" s="22"/>
      <c r="J193" s="25"/>
      <c r="K193" s="22"/>
      <c r="L193" s="25"/>
      <c r="M193" s="20"/>
    </row>
    <row r="194" spans="1:52" ht="30" customHeight="1">
      <c r="A194" s="16" t="s">
        <v>1251</v>
      </c>
      <c r="B194" s="17"/>
      <c r="C194" s="17"/>
      <c r="D194" s="17"/>
      <c r="E194" s="21"/>
      <c r="F194" s="24"/>
      <c r="G194" s="21"/>
      <c r="H194" s="24"/>
      <c r="I194" s="21"/>
      <c r="J194" s="24"/>
      <c r="K194" s="21"/>
      <c r="L194" s="24"/>
      <c r="M194" s="18"/>
      <c r="N194" s="1" t="s">
        <v>706</v>
      </c>
    </row>
    <row r="195" spans="1:52" ht="30" customHeight="1">
      <c r="A195" s="19" t="s">
        <v>616</v>
      </c>
      <c r="B195" s="19" t="s">
        <v>466</v>
      </c>
      <c r="C195" s="19" t="s">
        <v>467</v>
      </c>
      <c r="D195" s="20">
        <v>0.16</v>
      </c>
      <c r="E195" s="22">
        <f>단가대비표!O292</f>
        <v>0</v>
      </c>
      <c r="F195" s="25">
        <f>TRUNC(E195*D195,1)</f>
        <v>0</v>
      </c>
      <c r="G195" s="22">
        <f>단가대비표!P292</f>
        <v>275790</v>
      </c>
      <c r="H195" s="25">
        <f>TRUNC(G195*D195,1)</f>
        <v>44126.400000000001</v>
      </c>
      <c r="I195" s="22">
        <f>단가대비표!V292</f>
        <v>0</v>
      </c>
      <c r="J195" s="25">
        <f>TRUNC(I195*D195,1)</f>
        <v>0</v>
      </c>
      <c r="K195" s="22">
        <f t="shared" ref="K195:L197" si="30">TRUNC(E195+G195+I195,1)</f>
        <v>275790</v>
      </c>
      <c r="L195" s="25">
        <f t="shared" si="30"/>
        <v>44126.400000000001</v>
      </c>
      <c r="M195" s="19" t="s">
        <v>50</v>
      </c>
      <c r="N195" s="1" t="s">
        <v>706</v>
      </c>
      <c r="O195" s="1" t="s">
        <v>617</v>
      </c>
      <c r="P195" s="1" t="s">
        <v>56</v>
      </c>
      <c r="Q195" s="1" t="s">
        <v>56</v>
      </c>
      <c r="R195" s="1" t="s">
        <v>55</v>
      </c>
      <c r="V195">
        <v>1</v>
      </c>
      <c r="AV195" s="1" t="s">
        <v>50</v>
      </c>
      <c r="AW195" s="1" t="s">
        <v>1252</v>
      </c>
      <c r="AX195" s="1" t="s">
        <v>50</v>
      </c>
      <c r="AY195" s="1" t="s">
        <v>50</v>
      </c>
      <c r="AZ195" s="1" t="s">
        <v>50</v>
      </c>
    </row>
    <row r="196" spans="1:52" ht="30" customHeight="1">
      <c r="A196" s="19" t="s">
        <v>469</v>
      </c>
      <c r="B196" s="19" t="s">
        <v>466</v>
      </c>
      <c r="C196" s="19" t="s">
        <v>467</v>
      </c>
      <c r="D196" s="20">
        <v>0.04</v>
      </c>
      <c r="E196" s="22">
        <f>단가대비표!O289</f>
        <v>0</v>
      </c>
      <c r="F196" s="25">
        <f>TRUNC(E196*D196,1)</f>
        <v>0</v>
      </c>
      <c r="G196" s="22">
        <f>단가대비표!P289</f>
        <v>172068</v>
      </c>
      <c r="H196" s="25">
        <f>TRUNC(G196*D196,1)</f>
        <v>6882.7</v>
      </c>
      <c r="I196" s="22">
        <f>단가대비표!V289</f>
        <v>0</v>
      </c>
      <c r="J196" s="25">
        <f>TRUNC(I196*D196,1)</f>
        <v>0</v>
      </c>
      <c r="K196" s="22">
        <f t="shared" si="30"/>
        <v>172068</v>
      </c>
      <c r="L196" s="25">
        <f t="shared" si="30"/>
        <v>6882.7</v>
      </c>
      <c r="M196" s="19" t="s">
        <v>50</v>
      </c>
      <c r="N196" s="1" t="s">
        <v>706</v>
      </c>
      <c r="O196" s="1" t="s">
        <v>470</v>
      </c>
      <c r="P196" s="1" t="s">
        <v>56</v>
      </c>
      <c r="Q196" s="1" t="s">
        <v>56</v>
      </c>
      <c r="R196" s="1" t="s">
        <v>55</v>
      </c>
      <c r="V196">
        <v>1</v>
      </c>
      <c r="AV196" s="1" t="s">
        <v>50</v>
      </c>
      <c r="AW196" s="1" t="s">
        <v>1253</v>
      </c>
      <c r="AX196" s="1" t="s">
        <v>50</v>
      </c>
      <c r="AY196" s="1" t="s">
        <v>50</v>
      </c>
      <c r="AZ196" s="1" t="s">
        <v>50</v>
      </c>
    </row>
    <row r="197" spans="1:52" ht="30" customHeight="1">
      <c r="A197" s="19" t="s">
        <v>620</v>
      </c>
      <c r="B197" s="19" t="s">
        <v>722</v>
      </c>
      <c r="C197" s="19" t="s">
        <v>371</v>
      </c>
      <c r="D197" s="20">
        <v>1</v>
      </c>
      <c r="E197" s="22">
        <v>0</v>
      </c>
      <c r="F197" s="25">
        <f>TRUNC(E197*D197,1)</f>
        <v>0</v>
      </c>
      <c r="G197" s="22">
        <v>0</v>
      </c>
      <c r="H197" s="25">
        <f>TRUNC(G197*D197,1)</f>
        <v>0</v>
      </c>
      <c r="I197" s="22">
        <f>TRUNC(SUMIF(V195:V197, RIGHTB(O197, 1), H195:H197)*U197, 2)</f>
        <v>1530.27</v>
      </c>
      <c r="J197" s="25">
        <f>TRUNC(I197*D197,1)</f>
        <v>1530.2</v>
      </c>
      <c r="K197" s="22">
        <f t="shared" si="30"/>
        <v>1530.2</v>
      </c>
      <c r="L197" s="25">
        <f t="shared" si="30"/>
        <v>1530.2</v>
      </c>
      <c r="M197" s="19" t="s">
        <v>50</v>
      </c>
      <c r="N197" s="1" t="s">
        <v>706</v>
      </c>
      <c r="O197" s="1" t="s">
        <v>458</v>
      </c>
      <c r="P197" s="1" t="s">
        <v>56</v>
      </c>
      <c r="Q197" s="1" t="s">
        <v>56</v>
      </c>
      <c r="R197" s="1" t="s">
        <v>56</v>
      </c>
      <c r="S197">
        <v>1</v>
      </c>
      <c r="T197">
        <v>2</v>
      </c>
      <c r="U197">
        <v>0.03</v>
      </c>
      <c r="AV197" s="1" t="s">
        <v>50</v>
      </c>
      <c r="AW197" s="1" t="s">
        <v>1254</v>
      </c>
      <c r="AX197" s="1" t="s">
        <v>50</v>
      </c>
      <c r="AY197" s="1" t="s">
        <v>50</v>
      </c>
      <c r="AZ197" s="1" t="s">
        <v>50</v>
      </c>
    </row>
    <row r="198" spans="1:52" ht="30" customHeight="1">
      <c r="A198" s="19" t="s">
        <v>459</v>
      </c>
      <c r="B198" s="19" t="s">
        <v>50</v>
      </c>
      <c r="C198" s="19" t="s">
        <v>50</v>
      </c>
      <c r="D198" s="20"/>
      <c r="E198" s="22"/>
      <c r="F198" s="25">
        <f>TRUNC(SUMIF(N195:N197, N194, F195:F197),0)</f>
        <v>0</v>
      </c>
      <c r="G198" s="22"/>
      <c r="H198" s="25">
        <f>TRUNC(SUMIF(N195:N197, N194, H195:H197),0)</f>
        <v>51009</v>
      </c>
      <c r="I198" s="22"/>
      <c r="J198" s="25">
        <f>TRUNC(SUMIF(N195:N197, N194, J195:J197),0)</f>
        <v>1530</v>
      </c>
      <c r="K198" s="22"/>
      <c r="L198" s="25">
        <f>F198+H198+J198</f>
        <v>52539</v>
      </c>
      <c r="M198" s="19" t="s">
        <v>50</v>
      </c>
      <c r="N198" s="1" t="s">
        <v>64</v>
      </c>
      <c r="O198" s="1" t="s">
        <v>64</v>
      </c>
      <c r="P198" s="1" t="s">
        <v>50</v>
      </c>
      <c r="Q198" s="1" t="s">
        <v>50</v>
      </c>
      <c r="R198" s="1" t="s">
        <v>50</v>
      </c>
      <c r="AV198" s="1" t="s">
        <v>50</v>
      </c>
      <c r="AW198" s="1" t="s">
        <v>50</v>
      </c>
      <c r="AX198" s="1" t="s">
        <v>50</v>
      </c>
      <c r="AY198" s="1" t="s">
        <v>50</v>
      </c>
      <c r="AZ198" s="1" t="s">
        <v>50</v>
      </c>
    </row>
  </sheetData>
  <mergeCells count="46">
    <mergeCell ref="AW2:AW3"/>
    <mergeCell ref="AO2:AO3"/>
    <mergeCell ref="AP2:AP3"/>
    <mergeCell ref="AQ2:AQ3"/>
    <mergeCell ref="AR2:AR3"/>
    <mergeCell ref="AS2:AS3"/>
    <mergeCell ref="AT2:AT3"/>
    <mergeCell ref="AK2:AK3"/>
    <mergeCell ref="AL2:AL3"/>
    <mergeCell ref="A26:B26"/>
    <mergeCell ref="AU2:AU3"/>
    <mergeCell ref="AV2:AV3"/>
    <mergeCell ref="AN2:AN3"/>
    <mergeCell ref="AC2:AC3"/>
    <mergeCell ref="AD2:AD3"/>
    <mergeCell ref="AE2:AE3"/>
    <mergeCell ref="AF2:AF3"/>
    <mergeCell ref="AG2:AG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H2:AH3"/>
    <mergeCell ref="AI2:AI3"/>
    <mergeCell ref="AJ2:AJ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F0071-F8C2-4588-9C01-BFE8AD1D91A2}">
  <sheetPr>
    <pageSetUpPr fitToPage="1"/>
  </sheetPr>
  <dimension ref="A1:L9"/>
  <sheetViews>
    <sheetView topLeftCell="B1" workbookViewId="0">
      <selection activeCell="B2" sqref="B2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1" width="11.625" hidden="1" customWidth="1"/>
    <col min="12" max="12" width="20.625" customWidth="1"/>
  </cols>
  <sheetData>
    <row r="1" spans="1:12" ht="30" customHeight="1">
      <c r="A1" s="3"/>
      <c r="B1" s="2" t="s">
        <v>1362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30" customHeight="1">
      <c r="A2" s="14"/>
      <c r="B2" s="15" t="s">
        <v>2416</v>
      </c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30" customHeight="1">
      <c r="A3" s="7" t="s">
        <v>431</v>
      </c>
      <c r="B3" s="7" t="s">
        <v>1</v>
      </c>
      <c r="C3" s="7" t="s">
        <v>2</v>
      </c>
      <c r="D3" s="7" t="s">
        <v>3</v>
      </c>
      <c r="E3" s="7" t="s">
        <v>432</v>
      </c>
      <c r="F3" s="7" t="s">
        <v>433</v>
      </c>
      <c r="G3" s="7" t="s">
        <v>434</v>
      </c>
      <c r="H3" s="7" t="s">
        <v>435</v>
      </c>
      <c r="I3" s="7" t="s">
        <v>436</v>
      </c>
      <c r="J3" s="7" t="s">
        <v>1363</v>
      </c>
      <c r="K3" s="7" t="s">
        <v>1364</v>
      </c>
      <c r="L3" s="7" t="s">
        <v>440</v>
      </c>
    </row>
    <row r="4" spans="1:12" ht="30" customHeight="1">
      <c r="A4" s="26" t="s">
        <v>571</v>
      </c>
      <c r="B4" s="26" t="s">
        <v>568</v>
      </c>
      <c r="C4" s="26" t="s">
        <v>569</v>
      </c>
      <c r="D4" s="26" t="s">
        <v>67</v>
      </c>
      <c r="E4" s="27">
        <f>단가산출서!B14</f>
        <v>500</v>
      </c>
      <c r="F4" s="27">
        <f>단가산출서!C14</f>
        <v>843</v>
      </c>
      <c r="G4" s="27">
        <f>단가산출서!D14</f>
        <v>423</v>
      </c>
      <c r="H4" s="27">
        <f>단가산출서!E14</f>
        <v>1766</v>
      </c>
      <c r="I4" s="26" t="s">
        <v>570</v>
      </c>
      <c r="J4" s="26" t="s">
        <v>50</v>
      </c>
      <c r="K4" s="26" t="s">
        <v>571</v>
      </c>
      <c r="L4" s="26" t="s">
        <v>1373</v>
      </c>
    </row>
    <row r="5" spans="1:12" ht="30" customHeight="1">
      <c r="A5" s="26" t="s">
        <v>577</v>
      </c>
      <c r="B5" s="26" t="s">
        <v>574</v>
      </c>
      <c r="C5" s="26" t="s">
        <v>575</v>
      </c>
      <c r="D5" s="26" t="s">
        <v>67</v>
      </c>
      <c r="E5" s="27">
        <f>단가산출서!B68</f>
        <v>1613</v>
      </c>
      <c r="F5" s="27">
        <f>단가산출서!C68</f>
        <v>5315</v>
      </c>
      <c r="G5" s="27">
        <f>단가산출서!D68</f>
        <v>1573</v>
      </c>
      <c r="H5" s="27">
        <f>단가산출서!E68</f>
        <v>8501</v>
      </c>
      <c r="I5" s="26" t="s">
        <v>576</v>
      </c>
      <c r="J5" s="26" t="s">
        <v>50</v>
      </c>
      <c r="K5" s="26" t="s">
        <v>577</v>
      </c>
      <c r="L5" s="26" t="s">
        <v>1391</v>
      </c>
    </row>
    <row r="6" spans="1:12" ht="30" customHeight="1">
      <c r="A6" s="26" t="s">
        <v>583</v>
      </c>
      <c r="B6" s="26" t="s">
        <v>580</v>
      </c>
      <c r="C6" s="26" t="s">
        <v>581</v>
      </c>
      <c r="D6" s="26" t="s">
        <v>67</v>
      </c>
      <c r="E6" s="27">
        <f>단가산출서!B133</f>
        <v>2580</v>
      </c>
      <c r="F6" s="27">
        <f>단가산출서!C133</f>
        <v>4362</v>
      </c>
      <c r="G6" s="27">
        <f>단가산출서!D133</f>
        <v>2373</v>
      </c>
      <c r="H6" s="27">
        <f>단가산출서!E133</f>
        <v>9315</v>
      </c>
      <c r="I6" s="26" t="s">
        <v>582</v>
      </c>
      <c r="J6" s="26" t="s">
        <v>50</v>
      </c>
      <c r="K6" s="26" t="s">
        <v>583</v>
      </c>
      <c r="L6" s="26" t="s">
        <v>1438</v>
      </c>
    </row>
    <row r="7" spans="1:12" ht="30" customHeight="1">
      <c r="A7" s="26" t="s">
        <v>590</v>
      </c>
      <c r="B7" s="26" t="s">
        <v>587</v>
      </c>
      <c r="C7" s="26" t="s">
        <v>588</v>
      </c>
      <c r="D7" s="26" t="s">
        <v>67</v>
      </c>
      <c r="E7" s="27">
        <f>단가산출서!B198</f>
        <v>804</v>
      </c>
      <c r="F7" s="27">
        <f>단가산출서!C198</f>
        <v>1702</v>
      </c>
      <c r="G7" s="27">
        <f>단가산출서!D198</f>
        <v>646</v>
      </c>
      <c r="H7" s="27">
        <f>단가산출서!E198</f>
        <v>3152</v>
      </c>
      <c r="I7" s="26" t="s">
        <v>589</v>
      </c>
      <c r="J7" s="26" t="s">
        <v>50</v>
      </c>
      <c r="K7" s="26" t="s">
        <v>590</v>
      </c>
      <c r="L7" s="26" t="s">
        <v>1438</v>
      </c>
    </row>
    <row r="8" spans="1:12" ht="30" customHeight="1">
      <c r="A8" s="26" t="s">
        <v>1094</v>
      </c>
      <c r="B8" s="26" t="s">
        <v>295</v>
      </c>
      <c r="C8" s="26" t="s">
        <v>1092</v>
      </c>
      <c r="D8" s="26" t="s">
        <v>296</v>
      </c>
      <c r="E8" s="27">
        <f>단가산출서!B269</f>
        <v>0</v>
      </c>
      <c r="F8" s="27">
        <f>단가산출서!C269</f>
        <v>0</v>
      </c>
      <c r="G8" s="27">
        <f>단가산출서!D269</f>
        <v>1505</v>
      </c>
      <c r="H8" s="27">
        <f>단가산출서!E269</f>
        <v>1505</v>
      </c>
      <c r="I8" s="26" t="s">
        <v>1093</v>
      </c>
      <c r="J8" s="26" t="s">
        <v>50</v>
      </c>
      <c r="K8" s="26" t="s">
        <v>1094</v>
      </c>
      <c r="L8" s="26" t="s">
        <v>1438</v>
      </c>
    </row>
    <row r="9" spans="1:12" ht="30" customHeight="1">
      <c r="A9" s="26" t="s">
        <v>1098</v>
      </c>
      <c r="B9" s="26" t="s">
        <v>1095</v>
      </c>
      <c r="C9" s="26" t="s">
        <v>1096</v>
      </c>
      <c r="D9" s="26" t="s">
        <v>112</v>
      </c>
      <c r="E9" s="27">
        <f>단가산출서!B327</f>
        <v>0</v>
      </c>
      <c r="F9" s="27">
        <f>단가산출서!C327</f>
        <v>0</v>
      </c>
      <c r="G9" s="27">
        <f>단가산출서!D327</f>
        <v>12182</v>
      </c>
      <c r="H9" s="27">
        <f>단가산출서!E327</f>
        <v>12182</v>
      </c>
      <c r="I9" s="26" t="s">
        <v>1097</v>
      </c>
      <c r="J9" s="26" t="s">
        <v>50</v>
      </c>
      <c r="K9" s="26" t="s">
        <v>1098</v>
      </c>
      <c r="L9" s="26" t="s">
        <v>50</v>
      </c>
    </row>
  </sheetData>
  <phoneticPr fontId="1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EFC9-5E49-490C-9212-D59FC0511813}">
  <sheetPr>
    <pageSetUpPr fitToPage="1"/>
  </sheetPr>
  <dimension ref="A1:T327"/>
  <sheetViews>
    <sheetView workbookViewId="0">
      <selection activeCell="A2" sqref="A2"/>
    </sheetView>
  </sheetViews>
  <sheetFormatPr defaultRowHeight="16.5"/>
  <cols>
    <col min="1" max="1" width="77.625" customWidth="1"/>
    <col min="2" max="5" width="13.625" customWidth="1"/>
    <col min="6" max="6" width="12.625" customWidth="1"/>
    <col min="7" max="8" width="11.625" hidden="1" customWidth="1"/>
    <col min="9" max="10" width="30.625" hidden="1" customWidth="1"/>
    <col min="11" max="11" width="6.625" hidden="1" customWidth="1"/>
    <col min="12" max="12" width="13.625" hidden="1" customWidth="1"/>
    <col min="13" max="14" width="6.625" hidden="1" customWidth="1"/>
    <col min="15" max="20" width="2.625" hidden="1" customWidth="1"/>
  </cols>
  <sheetData>
    <row r="1" spans="1:20" ht="30" customHeight="1">
      <c r="A1" s="2" t="s">
        <v>1365</v>
      </c>
      <c r="B1" s="3"/>
      <c r="C1" s="3"/>
      <c r="D1" s="3"/>
      <c r="E1" s="3"/>
      <c r="F1" s="3"/>
    </row>
    <row r="2" spans="1:20" ht="30" customHeight="1">
      <c r="A2" s="4" t="s">
        <v>2362</v>
      </c>
      <c r="B2" s="5"/>
      <c r="C2" s="5"/>
      <c r="D2" s="5"/>
      <c r="E2" s="5"/>
      <c r="F2" s="6"/>
    </row>
    <row r="3" spans="1:20" ht="30" customHeight="1">
      <c r="A3" s="7" t="s">
        <v>1366</v>
      </c>
      <c r="B3" s="7" t="s">
        <v>432</v>
      </c>
      <c r="C3" s="7" t="s">
        <v>433</v>
      </c>
      <c r="D3" s="7" t="s">
        <v>434</v>
      </c>
      <c r="E3" s="7" t="s">
        <v>435</v>
      </c>
      <c r="F3" s="7" t="s">
        <v>1363</v>
      </c>
      <c r="G3" s="1" t="s">
        <v>1364</v>
      </c>
      <c r="H3" s="1" t="s">
        <v>1367</v>
      </c>
      <c r="I3" s="1" t="s">
        <v>1368</v>
      </c>
      <c r="J3" s="1" t="s">
        <v>1369</v>
      </c>
      <c r="K3" s="1" t="s">
        <v>3</v>
      </c>
      <c r="L3" s="1" t="s">
        <v>4</v>
      </c>
      <c r="M3" s="1" t="s">
        <v>13</v>
      </c>
      <c r="N3" s="1" t="s">
        <v>1370</v>
      </c>
      <c r="O3" s="1" t="s">
        <v>1371</v>
      </c>
      <c r="P3" s="1" t="s">
        <v>1371</v>
      </c>
      <c r="Q3" s="1" t="s">
        <v>1371</v>
      </c>
      <c r="R3" s="1" t="s">
        <v>1371</v>
      </c>
      <c r="S3" s="1" t="s">
        <v>1371</v>
      </c>
      <c r="T3" s="1" t="s">
        <v>1372</v>
      </c>
    </row>
    <row r="4" spans="1:20" ht="20.100000000000001" customHeight="1">
      <c r="A4" s="28" t="s">
        <v>1374</v>
      </c>
      <c r="B4" s="28"/>
      <c r="C4" s="28"/>
      <c r="D4" s="28"/>
      <c r="E4" s="28"/>
      <c r="F4" s="29" t="s">
        <v>50</v>
      </c>
      <c r="G4" s="1" t="s">
        <v>571</v>
      </c>
      <c r="I4" s="1" t="s">
        <v>568</v>
      </c>
      <c r="J4" s="1" t="s">
        <v>569</v>
      </c>
      <c r="K4" s="1" t="s">
        <v>67</v>
      </c>
    </row>
    <row r="5" spans="1:20" ht="20.100000000000001" customHeight="1">
      <c r="A5" s="30" t="s">
        <v>50</v>
      </c>
      <c r="B5" s="31"/>
      <c r="C5" s="31"/>
      <c r="D5" s="31"/>
      <c r="E5" s="31"/>
      <c r="F5" s="30" t="s">
        <v>50</v>
      </c>
      <c r="G5" s="1" t="s">
        <v>571</v>
      </c>
      <c r="H5" s="1" t="s">
        <v>1375</v>
      </c>
      <c r="I5" s="1" t="s">
        <v>50</v>
      </c>
      <c r="J5" s="1" t="s">
        <v>50</v>
      </c>
      <c r="K5" s="1" t="s">
        <v>50</v>
      </c>
      <c r="L5">
        <v>1</v>
      </c>
      <c r="M5" s="1" t="s">
        <v>50</v>
      </c>
      <c r="O5" s="1" t="s">
        <v>50</v>
      </c>
      <c r="P5" s="1" t="s">
        <v>50</v>
      </c>
      <c r="Q5" s="1" t="s">
        <v>50</v>
      </c>
      <c r="R5" s="1" t="s">
        <v>50</v>
      </c>
      <c r="S5" s="1" t="s">
        <v>50</v>
      </c>
      <c r="T5" s="1" t="s">
        <v>50</v>
      </c>
    </row>
    <row r="6" spans="1:20" ht="20.100000000000001" customHeight="1">
      <c r="A6" s="30" t="s">
        <v>1376</v>
      </c>
      <c r="B6" s="31">
        <v>0</v>
      </c>
      <c r="C6" s="31">
        <v>0</v>
      </c>
      <c r="D6" s="31">
        <v>0</v>
      </c>
      <c r="E6" s="31">
        <v>0</v>
      </c>
      <c r="F6" s="30" t="s">
        <v>50</v>
      </c>
      <c r="G6" s="1" t="s">
        <v>571</v>
      </c>
      <c r="H6" s="1" t="s">
        <v>1377</v>
      </c>
      <c r="I6" s="1" t="s">
        <v>1378</v>
      </c>
      <c r="J6" s="1" t="s">
        <v>50</v>
      </c>
      <c r="K6" s="1" t="s">
        <v>50</v>
      </c>
      <c r="M6" s="1" t="s">
        <v>50</v>
      </c>
      <c r="O6" s="1" t="s">
        <v>50</v>
      </c>
      <c r="P6" s="1" t="s">
        <v>50</v>
      </c>
      <c r="Q6" s="1" t="s">
        <v>50</v>
      </c>
      <c r="R6" s="1" t="s">
        <v>50</v>
      </c>
      <c r="S6" s="1" t="s">
        <v>50</v>
      </c>
      <c r="T6" s="1" t="s">
        <v>50</v>
      </c>
    </row>
    <row r="7" spans="1:20" ht="20.100000000000001" customHeight="1">
      <c r="A7" s="30" t="s">
        <v>1379</v>
      </c>
      <c r="B7" s="31">
        <v>0</v>
      </c>
      <c r="C7" s="31">
        <v>0</v>
      </c>
      <c r="D7" s="31">
        <v>0</v>
      </c>
      <c r="E7" s="31">
        <v>0</v>
      </c>
      <c r="F7" s="30" t="s">
        <v>50</v>
      </c>
      <c r="G7" s="1" t="s">
        <v>571</v>
      </c>
      <c r="H7" s="1" t="s">
        <v>1377</v>
      </c>
      <c r="I7" s="1" t="s">
        <v>50</v>
      </c>
      <c r="J7" s="1" t="s">
        <v>50</v>
      </c>
      <c r="K7" s="1" t="s">
        <v>50</v>
      </c>
      <c r="M7" s="1" t="s">
        <v>50</v>
      </c>
      <c r="O7" s="1" t="s">
        <v>50</v>
      </c>
      <c r="P7" s="1" t="s">
        <v>50</v>
      </c>
      <c r="Q7" s="1" t="s">
        <v>50</v>
      </c>
      <c r="R7" s="1" t="s">
        <v>50</v>
      </c>
      <c r="S7" s="1" t="s">
        <v>50</v>
      </c>
      <c r="T7" s="1" t="s">
        <v>50</v>
      </c>
    </row>
    <row r="8" spans="1:20" ht="20.100000000000001" customHeight="1">
      <c r="A8" s="30" t="s">
        <v>1380</v>
      </c>
      <c r="B8" s="31">
        <v>0</v>
      </c>
      <c r="C8" s="31">
        <v>0</v>
      </c>
      <c r="D8" s="31">
        <v>0</v>
      </c>
      <c r="E8" s="31">
        <v>0</v>
      </c>
      <c r="F8" s="30" t="s">
        <v>50</v>
      </c>
      <c r="G8" s="1" t="s">
        <v>571</v>
      </c>
      <c r="H8" s="1" t="s">
        <v>1377</v>
      </c>
      <c r="I8" s="1" t="s">
        <v>1381</v>
      </c>
      <c r="J8" s="1" t="s">
        <v>50</v>
      </c>
      <c r="K8" s="1" t="s">
        <v>50</v>
      </c>
      <c r="M8" s="1" t="s">
        <v>50</v>
      </c>
      <c r="O8" s="1" t="s">
        <v>50</v>
      </c>
      <c r="P8" s="1" t="s">
        <v>50</v>
      </c>
      <c r="Q8" s="1" t="s">
        <v>50</v>
      </c>
      <c r="R8" s="1" t="s">
        <v>50</v>
      </c>
      <c r="S8" s="1" t="s">
        <v>50</v>
      </c>
      <c r="T8" s="1" t="s">
        <v>50</v>
      </c>
    </row>
    <row r="9" spans="1:20" ht="20.100000000000001" customHeight="1">
      <c r="A9" s="30" t="s">
        <v>1379</v>
      </c>
      <c r="B9" s="31">
        <v>0</v>
      </c>
      <c r="C9" s="31">
        <v>0</v>
      </c>
      <c r="D9" s="31">
        <v>0</v>
      </c>
      <c r="E9" s="31">
        <v>0</v>
      </c>
      <c r="F9" s="30" t="s">
        <v>50</v>
      </c>
      <c r="G9" s="1" t="s">
        <v>571</v>
      </c>
      <c r="H9" s="1" t="s">
        <v>1377</v>
      </c>
      <c r="I9" s="1" t="s">
        <v>50</v>
      </c>
      <c r="J9" s="1" t="s">
        <v>50</v>
      </c>
      <c r="K9" s="1" t="s">
        <v>50</v>
      </c>
      <c r="M9" s="1" t="s">
        <v>50</v>
      </c>
      <c r="O9" s="1" t="s">
        <v>50</v>
      </c>
      <c r="P9" s="1" t="s">
        <v>50</v>
      </c>
      <c r="Q9" s="1" t="s">
        <v>50</v>
      </c>
      <c r="R9" s="1" t="s">
        <v>50</v>
      </c>
      <c r="S9" s="1" t="s">
        <v>50</v>
      </c>
      <c r="T9" s="1" t="s">
        <v>50</v>
      </c>
    </row>
    <row r="10" spans="1:20" ht="20.100000000000001" customHeight="1">
      <c r="A10" s="30" t="s">
        <v>1382</v>
      </c>
      <c r="B10" s="31">
        <v>500.8</v>
      </c>
      <c r="C10" s="31">
        <v>0</v>
      </c>
      <c r="D10" s="31">
        <v>0</v>
      </c>
      <c r="E10" s="31">
        <v>500.8</v>
      </c>
      <c r="F10" s="30" t="s">
        <v>50</v>
      </c>
      <c r="G10" s="1" t="s">
        <v>571</v>
      </c>
      <c r="H10" s="1" t="s">
        <v>1377</v>
      </c>
      <c r="I10" s="1" t="s">
        <v>1383</v>
      </c>
      <c r="J10" s="1" t="s">
        <v>50</v>
      </c>
      <c r="K10" s="1" t="s">
        <v>50</v>
      </c>
      <c r="M10" s="1" t="s">
        <v>50</v>
      </c>
      <c r="O10" s="1" t="s">
        <v>50</v>
      </c>
      <c r="P10" s="1" t="s">
        <v>50</v>
      </c>
      <c r="Q10" s="1" t="s">
        <v>50</v>
      </c>
      <c r="R10" s="1" t="s">
        <v>50</v>
      </c>
      <c r="S10" s="1" t="s">
        <v>50</v>
      </c>
      <c r="T10" s="1" t="s">
        <v>50</v>
      </c>
    </row>
    <row r="11" spans="1:20" ht="20.100000000000001" customHeight="1">
      <c r="A11" s="30" t="s">
        <v>1384</v>
      </c>
      <c r="B11" s="31">
        <v>0</v>
      </c>
      <c r="C11" s="31">
        <v>843.1</v>
      </c>
      <c r="D11" s="31">
        <v>0</v>
      </c>
      <c r="E11" s="31">
        <v>843.1</v>
      </c>
      <c r="F11" s="30" t="s">
        <v>50</v>
      </c>
      <c r="G11" s="1" t="s">
        <v>571</v>
      </c>
      <c r="H11" s="1" t="s">
        <v>1377</v>
      </c>
      <c r="I11" s="1" t="s">
        <v>1385</v>
      </c>
      <c r="J11" s="1" t="s">
        <v>50</v>
      </c>
      <c r="K11" s="1" t="s">
        <v>50</v>
      </c>
      <c r="M11" s="1" t="s">
        <v>50</v>
      </c>
      <c r="O11" s="1" t="s">
        <v>50</v>
      </c>
      <c r="P11" s="1" t="s">
        <v>50</v>
      </c>
      <c r="Q11" s="1" t="s">
        <v>50</v>
      </c>
      <c r="R11" s="1" t="s">
        <v>50</v>
      </c>
      <c r="S11" s="1" t="s">
        <v>50</v>
      </c>
      <c r="T11" s="1" t="s">
        <v>50</v>
      </c>
    </row>
    <row r="12" spans="1:20" ht="20.100000000000001" customHeight="1">
      <c r="A12" s="30" t="s">
        <v>1386</v>
      </c>
      <c r="B12" s="31">
        <v>0</v>
      </c>
      <c r="C12" s="31">
        <v>0</v>
      </c>
      <c r="D12" s="31">
        <v>423.1</v>
      </c>
      <c r="E12" s="31">
        <v>423.1</v>
      </c>
      <c r="F12" s="30" t="s">
        <v>50</v>
      </c>
      <c r="G12" s="1" t="s">
        <v>571</v>
      </c>
      <c r="H12" s="1" t="s">
        <v>1377</v>
      </c>
      <c r="I12" s="1" t="s">
        <v>1387</v>
      </c>
      <c r="J12" s="1" t="s">
        <v>50</v>
      </c>
      <c r="K12" s="1" t="s">
        <v>50</v>
      </c>
      <c r="M12" s="1" t="s">
        <v>50</v>
      </c>
      <c r="O12" s="1" t="s">
        <v>50</v>
      </c>
      <c r="P12" s="1" t="s">
        <v>50</v>
      </c>
      <c r="Q12" s="1" t="s">
        <v>50</v>
      </c>
      <c r="R12" s="1" t="s">
        <v>50</v>
      </c>
      <c r="S12" s="1" t="s">
        <v>50</v>
      </c>
      <c r="T12" s="1" t="s">
        <v>50</v>
      </c>
    </row>
    <row r="13" spans="1:20" ht="20.100000000000001" customHeight="1">
      <c r="A13" s="30" t="s">
        <v>1388</v>
      </c>
      <c r="B13" s="31">
        <v>500.8</v>
      </c>
      <c r="C13" s="31">
        <v>843.1</v>
      </c>
      <c r="D13" s="31">
        <v>423.1</v>
      </c>
      <c r="E13" s="31">
        <v>1767</v>
      </c>
      <c r="F13" s="30" t="s">
        <v>50</v>
      </c>
      <c r="G13" s="1" t="s">
        <v>571</v>
      </c>
      <c r="H13" s="1" t="s">
        <v>1377</v>
      </c>
      <c r="I13" s="1" t="s">
        <v>1389</v>
      </c>
      <c r="J13" s="1" t="s">
        <v>50</v>
      </c>
      <c r="K13" s="1" t="s">
        <v>50</v>
      </c>
      <c r="M13" s="1" t="s">
        <v>50</v>
      </c>
      <c r="O13" s="1" t="s">
        <v>50</v>
      </c>
      <c r="P13" s="1" t="s">
        <v>50</v>
      </c>
      <c r="Q13" s="1" t="s">
        <v>50</v>
      </c>
      <c r="R13" s="1" t="s">
        <v>50</v>
      </c>
      <c r="S13" s="1" t="s">
        <v>50</v>
      </c>
      <c r="T13" s="1" t="s">
        <v>50</v>
      </c>
    </row>
    <row r="14" spans="1:20" ht="20.100000000000001" customHeight="1">
      <c r="A14" s="30" t="s">
        <v>1390</v>
      </c>
      <c r="B14" s="32">
        <v>500</v>
      </c>
      <c r="C14" s="32">
        <v>843</v>
      </c>
      <c r="D14" s="32">
        <v>423</v>
      </c>
      <c r="E14" s="32">
        <v>1766</v>
      </c>
      <c r="F14" s="33"/>
    </row>
    <row r="15" spans="1:20" ht="20.100000000000001" customHeight="1">
      <c r="A15" s="33"/>
      <c r="B15" s="33"/>
      <c r="C15" s="33"/>
      <c r="D15" s="33"/>
      <c r="E15" s="33"/>
      <c r="F15" s="33"/>
    </row>
    <row r="16" spans="1:20" ht="20.100000000000001" customHeight="1">
      <c r="A16" s="33" t="s">
        <v>1392</v>
      </c>
      <c r="B16" s="33"/>
      <c r="C16" s="33"/>
      <c r="D16" s="33"/>
      <c r="E16" s="33"/>
      <c r="F16" s="30" t="s">
        <v>50</v>
      </c>
      <c r="G16" s="1" t="s">
        <v>577</v>
      </c>
      <c r="I16" s="1" t="s">
        <v>574</v>
      </c>
      <c r="J16" s="1" t="s">
        <v>575</v>
      </c>
      <c r="K16" s="1" t="s">
        <v>67</v>
      </c>
    </row>
    <row r="17" spans="1:20" ht="20.100000000000001" customHeight="1">
      <c r="A17" s="30" t="s">
        <v>50</v>
      </c>
      <c r="B17" s="31"/>
      <c r="C17" s="31"/>
      <c r="D17" s="31"/>
      <c r="E17" s="31"/>
      <c r="F17" s="30" t="s">
        <v>50</v>
      </c>
      <c r="G17" s="1" t="s">
        <v>577</v>
      </c>
      <c r="H17" s="1" t="s">
        <v>1375</v>
      </c>
      <c r="I17" s="1" t="s">
        <v>50</v>
      </c>
      <c r="J17" s="1" t="s">
        <v>50</v>
      </c>
      <c r="K17" s="1" t="s">
        <v>67</v>
      </c>
      <c r="L17">
        <v>1</v>
      </c>
      <c r="M17" s="1" t="s">
        <v>50</v>
      </c>
      <c r="O17" s="1" t="s">
        <v>50</v>
      </c>
      <c r="P17" s="1" t="s">
        <v>50</v>
      </c>
      <c r="Q17" s="1" t="s">
        <v>50</v>
      </c>
      <c r="R17" s="1" t="s">
        <v>50</v>
      </c>
      <c r="S17" s="1" t="s">
        <v>50</v>
      </c>
      <c r="T17" s="1" t="s">
        <v>50</v>
      </c>
    </row>
    <row r="18" spans="1:20" ht="20.100000000000001" customHeight="1">
      <c r="A18" s="30" t="s">
        <v>1393</v>
      </c>
      <c r="B18" s="31">
        <v>0</v>
      </c>
      <c r="C18" s="31">
        <v>0</v>
      </c>
      <c r="D18" s="31">
        <v>0</v>
      </c>
      <c r="E18" s="31">
        <v>0</v>
      </c>
      <c r="F18" s="30" t="s">
        <v>50</v>
      </c>
      <c r="G18" s="1" t="s">
        <v>577</v>
      </c>
      <c r="H18" s="1" t="s">
        <v>1377</v>
      </c>
      <c r="I18" s="1" t="s">
        <v>1394</v>
      </c>
      <c r="J18" s="1" t="s">
        <v>50</v>
      </c>
      <c r="K18" s="1" t="s">
        <v>50</v>
      </c>
      <c r="M18" s="1" t="s">
        <v>50</v>
      </c>
      <c r="O18" s="1" t="s">
        <v>50</v>
      </c>
      <c r="P18" s="1" t="s">
        <v>50</v>
      </c>
      <c r="Q18" s="1" t="s">
        <v>50</v>
      </c>
      <c r="R18" s="1" t="s">
        <v>50</v>
      </c>
      <c r="S18" s="1" t="s">
        <v>50</v>
      </c>
      <c r="T18" s="1" t="s">
        <v>50</v>
      </c>
    </row>
    <row r="19" spans="1:20" ht="20.100000000000001" customHeight="1">
      <c r="A19" s="30" t="s">
        <v>1379</v>
      </c>
      <c r="B19" s="31">
        <v>0</v>
      </c>
      <c r="C19" s="31">
        <v>0</v>
      </c>
      <c r="D19" s="31">
        <v>0</v>
      </c>
      <c r="E19" s="31">
        <v>0</v>
      </c>
      <c r="F19" s="30" t="s">
        <v>50</v>
      </c>
      <c r="G19" s="1" t="s">
        <v>577</v>
      </c>
      <c r="H19" s="1" t="s">
        <v>1377</v>
      </c>
      <c r="I19" s="1" t="s">
        <v>50</v>
      </c>
      <c r="J19" s="1" t="s">
        <v>50</v>
      </c>
      <c r="K19" s="1" t="s">
        <v>50</v>
      </c>
      <c r="M19" s="1" t="s">
        <v>50</v>
      </c>
      <c r="O19" s="1" t="s">
        <v>50</v>
      </c>
      <c r="P19" s="1" t="s">
        <v>50</v>
      </c>
      <c r="Q19" s="1" t="s">
        <v>50</v>
      </c>
      <c r="R19" s="1" t="s">
        <v>50</v>
      </c>
      <c r="S19" s="1" t="s">
        <v>50</v>
      </c>
      <c r="T19" s="1" t="s">
        <v>50</v>
      </c>
    </row>
    <row r="20" spans="1:20" ht="20.100000000000001" customHeight="1">
      <c r="A20" s="30" t="s">
        <v>1395</v>
      </c>
      <c r="B20" s="31">
        <v>0</v>
      </c>
      <c r="C20" s="31">
        <v>0</v>
      </c>
      <c r="D20" s="31">
        <v>0</v>
      </c>
      <c r="E20" s="31">
        <v>0</v>
      </c>
      <c r="F20" s="30" t="s">
        <v>50</v>
      </c>
      <c r="G20" s="1" t="s">
        <v>577</v>
      </c>
      <c r="H20" s="1" t="s">
        <v>1377</v>
      </c>
      <c r="I20" s="1" t="s">
        <v>1396</v>
      </c>
      <c r="J20" s="1" t="s">
        <v>50</v>
      </c>
      <c r="K20" s="1" t="s">
        <v>50</v>
      </c>
      <c r="M20" s="1" t="s">
        <v>50</v>
      </c>
      <c r="O20" s="1" t="s">
        <v>50</v>
      </c>
      <c r="P20" s="1" t="s">
        <v>50</v>
      </c>
      <c r="Q20" s="1" t="s">
        <v>50</v>
      </c>
      <c r="R20" s="1" t="s">
        <v>50</v>
      </c>
      <c r="S20" s="1" t="s">
        <v>50</v>
      </c>
      <c r="T20" s="1" t="s">
        <v>50</v>
      </c>
    </row>
    <row r="21" spans="1:20" ht="20.100000000000001" customHeight="1">
      <c r="A21" s="30" t="s">
        <v>1379</v>
      </c>
      <c r="B21" s="31">
        <v>0</v>
      </c>
      <c r="C21" s="31">
        <v>0</v>
      </c>
      <c r="D21" s="31">
        <v>0</v>
      </c>
      <c r="E21" s="31">
        <v>0</v>
      </c>
      <c r="F21" s="30" t="s">
        <v>50</v>
      </c>
      <c r="G21" s="1" t="s">
        <v>577</v>
      </c>
      <c r="H21" s="1" t="s">
        <v>1377</v>
      </c>
      <c r="I21" s="1" t="s">
        <v>1379</v>
      </c>
      <c r="J21" s="1" t="s">
        <v>50</v>
      </c>
      <c r="K21" s="1" t="s">
        <v>50</v>
      </c>
      <c r="M21" s="1" t="s">
        <v>50</v>
      </c>
      <c r="O21" s="1" t="s">
        <v>50</v>
      </c>
      <c r="P21" s="1" t="s">
        <v>50</v>
      </c>
      <c r="Q21" s="1" t="s">
        <v>50</v>
      </c>
      <c r="R21" s="1" t="s">
        <v>50</v>
      </c>
      <c r="S21" s="1" t="s">
        <v>50</v>
      </c>
      <c r="T21" s="1" t="s">
        <v>50</v>
      </c>
    </row>
    <row r="22" spans="1:20" ht="20.100000000000001" customHeight="1">
      <c r="A22" s="30" t="s">
        <v>1397</v>
      </c>
      <c r="B22" s="31">
        <v>0</v>
      </c>
      <c r="C22" s="31">
        <v>779.7</v>
      </c>
      <c r="D22" s="31">
        <v>0</v>
      </c>
      <c r="E22" s="31">
        <v>779.7</v>
      </c>
      <c r="F22" s="30" t="s">
        <v>50</v>
      </c>
      <c r="G22" s="1" t="s">
        <v>577</v>
      </c>
      <c r="H22" s="1" t="s">
        <v>1377</v>
      </c>
      <c r="I22" s="1" t="s">
        <v>1398</v>
      </c>
      <c r="J22" s="1" t="s">
        <v>50</v>
      </c>
      <c r="K22" s="1" t="s">
        <v>50</v>
      </c>
      <c r="M22" s="1" t="s">
        <v>50</v>
      </c>
      <c r="O22" s="1" t="s">
        <v>50</v>
      </c>
      <c r="P22" s="1" t="s">
        <v>50</v>
      </c>
      <c r="Q22" s="1" t="s">
        <v>50</v>
      </c>
      <c r="R22" s="1" t="s">
        <v>50</v>
      </c>
      <c r="S22" s="1" t="s">
        <v>50</v>
      </c>
      <c r="T22" s="1" t="s">
        <v>50</v>
      </c>
    </row>
    <row r="23" spans="1:20" ht="20.100000000000001" customHeight="1">
      <c r="A23" s="30" t="s">
        <v>1379</v>
      </c>
      <c r="B23" s="31">
        <v>0</v>
      </c>
      <c r="C23" s="31">
        <v>0</v>
      </c>
      <c r="D23" s="31">
        <v>0</v>
      </c>
      <c r="E23" s="31">
        <v>0</v>
      </c>
      <c r="F23" s="30" t="s">
        <v>50</v>
      </c>
      <c r="G23" s="1" t="s">
        <v>577</v>
      </c>
      <c r="H23" s="1" t="s">
        <v>1377</v>
      </c>
      <c r="I23" s="1" t="s">
        <v>1379</v>
      </c>
      <c r="J23" s="1" t="s">
        <v>50</v>
      </c>
      <c r="K23" s="1" t="s">
        <v>50</v>
      </c>
      <c r="M23" s="1" t="s">
        <v>50</v>
      </c>
      <c r="O23" s="1" t="s">
        <v>50</v>
      </c>
      <c r="P23" s="1" t="s">
        <v>50</v>
      </c>
      <c r="Q23" s="1" t="s">
        <v>50</v>
      </c>
      <c r="R23" s="1" t="s">
        <v>50</v>
      </c>
      <c r="S23" s="1" t="s">
        <v>50</v>
      </c>
      <c r="T23" s="1" t="s">
        <v>50</v>
      </c>
    </row>
    <row r="24" spans="1:20" ht="20.100000000000001" customHeight="1">
      <c r="A24" s="30" t="s">
        <v>1388</v>
      </c>
      <c r="B24" s="31">
        <v>0</v>
      </c>
      <c r="C24" s="31">
        <v>779.7</v>
      </c>
      <c r="D24" s="31">
        <v>0</v>
      </c>
      <c r="E24" s="31">
        <v>779.7</v>
      </c>
      <c r="F24" s="30" t="s">
        <v>50</v>
      </c>
      <c r="G24" s="1" t="s">
        <v>577</v>
      </c>
      <c r="H24" s="1" t="s">
        <v>1377</v>
      </c>
      <c r="I24" s="1" t="s">
        <v>1389</v>
      </c>
      <c r="J24" s="1" t="s">
        <v>50</v>
      </c>
      <c r="K24" s="1" t="s">
        <v>50</v>
      </c>
      <c r="M24" s="1" t="s">
        <v>50</v>
      </c>
      <c r="O24" s="1" t="s">
        <v>50</v>
      </c>
      <c r="P24" s="1" t="s">
        <v>50</v>
      </c>
      <c r="Q24" s="1" t="s">
        <v>50</v>
      </c>
      <c r="R24" s="1" t="s">
        <v>50</v>
      </c>
      <c r="S24" s="1" t="s">
        <v>50</v>
      </c>
      <c r="T24" s="1" t="s">
        <v>50</v>
      </c>
    </row>
    <row r="25" spans="1:20" ht="20.100000000000001" customHeight="1">
      <c r="A25" s="30" t="s">
        <v>1399</v>
      </c>
      <c r="B25" s="31">
        <v>0</v>
      </c>
      <c r="C25" s="31">
        <v>0</v>
      </c>
      <c r="D25" s="31">
        <v>0</v>
      </c>
      <c r="E25" s="31">
        <v>0</v>
      </c>
      <c r="F25" s="30" t="s">
        <v>50</v>
      </c>
      <c r="G25" s="1" t="s">
        <v>577</v>
      </c>
      <c r="H25" s="1" t="s">
        <v>1377</v>
      </c>
      <c r="I25" s="1" t="s">
        <v>1399</v>
      </c>
      <c r="J25" s="1" t="s">
        <v>50</v>
      </c>
      <c r="K25" s="1" t="s">
        <v>50</v>
      </c>
      <c r="M25" s="1" t="s">
        <v>50</v>
      </c>
      <c r="O25" s="1" t="s">
        <v>50</v>
      </c>
      <c r="P25" s="1" t="s">
        <v>50</v>
      </c>
      <c r="Q25" s="1" t="s">
        <v>50</v>
      </c>
      <c r="R25" s="1" t="s">
        <v>50</v>
      </c>
      <c r="S25" s="1" t="s">
        <v>50</v>
      </c>
      <c r="T25" s="1" t="s">
        <v>50</v>
      </c>
    </row>
    <row r="26" spans="1:20" ht="20.100000000000001" customHeight="1">
      <c r="A26" s="30" t="s">
        <v>1400</v>
      </c>
      <c r="B26" s="31">
        <v>0</v>
      </c>
      <c r="C26" s="31">
        <v>0</v>
      </c>
      <c r="D26" s="31">
        <v>0</v>
      </c>
      <c r="E26" s="31">
        <v>0</v>
      </c>
      <c r="F26" s="30" t="s">
        <v>50</v>
      </c>
      <c r="G26" s="1" t="s">
        <v>577</v>
      </c>
      <c r="H26" s="1" t="s">
        <v>1377</v>
      </c>
      <c r="I26" s="1" t="s">
        <v>1401</v>
      </c>
      <c r="J26" s="1" t="s">
        <v>50</v>
      </c>
      <c r="K26" s="1" t="s">
        <v>50</v>
      </c>
      <c r="M26" s="1" t="s">
        <v>50</v>
      </c>
      <c r="O26" s="1" t="s">
        <v>50</v>
      </c>
      <c r="P26" s="1" t="s">
        <v>50</v>
      </c>
      <c r="Q26" s="1" t="s">
        <v>50</v>
      </c>
      <c r="R26" s="1" t="s">
        <v>50</v>
      </c>
      <c r="S26" s="1" t="s">
        <v>50</v>
      </c>
      <c r="T26" s="1" t="s">
        <v>50</v>
      </c>
    </row>
    <row r="27" spans="1:20" ht="20.100000000000001" customHeight="1">
      <c r="A27" s="30" t="s">
        <v>1379</v>
      </c>
      <c r="B27" s="31">
        <v>0</v>
      </c>
      <c r="C27" s="31">
        <v>0</v>
      </c>
      <c r="D27" s="31">
        <v>0</v>
      </c>
      <c r="E27" s="31">
        <v>0</v>
      </c>
      <c r="F27" s="30" t="s">
        <v>50</v>
      </c>
      <c r="G27" s="1" t="s">
        <v>577</v>
      </c>
      <c r="H27" s="1" t="s">
        <v>1377</v>
      </c>
      <c r="I27" s="1" t="s">
        <v>1379</v>
      </c>
      <c r="J27" s="1" t="s">
        <v>50</v>
      </c>
      <c r="K27" s="1" t="s">
        <v>50</v>
      </c>
      <c r="M27" s="1" t="s">
        <v>50</v>
      </c>
      <c r="O27" s="1" t="s">
        <v>50</v>
      </c>
      <c r="P27" s="1" t="s">
        <v>50</v>
      </c>
      <c r="Q27" s="1" t="s">
        <v>50</v>
      </c>
      <c r="R27" s="1" t="s">
        <v>50</v>
      </c>
      <c r="S27" s="1" t="s">
        <v>50</v>
      </c>
      <c r="T27" s="1" t="s">
        <v>50</v>
      </c>
    </row>
    <row r="28" spans="1:20" ht="20.100000000000001" customHeight="1">
      <c r="A28" s="30" t="s">
        <v>1402</v>
      </c>
      <c r="B28" s="31">
        <v>0</v>
      </c>
      <c r="C28" s="31">
        <v>593.29999999999995</v>
      </c>
      <c r="D28" s="31">
        <v>0</v>
      </c>
      <c r="E28" s="31">
        <v>593.29999999999995</v>
      </c>
      <c r="F28" s="30" t="s">
        <v>50</v>
      </c>
      <c r="G28" s="1" t="s">
        <v>577</v>
      </c>
      <c r="H28" s="1" t="s">
        <v>1377</v>
      </c>
      <c r="I28" s="1" t="s">
        <v>1403</v>
      </c>
      <c r="J28" s="1" t="s">
        <v>50</v>
      </c>
      <c r="K28" s="1" t="s">
        <v>50</v>
      </c>
      <c r="M28" s="1" t="s">
        <v>50</v>
      </c>
      <c r="O28" s="1" t="s">
        <v>50</v>
      </c>
      <c r="P28" s="1" t="s">
        <v>50</v>
      </c>
      <c r="Q28" s="1" t="s">
        <v>50</v>
      </c>
      <c r="R28" s="1" t="s">
        <v>50</v>
      </c>
      <c r="S28" s="1" t="s">
        <v>50</v>
      </c>
      <c r="T28" s="1" t="s">
        <v>50</v>
      </c>
    </row>
    <row r="29" spans="1:20" ht="20.100000000000001" customHeight="1">
      <c r="A29" s="30" t="s">
        <v>1379</v>
      </c>
      <c r="B29" s="31">
        <v>0</v>
      </c>
      <c r="C29" s="31">
        <v>0</v>
      </c>
      <c r="D29" s="31">
        <v>0</v>
      </c>
      <c r="E29" s="31">
        <v>0</v>
      </c>
      <c r="F29" s="30" t="s">
        <v>50</v>
      </c>
      <c r="G29" s="1" t="s">
        <v>577</v>
      </c>
      <c r="H29" s="1" t="s">
        <v>1377</v>
      </c>
      <c r="I29" s="1" t="s">
        <v>1379</v>
      </c>
      <c r="J29" s="1" t="s">
        <v>50</v>
      </c>
      <c r="K29" s="1" t="s">
        <v>50</v>
      </c>
      <c r="M29" s="1" t="s">
        <v>50</v>
      </c>
      <c r="O29" s="1" t="s">
        <v>50</v>
      </c>
      <c r="P29" s="1" t="s">
        <v>50</v>
      </c>
      <c r="Q29" s="1" t="s">
        <v>50</v>
      </c>
      <c r="R29" s="1" t="s">
        <v>50</v>
      </c>
      <c r="S29" s="1" t="s">
        <v>50</v>
      </c>
      <c r="T29" s="1" t="s">
        <v>50</v>
      </c>
    </row>
    <row r="30" spans="1:20" ht="20.100000000000001" customHeight="1">
      <c r="A30" s="30" t="s">
        <v>1388</v>
      </c>
      <c r="B30" s="31">
        <v>0</v>
      </c>
      <c r="C30" s="31">
        <v>593.29999999999995</v>
      </c>
      <c r="D30" s="31">
        <v>0</v>
      </c>
      <c r="E30" s="31">
        <v>593.29999999999995</v>
      </c>
      <c r="F30" s="30" t="s">
        <v>50</v>
      </c>
      <c r="G30" s="1" t="s">
        <v>577</v>
      </c>
      <c r="H30" s="1" t="s">
        <v>1377</v>
      </c>
      <c r="I30" s="1" t="s">
        <v>1389</v>
      </c>
      <c r="J30" s="1" t="s">
        <v>50</v>
      </c>
      <c r="K30" s="1" t="s">
        <v>50</v>
      </c>
      <c r="M30" s="1" t="s">
        <v>50</v>
      </c>
      <c r="O30" s="1" t="s">
        <v>50</v>
      </c>
      <c r="P30" s="1" t="s">
        <v>50</v>
      </c>
      <c r="Q30" s="1" t="s">
        <v>50</v>
      </c>
      <c r="R30" s="1" t="s">
        <v>50</v>
      </c>
      <c r="S30" s="1" t="s">
        <v>50</v>
      </c>
      <c r="T30" s="1" t="s">
        <v>50</v>
      </c>
    </row>
    <row r="31" spans="1:20" ht="20.100000000000001" customHeight="1">
      <c r="A31" s="30" t="s">
        <v>1379</v>
      </c>
      <c r="B31" s="31">
        <v>0</v>
      </c>
      <c r="C31" s="31">
        <v>0</v>
      </c>
      <c r="D31" s="31">
        <v>0</v>
      </c>
      <c r="E31" s="31">
        <v>0</v>
      </c>
      <c r="F31" s="30" t="s">
        <v>50</v>
      </c>
      <c r="G31" s="1" t="s">
        <v>577</v>
      </c>
      <c r="H31" s="1" t="s">
        <v>1377</v>
      </c>
      <c r="I31" s="1" t="s">
        <v>50</v>
      </c>
      <c r="J31" s="1" t="s">
        <v>50</v>
      </c>
      <c r="K31" s="1" t="s">
        <v>50</v>
      </c>
      <c r="M31" s="1" t="s">
        <v>50</v>
      </c>
      <c r="O31" s="1" t="s">
        <v>50</v>
      </c>
      <c r="P31" s="1" t="s">
        <v>50</v>
      </c>
      <c r="Q31" s="1" t="s">
        <v>50</v>
      </c>
      <c r="R31" s="1" t="s">
        <v>50</v>
      </c>
      <c r="S31" s="1" t="s">
        <v>50</v>
      </c>
      <c r="T31" s="1" t="s">
        <v>50</v>
      </c>
    </row>
    <row r="32" spans="1:20" ht="20.100000000000001" customHeight="1">
      <c r="A32" s="30" t="s">
        <v>1379</v>
      </c>
      <c r="B32" s="31">
        <v>0</v>
      </c>
      <c r="C32" s="31">
        <v>0</v>
      </c>
      <c r="D32" s="31">
        <v>0</v>
      </c>
      <c r="E32" s="31">
        <v>0</v>
      </c>
      <c r="F32" s="30" t="s">
        <v>50</v>
      </c>
      <c r="G32" s="1" t="s">
        <v>577</v>
      </c>
      <c r="H32" s="1" t="s">
        <v>1377</v>
      </c>
      <c r="I32" s="1" t="s">
        <v>50</v>
      </c>
      <c r="J32" s="1" t="s">
        <v>50</v>
      </c>
      <c r="K32" s="1" t="s">
        <v>50</v>
      </c>
      <c r="M32" s="1" t="s">
        <v>50</v>
      </c>
      <c r="O32" s="1" t="s">
        <v>50</v>
      </c>
      <c r="P32" s="1" t="s">
        <v>50</v>
      </c>
      <c r="Q32" s="1" t="s">
        <v>50</v>
      </c>
      <c r="R32" s="1" t="s">
        <v>50</v>
      </c>
      <c r="S32" s="1" t="s">
        <v>50</v>
      </c>
      <c r="T32" s="1" t="s">
        <v>50</v>
      </c>
    </row>
    <row r="33" spans="1:20" ht="20.100000000000001" customHeight="1">
      <c r="A33" s="30" t="s">
        <v>1404</v>
      </c>
      <c r="B33" s="31">
        <v>0</v>
      </c>
      <c r="C33" s="31">
        <v>0</v>
      </c>
      <c r="D33" s="31">
        <v>0</v>
      </c>
      <c r="E33" s="31">
        <v>0</v>
      </c>
      <c r="F33" s="30" t="s">
        <v>50</v>
      </c>
      <c r="G33" s="1" t="s">
        <v>577</v>
      </c>
      <c r="H33" s="1" t="s">
        <v>1377</v>
      </c>
      <c r="I33" s="1" t="s">
        <v>1405</v>
      </c>
      <c r="J33" s="1" t="s">
        <v>50</v>
      </c>
      <c r="K33" s="1" t="s">
        <v>50</v>
      </c>
      <c r="M33" s="1" t="s">
        <v>50</v>
      </c>
      <c r="O33" s="1" t="s">
        <v>50</v>
      </c>
      <c r="P33" s="1" t="s">
        <v>50</v>
      </c>
      <c r="Q33" s="1" t="s">
        <v>50</v>
      </c>
      <c r="R33" s="1" t="s">
        <v>50</v>
      </c>
      <c r="S33" s="1" t="s">
        <v>50</v>
      </c>
      <c r="T33" s="1" t="s">
        <v>50</v>
      </c>
    </row>
    <row r="34" spans="1:20" ht="20.100000000000001" customHeight="1">
      <c r="A34" s="30" t="s">
        <v>1379</v>
      </c>
      <c r="B34" s="31">
        <v>0</v>
      </c>
      <c r="C34" s="31">
        <v>0</v>
      </c>
      <c r="D34" s="31">
        <v>0</v>
      </c>
      <c r="E34" s="31">
        <v>0</v>
      </c>
      <c r="F34" s="30" t="s">
        <v>50</v>
      </c>
      <c r="G34" s="1" t="s">
        <v>577</v>
      </c>
      <c r="H34" s="1" t="s">
        <v>1377</v>
      </c>
      <c r="I34" s="1" t="s">
        <v>1379</v>
      </c>
      <c r="J34" s="1" t="s">
        <v>50</v>
      </c>
      <c r="K34" s="1" t="s">
        <v>50</v>
      </c>
      <c r="M34" s="1" t="s">
        <v>50</v>
      </c>
      <c r="O34" s="1" t="s">
        <v>50</v>
      </c>
      <c r="P34" s="1" t="s">
        <v>50</v>
      </c>
      <c r="Q34" s="1" t="s">
        <v>50</v>
      </c>
      <c r="R34" s="1" t="s">
        <v>50</v>
      </c>
      <c r="S34" s="1" t="s">
        <v>50</v>
      </c>
      <c r="T34" s="1" t="s">
        <v>50</v>
      </c>
    </row>
    <row r="35" spans="1:20" ht="20.100000000000001" customHeight="1">
      <c r="A35" s="30" t="s">
        <v>1406</v>
      </c>
      <c r="B35" s="31">
        <v>505.8</v>
      </c>
      <c r="C35" s="31">
        <v>0</v>
      </c>
      <c r="D35" s="31">
        <v>0</v>
      </c>
      <c r="E35" s="31">
        <v>505.8</v>
      </c>
      <c r="F35" s="30" t="s">
        <v>50</v>
      </c>
      <c r="G35" s="1" t="s">
        <v>577</v>
      </c>
      <c r="H35" s="1" t="s">
        <v>1377</v>
      </c>
      <c r="I35" s="1" t="s">
        <v>1407</v>
      </c>
      <c r="J35" s="1" t="s">
        <v>50</v>
      </c>
      <c r="K35" s="1" t="s">
        <v>50</v>
      </c>
      <c r="M35" s="1" t="s">
        <v>50</v>
      </c>
      <c r="O35" s="1" t="s">
        <v>50</v>
      </c>
      <c r="P35" s="1" t="s">
        <v>50</v>
      </c>
      <c r="Q35" s="1" t="s">
        <v>50</v>
      </c>
      <c r="R35" s="1" t="s">
        <v>50</v>
      </c>
      <c r="S35" s="1" t="s">
        <v>50</v>
      </c>
      <c r="T35" s="1" t="s">
        <v>50</v>
      </c>
    </row>
    <row r="36" spans="1:20" ht="20.100000000000001" customHeight="1">
      <c r="A36" s="30" t="s">
        <v>1408</v>
      </c>
      <c r="B36" s="31">
        <v>0</v>
      </c>
      <c r="C36" s="31">
        <v>1628.1</v>
      </c>
      <c r="D36" s="31">
        <v>0</v>
      </c>
      <c r="E36" s="31">
        <v>1628.1</v>
      </c>
      <c r="F36" s="30" t="s">
        <v>50</v>
      </c>
      <c r="G36" s="1" t="s">
        <v>577</v>
      </c>
      <c r="H36" s="1" t="s">
        <v>1377</v>
      </c>
      <c r="I36" s="1" t="s">
        <v>1409</v>
      </c>
      <c r="J36" s="1" t="s">
        <v>50</v>
      </c>
      <c r="K36" s="1" t="s">
        <v>50</v>
      </c>
      <c r="M36" s="1" t="s">
        <v>50</v>
      </c>
      <c r="O36" s="1" t="s">
        <v>50</v>
      </c>
      <c r="P36" s="1" t="s">
        <v>50</v>
      </c>
      <c r="Q36" s="1" t="s">
        <v>50</v>
      </c>
      <c r="R36" s="1" t="s">
        <v>50</v>
      </c>
      <c r="S36" s="1" t="s">
        <v>50</v>
      </c>
      <c r="T36" s="1" t="s">
        <v>50</v>
      </c>
    </row>
    <row r="37" spans="1:20" ht="20.100000000000001" customHeight="1">
      <c r="A37" s="30" t="s">
        <v>1410</v>
      </c>
      <c r="B37" s="31">
        <v>0</v>
      </c>
      <c r="C37" s="31">
        <v>0</v>
      </c>
      <c r="D37" s="31">
        <v>646.1</v>
      </c>
      <c r="E37" s="31">
        <v>646.1</v>
      </c>
      <c r="F37" s="30" t="s">
        <v>50</v>
      </c>
      <c r="G37" s="1" t="s">
        <v>577</v>
      </c>
      <c r="H37" s="1" t="s">
        <v>1377</v>
      </c>
      <c r="I37" s="1" t="s">
        <v>1411</v>
      </c>
      <c r="J37" s="1" t="s">
        <v>50</v>
      </c>
      <c r="K37" s="1" t="s">
        <v>50</v>
      </c>
      <c r="M37" s="1" t="s">
        <v>50</v>
      </c>
      <c r="O37" s="1" t="s">
        <v>50</v>
      </c>
      <c r="P37" s="1" t="s">
        <v>50</v>
      </c>
      <c r="Q37" s="1" t="s">
        <v>50</v>
      </c>
      <c r="R37" s="1" t="s">
        <v>50</v>
      </c>
      <c r="S37" s="1" t="s">
        <v>50</v>
      </c>
      <c r="T37" s="1" t="s">
        <v>50</v>
      </c>
    </row>
    <row r="38" spans="1:20" ht="20.100000000000001" customHeight="1">
      <c r="A38" s="30" t="s">
        <v>1379</v>
      </c>
      <c r="B38" s="31">
        <v>0</v>
      </c>
      <c r="C38" s="31">
        <v>0</v>
      </c>
      <c r="D38" s="31">
        <v>0</v>
      </c>
      <c r="E38" s="31">
        <v>0</v>
      </c>
      <c r="F38" s="30" t="s">
        <v>50</v>
      </c>
      <c r="G38" s="1" t="s">
        <v>577</v>
      </c>
      <c r="H38" s="1" t="s">
        <v>1377</v>
      </c>
      <c r="I38" s="1" t="s">
        <v>1379</v>
      </c>
      <c r="J38" s="1" t="s">
        <v>50</v>
      </c>
      <c r="K38" s="1" t="s">
        <v>50</v>
      </c>
      <c r="M38" s="1" t="s">
        <v>50</v>
      </c>
      <c r="O38" s="1" t="s">
        <v>50</v>
      </c>
      <c r="P38" s="1" t="s">
        <v>50</v>
      </c>
      <c r="Q38" s="1" t="s">
        <v>50</v>
      </c>
      <c r="R38" s="1" t="s">
        <v>50</v>
      </c>
      <c r="S38" s="1" t="s">
        <v>50</v>
      </c>
      <c r="T38" s="1" t="s">
        <v>50</v>
      </c>
    </row>
    <row r="39" spans="1:20" ht="20.100000000000001" customHeight="1">
      <c r="A39" s="30" t="s">
        <v>1388</v>
      </c>
      <c r="B39" s="31">
        <v>505.8</v>
      </c>
      <c r="C39" s="31">
        <v>1628.1</v>
      </c>
      <c r="D39" s="31">
        <v>646.1</v>
      </c>
      <c r="E39" s="31">
        <v>2780</v>
      </c>
      <c r="F39" s="30" t="s">
        <v>50</v>
      </c>
      <c r="G39" s="1" t="s">
        <v>577</v>
      </c>
      <c r="H39" s="1" t="s">
        <v>1377</v>
      </c>
      <c r="I39" s="1" t="s">
        <v>1389</v>
      </c>
      <c r="J39" s="1" t="s">
        <v>50</v>
      </c>
      <c r="K39" s="1" t="s">
        <v>50</v>
      </c>
      <c r="M39" s="1" t="s">
        <v>50</v>
      </c>
      <c r="O39" s="1" t="s">
        <v>50</v>
      </c>
      <c r="P39" s="1" t="s">
        <v>50</v>
      </c>
      <c r="Q39" s="1" t="s">
        <v>50</v>
      </c>
      <c r="R39" s="1" t="s">
        <v>50</v>
      </c>
      <c r="S39" s="1" t="s">
        <v>50</v>
      </c>
      <c r="T39" s="1" t="s">
        <v>50</v>
      </c>
    </row>
    <row r="40" spans="1:20" ht="20.100000000000001" customHeight="1">
      <c r="A40" s="30" t="s">
        <v>1379</v>
      </c>
      <c r="B40" s="31">
        <v>0</v>
      </c>
      <c r="C40" s="31">
        <v>0</v>
      </c>
      <c r="D40" s="31">
        <v>0</v>
      </c>
      <c r="E40" s="31">
        <v>0</v>
      </c>
      <c r="F40" s="30" t="s">
        <v>50</v>
      </c>
      <c r="G40" s="1" t="s">
        <v>577</v>
      </c>
      <c r="H40" s="1" t="s">
        <v>1377</v>
      </c>
      <c r="I40" s="1" t="s">
        <v>50</v>
      </c>
      <c r="J40" s="1" t="s">
        <v>50</v>
      </c>
      <c r="K40" s="1" t="s">
        <v>50</v>
      </c>
      <c r="M40" s="1" t="s">
        <v>50</v>
      </c>
      <c r="O40" s="1" t="s">
        <v>50</v>
      </c>
      <c r="P40" s="1" t="s">
        <v>50</v>
      </c>
      <c r="Q40" s="1" t="s">
        <v>50</v>
      </c>
      <c r="R40" s="1" t="s">
        <v>50</v>
      </c>
      <c r="S40" s="1" t="s">
        <v>50</v>
      </c>
      <c r="T40" s="1" t="s">
        <v>50</v>
      </c>
    </row>
    <row r="41" spans="1:20" ht="20.100000000000001" customHeight="1">
      <c r="A41" s="30" t="s">
        <v>1379</v>
      </c>
      <c r="B41" s="31">
        <v>0</v>
      </c>
      <c r="C41" s="31">
        <v>0</v>
      </c>
      <c r="D41" s="31">
        <v>0</v>
      </c>
      <c r="E41" s="31">
        <v>0</v>
      </c>
      <c r="F41" s="30" t="s">
        <v>50</v>
      </c>
      <c r="G41" s="1" t="s">
        <v>577</v>
      </c>
      <c r="H41" s="1" t="s">
        <v>1377</v>
      </c>
      <c r="I41" s="1" t="s">
        <v>50</v>
      </c>
      <c r="J41" s="1" t="s">
        <v>50</v>
      </c>
      <c r="K41" s="1" t="s">
        <v>50</v>
      </c>
      <c r="M41" s="1" t="s">
        <v>50</v>
      </c>
      <c r="O41" s="1" t="s">
        <v>50</v>
      </c>
      <c r="P41" s="1" t="s">
        <v>50</v>
      </c>
      <c r="Q41" s="1" t="s">
        <v>50</v>
      </c>
      <c r="R41" s="1" t="s">
        <v>50</v>
      </c>
      <c r="S41" s="1" t="s">
        <v>50</v>
      </c>
      <c r="T41" s="1" t="s">
        <v>50</v>
      </c>
    </row>
    <row r="42" spans="1:20" ht="20.100000000000001" customHeight="1">
      <c r="A42" s="30" t="s">
        <v>1412</v>
      </c>
      <c r="B42" s="31">
        <v>0</v>
      </c>
      <c r="C42" s="31">
        <v>0</v>
      </c>
      <c r="D42" s="31">
        <v>0</v>
      </c>
      <c r="E42" s="31">
        <v>0</v>
      </c>
      <c r="F42" s="30" t="s">
        <v>50</v>
      </c>
      <c r="G42" s="1" t="s">
        <v>577</v>
      </c>
      <c r="H42" s="1" t="s">
        <v>1377</v>
      </c>
      <c r="I42" s="1" t="s">
        <v>1413</v>
      </c>
      <c r="J42" s="1" t="s">
        <v>50</v>
      </c>
      <c r="K42" s="1" t="s">
        <v>50</v>
      </c>
      <c r="M42" s="1" t="s">
        <v>50</v>
      </c>
      <c r="O42" s="1" t="s">
        <v>50</v>
      </c>
      <c r="P42" s="1" t="s">
        <v>50</v>
      </c>
      <c r="Q42" s="1" t="s">
        <v>50</v>
      </c>
      <c r="R42" s="1" t="s">
        <v>50</v>
      </c>
      <c r="S42" s="1" t="s">
        <v>50</v>
      </c>
      <c r="T42" s="1" t="s">
        <v>50</v>
      </c>
    </row>
    <row r="43" spans="1:20" ht="20.100000000000001" customHeight="1">
      <c r="A43" s="30" t="s">
        <v>1379</v>
      </c>
      <c r="B43" s="31">
        <v>0</v>
      </c>
      <c r="C43" s="31">
        <v>0</v>
      </c>
      <c r="D43" s="31">
        <v>0</v>
      </c>
      <c r="E43" s="31">
        <v>0</v>
      </c>
      <c r="F43" s="30" t="s">
        <v>50</v>
      </c>
      <c r="G43" s="1" t="s">
        <v>577</v>
      </c>
      <c r="H43" s="1" t="s">
        <v>1377</v>
      </c>
      <c r="I43" s="1" t="s">
        <v>1379</v>
      </c>
      <c r="J43" s="1" t="s">
        <v>50</v>
      </c>
      <c r="K43" s="1" t="s">
        <v>50</v>
      </c>
      <c r="M43" s="1" t="s">
        <v>50</v>
      </c>
      <c r="O43" s="1" t="s">
        <v>50</v>
      </c>
      <c r="P43" s="1" t="s">
        <v>50</v>
      </c>
      <c r="Q43" s="1" t="s">
        <v>50</v>
      </c>
      <c r="R43" s="1" t="s">
        <v>50</v>
      </c>
      <c r="S43" s="1" t="s">
        <v>50</v>
      </c>
      <c r="T43" s="1" t="s">
        <v>50</v>
      </c>
    </row>
    <row r="44" spans="1:20" ht="20.100000000000001" customHeight="1">
      <c r="A44" s="30" t="s">
        <v>1414</v>
      </c>
      <c r="B44" s="31">
        <v>760.9</v>
      </c>
      <c r="C44" s="31">
        <v>0</v>
      </c>
      <c r="D44" s="31">
        <v>0</v>
      </c>
      <c r="E44" s="31">
        <v>760.9</v>
      </c>
      <c r="F44" s="30" t="s">
        <v>50</v>
      </c>
      <c r="G44" s="1" t="s">
        <v>577</v>
      </c>
      <c r="H44" s="1" t="s">
        <v>1377</v>
      </c>
      <c r="I44" s="1" t="s">
        <v>1415</v>
      </c>
      <c r="J44" s="1" t="s">
        <v>50</v>
      </c>
      <c r="K44" s="1" t="s">
        <v>50</v>
      </c>
      <c r="M44" s="1" t="s">
        <v>50</v>
      </c>
      <c r="O44" s="1" t="s">
        <v>50</v>
      </c>
      <c r="P44" s="1" t="s">
        <v>50</v>
      </c>
      <c r="Q44" s="1" t="s">
        <v>50</v>
      </c>
      <c r="R44" s="1" t="s">
        <v>50</v>
      </c>
      <c r="S44" s="1" t="s">
        <v>50</v>
      </c>
      <c r="T44" s="1" t="s">
        <v>50</v>
      </c>
    </row>
    <row r="45" spans="1:20" ht="20.100000000000001" customHeight="1">
      <c r="A45" s="30" t="s">
        <v>1416</v>
      </c>
      <c r="B45" s="31">
        <v>0</v>
      </c>
      <c r="C45" s="31">
        <v>1628.1</v>
      </c>
      <c r="D45" s="31">
        <v>0</v>
      </c>
      <c r="E45" s="31">
        <v>1628.1</v>
      </c>
      <c r="F45" s="30" t="s">
        <v>50</v>
      </c>
      <c r="G45" s="1" t="s">
        <v>577</v>
      </c>
      <c r="H45" s="1" t="s">
        <v>1377</v>
      </c>
      <c r="I45" s="1" t="s">
        <v>1417</v>
      </c>
      <c r="J45" s="1" t="s">
        <v>50</v>
      </c>
      <c r="K45" s="1" t="s">
        <v>50</v>
      </c>
      <c r="M45" s="1" t="s">
        <v>50</v>
      </c>
      <c r="O45" s="1" t="s">
        <v>50</v>
      </c>
      <c r="P45" s="1" t="s">
        <v>50</v>
      </c>
      <c r="Q45" s="1" t="s">
        <v>50</v>
      </c>
      <c r="R45" s="1" t="s">
        <v>50</v>
      </c>
      <c r="S45" s="1" t="s">
        <v>50</v>
      </c>
      <c r="T45" s="1" t="s">
        <v>50</v>
      </c>
    </row>
    <row r="46" spans="1:20" ht="20.100000000000001" customHeight="1">
      <c r="A46" s="30" t="s">
        <v>1418</v>
      </c>
      <c r="B46" s="31">
        <v>0</v>
      </c>
      <c r="C46" s="31">
        <v>0</v>
      </c>
      <c r="D46" s="31">
        <v>735.5</v>
      </c>
      <c r="E46" s="31">
        <v>735.5</v>
      </c>
      <c r="F46" s="30" t="s">
        <v>50</v>
      </c>
      <c r="G46" s="1" t="s">
        <v>577</v>
      </c>
      <c r="H46" s="1" t="s">
        <v>1377</v>
      </c>
      <c r="I46" s="1" t="s">
        <v>1419</v>
      </c>
      <c r="J46" s="1" t="s">
        <v>50</v>
      </c>
      <c r="K46" s="1" t="s">
        <v>50</v>
      </c>
      <c r="M46" s="1" t="s">
        <v>50</v>
      </c>
      <c r="O46" s="1" t="s">
        <v>50</v>
      </c>
      <c r="P46" s="1" t="s">
        <v>50</v>
      </c>
      <c r="Q46" s="1" t="s">
        <v>50</v>
      </c>
      <c r="R46" s="1" t="s">
        <v>50</v>
      </c>
      <c r="S46" s="1" t="s">
        <v>50</v>
      </c>
      <c r="T46" s="1" t="s">
        <v>50</v>
      </c>
    </row>
    <row r="47" spans="1:20" ht="20.100000000000001" customHeight="1">
      <c r="A47" s="30" t="s">
        <v>1379</v>
      </c>
      <c r="B47" s="31">
        <v>0</v>
      </c>
      <c r="C47" s="31">
        <v>0</v>
      </c>
      <c r="D47" s="31">
        <v>0</v>
      </c>
      <c r="E47" s="31">
        <v>0</v>
      </c>
      <c r="F47" s="30" t="s">
        <v>50</v>
      </c>
      <c r="G47" s="1" t="s">
        <v>577</v>
      </c>
      <c r="H47" s="1" t="s">
        <v>1377</v>
      </c>
      <c r="I47" s="1" t="s">
        <v>1379</v>
      </c>
      <c r="J47" s="1" t="s">
        <v>50</v>
      </c>
      <c r="K47" s="1" t="s">
        <v>50</v>
      </c>
      <c r="M47" s="1" t="s">
        <v>50</v>
      </c>
      <c r="O47" s="1" t="s">
        <v>50</v>
      </c>
      <c r="P47" s="1" t="s">
        <v>50</v>
      </c>
      <c r="Q47" s="1" t="s">
        <v>50</v>
      </c>
      <c r="R47" s="1" t="s">
        <v>50</v>
      </c>
      <c r="S47" s="1" t="s">
        <v>50</v>
      </c>
      <c r="T47" s="1" t="s">
        <v>50</v>
      </c>
    </row>
    <row r="48" spans="1:20" ht="20.100000000000001" customHeight="1">
      <c r="A48" s="30" t="s">
        <v>1388</v>
      </c>
      <c r="B48" s="31">
        <v>760.9</v>
      </c>
      <c r="C48" s="31">
        <v>1628.1</v>
      </c>
      <c r="D48" s="31">
        <v>735.5</v>
      </c>
      <c r="E48" s="31">
        <v>3124.5</v>
      </c>
      <c r="F48" s="30" t="s">
        <v>50</v>
      </c>
      <c r="G48" s="1" t="s">
        <v>577</v>
      </c>
      <c r="H48" s="1" t="s">
        <v>1377</v>
      </c>
      <c r="I48" s="1" t="s">
        <v>1389</v>
      </c>
      <c r="J48" s="1" t="s">
        <v>50</v>
      </c>
      <c r="K48" s="1" t="s">
        <v>50</v>
      </c>
      <c r="M48" s="1" t="s">
        <v>50</v>
      </c>
      <c r="O48" s="1" t="s">
        <v>50</v>
      </c>
      <c r="P48" s="1" t="s">
        <v>50</v>
      </c>
      <c r="Q48" s="1" t="s">
        <v>50</v>
      </c>
      <c r="R48" s="1" t="s">
        <v>50</v>
      </c>
      <c r="S48" s="1" t="s">
        <v>50</v>
      </c>
      <c r="T48" s="1" t="s">
        <v>50</v>
      </c>
    </row>
    <row r="49" spans="1:20" ht="20.100000000000001" customHeight="1">
      <c r="A49" s="30" t="s">
        <v>1379</v>
      </c>
      <c r="B49" s="31">
        <v>0</v>
      </c>
      <c r="C49" s="31">
        <v>0</v>
      </c>
      <c r="D49" s="31">
        <v>0</v>
      </c>
      <c r="E49" s="31">
        <v>0</v>
      </c>
      <c r="F49" s="30" t="s">
        <v>50</v>
      </c>
      <c r="G49" s="1" t="s">
        <v>577</v>
      </c>
      <c r="H49" s="1" t="s">
        <v>1377</v>
      </c>
      <c r="I49" s="1" t="s">
        <v>50</v>
      </c>
      <c r="J49" s="1" t="s">
        <v>50</v>
      </c>
      <c r="K49" s="1" t="s">
        <v>50</v>
      </c>
      <c r="M49" s="1" t="s">
        <v>50</v>
      </c>
      <c r="O49" s="1" t="s">
        <v>50</v>
      </c>
      <c r="P49" s="1" t="s">
        <v>50</v>
      </c>
      <c r="Q49" s="1" t="s">
        <v>50</v>
      </c>
      <c r="R49" s="1" t="s">
        <v>50</v>
      </c>
      <c r="S49" s="1" t="s">
        <v>50</v>
      </c>
      <c r="T49" s="1" t="s">
        <v>50</v>
      </c>
    </row>
    <row r="50" spans="1:20" ht="20.100000000000001" customHeight="1">
      <c r="A50" s="30" t="s">
        <v>1420</v>
      </c>
      <c r="B50" s="31">
        <v>0</v>
      </c>
      <c r="C50" s="31">
        <v>0</v>
      </c>
      <c r="D50" s="31">
        <v>0</v>
      </c>
      <c r="E50" s="31">
        <v>0</v>
      </c>
      <c r="F50" s="30" t="s">
        <v>50</v>
      </c>
      <c r="G50" s="1" t="s">
        <v>577</v>
      </c>
      <c r="H50" s="1" t="s">
        <v>1377</v>
      </c>
      <c r="I50" s="1" t="s">
        <v>1421</v>
      </c>
      <c r="J50" s="1" t="s">
        <v>50</v>
      </c>
      <c r="K50" s="1" t="s">
        <v>50</v>
      </c>
      <c r="M50" s="1" t="s">
        <v>50</v>
      </c>
      <c r="O50" s="1" t="s">
        <v>50</v>
      </c>
      <c r="P50" s="1" t="s">
        <v>50</v>
      </c>
      <c r="Q50" s="1" t="s">
        <v>50</v>
      </c>
      <c r="R50" s="1" t="s">
        <v>50</v>
      </c>
      <c r="S50" s="1" t="s">
        <v>50</v>
      </c>
      <c r="T50" s="1" t="s">
        <v>50</v>
      </c>
    </row>
    <row r="51" spans="1:20" ht="20.100000000000001" customHeight="1">
      <c r="A51" s="30" t="s">
        <v>1379</v>
      </c>
      <c r="B51" s="31">
        <v>0</v>
      </c>
      <c r="C51" s="31">
        <v>0</v>
      </c>
      <c r="D51" s="31">
        <v>0</v>
      </c>
      <c r="E51" s="31">
        <v>0</v>
      </c>
      <c r="F51" s="30" t="s">
        <v>50</v>
      </c>
      <c r="G51" s="1" t="s">
        <v>577</v>
      </c>
      <c r="H51" s="1" t="s">
        <v>1377</v>
      </c>
      <c r="I51" s="1" t="s">
        <v>1379</v>
      </c>
      <c r="J51" s="1" t="s">
        <v>50</v>
      </c>
      <c r="K51" s="1" t="s">
        <v>50</v>
      </c>
      <c r="M51" s="1" t="s">
        <v>50</v>
      </c>
      <c r="O51" s="1" t="s">
        <v>50</v>
      </c>
      <c r="P51" s="1" t="s">
        <v>50</v>
      </c>
      <c r="Q51" s="1" t="s">
        <v>50</v>
      </c>
      <c r="R51" s="1" t="s">
        <v>50</v>
      </c>
      <c r="S51" s="1" t="s">
        <v>50</v>
      </c>
      <c r="T51" s="1" t="s">
        <v>50</v>
      </c>
    </row>
    <row r="52" spans="1:20" ht="20.100000000000001" customHeight="1">
      <c r="A52" s="30" t="s">
        <v>1422</v>
      </c>
      <c r="B52" s="31">
        <v>101</v>
      </c>
      <c r="C52" s="31">
        <v>0</v>
      </c>
      <c r="D52" s="31">
        <v>0</v>
      </c>
      <c r="E52" s="31">
        <v>101</v>
      </c>
      <c r="F52" s="30" t="s">
        <v>50</v>
      </c>
      <c r="G52" s="1" t="s">
        <v>577</v>
      </c>
      <c r="H52" s="1" t="s">
        <v>1377</v>
      </c>
      <c r="I52" s="1" t="s">
        <v>1423</v>
      </c>
      <c r="J52" s="1" t="s">
        <v>50</v>
      </c>
      <c r="K52" s="1" t="s">
        <v>50</v>
      </c>
      <c r="M52" s="1" t="s">
        <v>50</v>
      </c>
      <c r="O52" s="1" t="s">
        <v>50</v>
      </c>
      <c r="P52" s="1" t="s">
        <v>50</v>
      </c>
      <c r="Q52" s="1" t="s">
        <v>50</v>
      </c>
      <c r="R52" s="1" t="s">
        <v>50</v>
      </c>
      <c r="S52" s="1" t="s">
        <v>50</v>
      </c>
      <c r="T52" s="1" t="s">
        <v>50</v>
      </c>
    </row>
    <row r="53" spans="1:20" ht="20.100000000000001" customHeight="1">
      <c r="A53" s="30" t="s">
        <v>1424</v>
      </c>
      <c r="B53" s="31">
        <v>0</v>
      </c>
      <c r="C53" s="31">
        <v>0</v>
      </c>
      <c r="D53" s="31">
        <v>0</v>
      </c>
      <c r="E53" s="31">
        <v>0</v>
      </c>
      <c r="F53" s="30" t="s">
        <v>50</v>
      </c>
      <c r="G53" s="1" t="s">
        <v>577</v>
      </c>
      <c r="H53" s="1" t="s">
        <v>1377</v>
      </c>
      <c r="I53" s="1" t="s">
        <v>1425</v>
      </c>
      <c r="J53" s="1" t="s">
        <v>50</v>
      </c>
      <c r="K53" s="1" t="s">
        <v>50</v>
      </c>
      <c r="M53" s="1" t="s">
        <v>50</v>
      </c>
      <c r="O53" s="1" t="s">
        <v>50</v>
      </c>
      <c r="P53" s="1" t="s">
        <v>50</v>
      </c>
      <c r="Q53" s="1" t="s">
        <v>50</v>
      </c>
      <c r="R53" s="1" t="s">
        <v>50</v>
      </c>
      <c r="S53" s="1" t="s">
        <v>50</v>
      </c>
      <c r="T53" s="1" t="s">
        <v>50</v>
      </c>
    </row>
    <row r="54" spans="1:20" ht="20.100000000000001" customHeight="1">
      <c r="A54" s="30" t="s">
        <v>1426</v>
      </c>
      <c r="B54" s="31">
        <v>0</v>
      </c>
      <c r="C54" s="31">
        <v>0</v>
      </c>
      <c r="D54" s="31">
        <v>54.2</v>
      </c>
      <c r="E54" s="31">
        <v>54.2</v>
      </c>
      <c r="F54" s="30" t="s">
        <v>50</v>
      </c>
      <c r="G54" s="1" t="s">
        <v>577</v>
      </c>
      <c r="H54" s="1" t="s">
        <v>1377</v>
      </c>
      <c r="I54" s="1" t="s">
        <v>1427</v>
      </c>
      <c r="J54" s="1" t="s">
        <v>50</v>
      </c>
      <c r="K54" s="1" t="s">
        <v>50</v>
      </c>
      <c r="M54" s="1" t="s">
        <v>50</v>
      </c>
      <c r="O54" s="1" t="s">
        <v>50</v>
      </c>
      <c r="P54" s="1" t="s">
        <v>50</v>
      </c>
      <c r="Q54" s="1" t="s">
        <v>50</v>
      </c>
      <c r="R54" s="1" t="s">
        <v>50</v>
      </c>
      <c r="S54" s="1" t="s">
        <v>50</v>
      </c>
      <c r="T54" s="1" t="s">
        <v>50</v>
      </c>
    </row>
    <row r="55" spans="1:20" ht="20.100000000000001" customHeight="1">
      <c r="A55" s="30" t="s">
        <v>1379</v>
      </c>
      <c r="B55" s="31">
        <v>0</v>
      </c>
      <c r="C55" s="31">
        <v>0</v>
      </c>
      <c r="D55" s="31">
        <v>0</v>
      </c>
      <c r="E55" s="31">
        <v>0</v>
      </c>
      <c r="F55" s="30" t="s">
        <v>50</v>
      </c>
      <c r="G55" s="1" t="s">
        <v>577</v>
      </c>
      <c r="H55" s="1" t="s">
        <v>1377</v>
      </c>
      <c r="I55" s="1" t="s">
        <v>1379</v>
      </c>
      <c r="J55" s="1" t="s">
        <v>50</v>
      </c>
      <c r="K55" s="1" t="s">
        <v>50</v>
      </c>
      <c r="M55" s="1" t="s">
        <v>50</v>
      </c>
      <c r="O55" s="1" t="s">
        <v>50</v>
      </c>
      <c r="P55" s="1" t="s">
        <v>50</v>
      </c>
      <c r="Q55" s="1" t="s">
        <v>50</v>
      </c>
      <c r="R55" s="1" t="s">
        <v>50</v>
      </c>
      <c r="S55" s="1" t="s">
        <v>50</v>
      </c>
      <c r="T55" s="1" t="s">
        <v>50</v>
      </c>
    </row>
    <row r="56" spans="1:20" ht="20.100000000000001" customHeight="1">
      <c r="A56" s="30" t="s">
        <v>1388</v>
      </c>
      <c r="B56" s="31">
        <v>101</v>
      </c>
      <c r="C56" s="31">
        <v>0</v>
      </c>
      <c r="D56" s="31">
        <v>54.2</v>
      </c>
      <c r="E56" s="31">
        <v>155.19999999999999</v>
      </c>
      <c r="F56" s="30" t="s">
        <v>50</v>
      </c>
      <c r="G56" s="1" t="s">
        <v>577</v>
      </c>
      <c r="H56" s="1" t="s">
        <v>1377</v>
      </c>
      <c r="I56" s="1" t="s">
        <v>1389</v>
      </c>
      <c r="J56" s="1" t="s">
        <v>50</v>
      </c>
      <c r="K56" s="1" t="s">
        <v>50</v>
      </c>
      <c r="M56" s="1" t="s">
        <v>50</v>
      </c>
      <c r="O56" s="1" t="s">
        <v>50</v>
      </c>
      <c r="P56" s="1" t="s">
        <v>50</v>
      </c>
      <c r="Q56" s="1" t="s">
        <v>50</v>
      </c>
      <c r="R56" s="1" t="s">
        <v>50</v>
      </c>
      <c r="S56" s="1" t="s">
        <v>50</v>
      </c>
      <c r="T56" s="1" t="s">
        <v>50</v>
      </c>
    </row>
    <row r="57" spans="1:20" ht="20.100000000000001" customHeight="1">
      <c r="A57" s="30" t="s">
        <v>1379</v>
      </c>
      <c r="B57" s="31">
        <v>0</v>
      </c>
      <c r="C57" s="31">
        <v>0</v>
      </c>
      <c r="D57" s="31">
        <v>0</v>
      </c>
      <c r="E57" s="31">
        <v>0</v>
      </c>
      <c r="F57" s="30" t="s">
        <v>50</v>
      </c>
      <c r="G57" s="1" t="s">
        <v>577</v>
      </c>
      <c r="H57" s="1" t="s">
        <v>1377</v>
      </c>
      <c r="I57" s="1" t="s">
        <v>50</v>
      </c>
      <c r="J57" s="1" t="s">
        <v>50</v>
      </c>
      <c r="K57" s="1" t="s">
        <v>50</v>
      </c>
      <c r="M57" s="1" t="s">
        <v>50</v>
      </c>
      <c r="O57" s="1" t="s">
        <v>50</v>
      </c>
      <c r="P57" s="1" t="s">
        <v>50</v>
      </c>
      <c r="Q57" s="1" t="s">
        <v>50</v>
      </c>
      <c r="R57" s="1" t="s">
        <v>50</v>
      </c>
      <c r="S57" s="1" t="s">
        <v>50</v>
      </c>
      <c r="T57" s="1" t="s">
        <v>50</v>
      </c>
    </row>
    <row r="58" spans="1:20" ht="20.100000000000001" customHeight="1">
      <c r="A58" s="30" t="s">
        <v>1379</v>
      </c>
      <c r="B58" s="31">
        <v>0</v>
      </c>
      <c r="C58" s="31">
        <v>0</v>
      </c>
      <c r="D58" s="31">
        <v>0</v>
      </c>
      <c r="E58" s="31">
        <v>0</v>
      </c>
      <c r="F58" s="30" t="s">
        <v>50</v>
      </c>
      <c r="G58" s="1" t="s">
        <v>577</v>
      </c>
      <c r="H58" s="1" t="s">
        <v>1377</v>
      </c>
      <c r="I58" s="1" t="s">
        <v>50</v>
      </c>
      <c r="J58" s="1" t="s">
        <v>50</v>
      </c>
      <c r="K58" s="1" t="s">
        <v>50</v>
      </c>
      <c r="M58" s="1" t="s">
        <v>50</v>
      </c>
      <c r="O58" s="1" t="s">
        <v>50</v>
      </c>
      <c r="P58" s="1" t="s">
        <v>50</v>
      </c>
      <c r="Q58" s="1" t="s">
        <v>50</v>
      </c>
      <c r="R58" s="1" t="s">
        <v>50</v>
      </c>
      <c r="S58" s="1" t="s">
        <v>50</v>
      </c>
      <c r="T58" s="1" t="s">
        <v>50</v>
      </c>
    </row>
    <row r="59" spans="1:20" ht="20.100000000000001" customHeight="1">
      <c r="A59" s="30" t="s">
        <v>1428</v>
      </c>
      <c r="B59" s="31">
        <v>0</v>
      </c>
      <c r="C59" s="31">
        <v>0</v>
      </c>
      <c r="D59" s="31">
        <v>0</v>
      </c>
      <c r="E59" s="31">
        <v>0</v>
      </c>
      <c r="F59" s="30" t="s">
        <v>50</v>
      </c>
      <c r="G59" s="1" t="s">
        <v>577</v>
      </c>
      <c r="H59" s="1" t="s">
        <v>1377</v>
      </c>
      <c r="I59" s="1" t="s">
        <v>1429</v>
      </c>
      <c r="J59" s="1" t="s">
        <v>50</v>
      </c>
      <c r="K59" s="1" t="s">
        <v>50</v>
      </c>
      <c r="M59" s="1" t="s">
        <v>50</v>
      </c>
      <c r="O59" s="1" t="s">
        <v>50</v>
      </c>
      <c r="P59" s="1" t="s">
        <v>50</v>
      </c>
      <c r="Q59" s="1" t="s">
        <v>50</v>
      </c>
      <c r="R59" s="1" t="s">
        <v>50</v>
      </c>
      <c r="S59" s="1" t="s">
        <v>50</v>
      </c>
      <c r="T59" s="1" t="s">
        <v>50</v>
      </c>
    </row>
    <row r="60" spans="1:20" ht="20.100000000000001" customHeight="1">
      <c r="A60" s="30" t="s">
        <v>1379</v>
      </c>
      <c r="B60" s="31">
        <v>0</v>
      </c>
      <c r="C60" s="31">
        <v>0</v>
      </c>
      <c r="D60" s="31">
        <v>0</v>
      </c>
      <c r="E60" s="31">
        <v>0</v>
      </c>
      <c r="F60" s="30" t="s">
        <v>50</v>
      </c>
      <c r="G60" s="1" t="s">
        <v>577</v>
      </c>
      <c r="H60" s="1" t="s">
        <v>1377</v>
      </c>
      <c r="I60" s="1" t="s">
        <v>1379</v>
      </c>
      <c r="J60" s="1" t="s">
        <v>50</v>
      </c>
      <c r="K60" s="1" t="s">
        <v>50</v>
      </c>
      <c r="M60" s="1" t="s">
        <v>50</v>
      </c>
      <c r="O60" s="1" t="s">
        <v>50</v>
      </c>
      <c r="P60" s="1" t="s">
        <v>50</v>
      </c>
      <c r="Q60" s="1" t="s">
        <v>50</v>
      </c>
      <c r="R60" s="1" t="s">
        <v>50</v>
      </c>
      <c r="S60" s="1" t="s">
        <v>50</v>
      </c>
      <c r="T60" s="1" t="s">
        <v>50</v>
      </c>
    </row>
    <row r="61" spans="1:20" ht="20.100000000000001" customHeight="1">
      <c r="A61" s="30" t="s">
        <v>1430</v>
      </c>
      <c r="B61" s="31">
        <v>245.7</v>
      </c>
      <c r="C61" s="31">
        <v>0</v>
      </c>
      <c r="D61" s="31">
        <v>0</v>
      </c>
      <c r="E61" s="31">
        <v>245.7</v>
      </c>
      <c r="F61" s="30" t="s">
        <v>50</v>
      </c>
      <c r="G61" s="1" t="s">
        <v>577</v>
      </c>
      <c r="H61" s="1" t="s">
        <v>1377</v>
      </c>
      <c r="I61" s="1" t="s">
        <v>1431</v>
      </c>
      <c r="J61" s="1" t="s">
        <v>50</v>
      </c>
      <c r="K61" s="1" t="s">
        <v>50</v>
      </c>
      <c r="M61" s="1" t="s">
        <v>50</v>
      </c>
      <c r="O61" s="1" t="s">
        <v>50</v>
      </c>
      <c r="P61" s="1" t="s">
        <v>50</v>
      </c>
      <c r="Q61" s="1" t="s">
        <v>50</v>
      </c>
      <c r="R61" s="1" t="s">
        <v>50</v>
      </c>
      <c r="S61" s="1" t="s">
        <v>50</v>
      </c>
      <c r="T61" s="1" t="s">
        <v>50</v>
      </c>
    </row>
    <row r="62" spans="1:20" ht="20.100000000000001" customHeight="1">
      <c r="A62" s="30" t="s">
        <v>1432</v>
      </c>
      <c r="B62" s="31">
        <v>0</v>
      </c>
      <c r="C62" s="31">
        <v>686.5</v>
      </c>
      <c r="D62" s="31">
        <v>0</v>
      </c>
      <c r="E62" s="31">
        <v>686.5</v>
      </c>
      <c r="F62" s="30" t="s">
        <v>50</v>
      </c>
      <c r="G62" s="1" t="s">
        <v>577</v>
      </c>
      <c r="H62" s="1" t="s">
        <v>1377</v>
      </c>
      <c r="I62" s="1" t="s">
        <v>1433</v>
      </c>
      <c r="J62" s="1" t="s">
        <v>50</v>
      </c>
      <c r="K62" s="1" t="s">
        <v>50</v>
      </c>
      <c r="M62" s="1" t="s">
        <v>50</v>
      </c>
      <c r="O62" s="1" t="s">
        <v>50</v>
      </c>
      <c r="P62" s="1" t="s">
        <v>50</v>
      </c>
      <c r="Q62" s="1" t="s">
        <v>50</v>
      </c>
      <c r="R62" s="1" t="s">
        <v>50</v>
      </c>
      <c r="S62" s="1" t="s">
        <v>50</v>
      </c>
      <c r="T62" s="1" t="s">
        <v>50</v>
      </c>
    </row>
    <row r="63" spans="1:20" ht="20.100000000000001" customHeight="1">
      <c r="A63" s="30" t="s">
        <v>1434</v>
      </c>
      <c r="B63" s="31">
        <v>0</v>
      </c>
      <c r="C63" s="31">
        <v>0</v>
      </c>
      <c r="D63" s="31">
        <v>137.69999999999999</v>
      </c>
      <c r="E63" s="31">
        <v>137.69999999999999</v>
      </c>
      <c r="F63" s="30" t="s">
        <v>50</v>
      </c>
      <c r="G63" s="1" t="s">
        <v>577</v>
      </c>
      <c r="H63" s="1" t="s">
        <v>1377</v>
      </c>
      <c r="I63" s="1" t="s">
        <v>1435</v>
      </c>
      <c r="J63" s="1" t="s">
        <v>50</v>
      </c>
      <c r="K63" s="1" t="s">
        <v>50</v>
      </c>
      <c r="M63" s="1" t="s">
        <v>50</v>
      </c>
      <c r="O63" s="1" t="s">
        <v>50</v>
      </c>
      <c r="P63" s="1" t="s">
        <v>50</v>
      </c>
      <c r="Q63" s="1" t="s">
        <v>50</v>
      </c>
      <c r="R63" s="1" t="s">
        <v>50</v>
      </c>
      <c r="S63" s="1" t="s">
        <v>50</v>
      </c>
      <c r="T63" s="1" t="s">
        <v>50</v>
      </c>
    </row>
    <row r="64" spans="1:20" ht="20.100000000000001" customHeight="1">
      <c r="A64" s="30" t="s">
        <v>1379</v>
      </c>
      <c r="B64" s="31">
        <v>0</v>
      </c>
      <c r="C64" s="31">
        <v>0</v>
      </c>
      <c r="D64" s="31">
        <v>0</v>
      </c>
      <c r="E64" s="31">
        <v>0</v>
      </c>
      <c r="F64" s="30" t="s">
        <v>50</v>
      </c>
      <c r="G64" s="1" t="s">
        <v>577</v>
      </c>
      <c r="H64" s="1" t="s">
        <v>1377</v>
      </c>
      <c r="I64" s="1" t="s">
        <v>1379</v>
      </c>
      <c r="J64" s="1" t="s">
        <v>50</v>
      </c>
      <c r="K64" s="1" t="s">
        <v>50</v>
      </c>
      <c r="M64" s="1" t="s">
        <v>50</v>
      </c>
      <c r="O64" s="1" t="s">
        <v>50</v>
      </c>
      <c r="P64" s="1" t="s">
        <v>50</v>
      </c>
      <c r="Q64" s="1" t="s">
        <v>50</v>
      </c>
      <c r="R64" s="1" t="s">
        <v>50</v>
      </c>
      <c r="S64" s="1" t="s">
        <v>50</v>
      </c>
      <c r="T64" s="1" t="s">
        <v>50</v>
      </c>
    </row>
    <row r="65" spans="1:20" ht="20.100000000000001" customHeight="1">
      <c r="A65" s="30" t="s">
        <v>1388</v>
      </c>
      <c r="B65" s="31">
        <v>245.7</v>
      </c>
      <c r="C65" s="31">
        <v>686.5</v>
      </c>
      <c r="D65" s="31">
        <v>137.69999999999999</v>
      </c>
      <c r="E65" s="31">
        <v>1069.9000000000001</v>
      </c>
      <c r="F65" s="30" t="s">
        <v>50</v>
      </c>
      <c r="G65" s="1" t="s">
        <v>577</v>
      </c>
      <c r="H65" s="1" t="s">
        <v>1377</v>
      </c>
      <c r="I65" s="1" t="s">
        <v>1389</v>
      </c>
      <c r="J65" s="1" t="s">
        <v>50</v>
      </c>
      <c r="K65" s="1" t="s">
        <v>50</v>
      </c>
      <c r="M65" s="1" t="s">
        <v>50</v>
      </c>
      <c r="O65" s="1" t="s">
        <v>50</v>
      </c>
      <c r="P65" s="1" t="s">
        <v>50</v>
      </c>
      <c r="Q65" s="1" t="s">
        <v>50</v>
      </c>
      <c r="R65" s="1" t="s">
        <v>50</v>
      </c>
      <c r="S65" s="1" t="s">
        <v>50</v>
      </c>
      <c r="T65" s="1" t="s">
        <v>50</v>
      </c>
    </row>
    <row r="66" spans="1:20" ht="20.100000000000001" customHeight="1">
      <c r="A66" s="30" t="s">
        <v>1379</v>
      </c>
      <c r="B66" s="31">
        <v>0</v>
      </c>
      <c r="C66" s="31">
        <v>0</v>
      </c>
      <c r="D66" s="31">
        <v>0</v>
      </c>
      <c r="E66" s="31">
        <v>0</v>
      </c>
      <c r="F66" s="30" t="s">
        <v>50</v>
      </c>
      <c r="G66" s="1" t="s">
        <v>577</v>
      </c>
      <c r="H66" s="1" t="s">
        <v>1377</v>
      </c>
      <c r="I66" s="1" t="s">
        <v>50</v>
      </c>
      <c r="J66" s="1" t="s">
        <v>50</v>
      </c>
      <c r="K66" s="1" t="s">
        <v>50</v>
      </c>
      <c r="M66" s="1" t="s">
        <v>50</v>
      </c>
      <c r="O66" s="1" t="s">
        <v>50</v>
      </c>
      <c r="P66" s="1" t="s">
        <v>50</v>
      </c>
      <c r="Q66" s="1" t="s">
        <v>50</v>
      </c>
      <c r="R66" s="1" t="s">
        <v>50</v>
      </c>
      <c r="S66" s="1" t="s">
        <v>50</v>
      </c>
      <c r="T66" s="1" t="s">
        <v>50</v>
      </c>
    </row>
    <row r="67" spans="1:20" ht="20.100000000000001" customHeight="1">
      <c r="A67" s="30" t="s">
        <v>1436</v>
      </c>
      <c r="B67" s="31">
        <v>1613.4</v>
      </c>
      <c r="C67" s="31">
        <v>5315.7</v>
      </c>
      <c r="D67" s="31">
        <v>1573.5</v>
      </c>
      <c r="E67" s="31">
        <v>8502.6</v>
      </c>
      <c r="F67" s="30" t="s">
        <v>50</v>
      </c>
      <c r="G67" s="1" t="s">
        <v>577</v>
      </c>
      <c r="H67" s="1" t="s">
        <v>1377</v>
      </c>
      <c r="I67" s="1" t="s">
        <v>1437</v>
      </c>
      <c r="J67" s="1" t="s">
        <v>50</v>
      </c>
      <c r="K67" s="1" t="s">
        <v>50</v>
      </c>
      <c r="M67" s="1" t="s">
        <v>50</v>
      </c>
      <c r="O67" s="1" t="s">
        <v>50</v>
      </c>
      <c r="P67" s="1" t="s">
        <v>50</v>
      </c>
      <c r="Q67" s="1" t="s">
        <v>50</v>
      </c>
      <c r="R67" s="1" t="s">
        <v>50</v>
      </c>
      <c r="S67" s="1" t="s">
        <v>50</v>
      </c>
      <c r="T67" s="1" t="s">
        <v>50</v>
      </c>
    </row>
    <row r="68" spans="1:20" ht="20.100000000000001" customHeight="1">
      <c r="A68" s="30" t="s">
        <v>1390</v>
      </c>
      <c r="B68" s="32">
        <v>1613</v>
      </c>
      <c r="C68" s="32">
        <v>5315</v>
      </c>
      <c r="D68" s="32">
        <v>1573</v>
      </c>
      <c r="E68" s="32">
        <v>8501</v>
      </c>
      <c r="F68" s="33"/>
    </row>
    <row r="69" spans="1:20" ht="20.100000000000001" customHeight="1">
      <c r="A69" s="33"/>
      <c r="B69" s="33"/>
      <c r="C69" s="33"/>
      <c r="D69" s="33"/>
      <c r="E69" s="33"/>
      <c r="F69" s="33"/>
    </row>
    <row r="70" spans="1:20" ht="20.100000000000001" customHeight="1">
      <c r="A70" s="33" t="s">
        <v>1439</v>
      </c>
      <c r="B70" s="33"/>
      <c r="C70" s="33"/>
      <c r="D70" s="33"/>
      <c r="E70" s="33"/>
      <c r="F70" s="30" t="s">
        <v>50</v>
      </c>
      <c r="G70" s="1" t="s">
        <v>583</v>
      </c>
      <c r="I70" s="1" t="s">
        <v>580</v>
      </c>
      <c r="J70" s="1" t="s">
        <v>581</v>
      </c>
      <c r="K70" s="1" t="s">
        <v>67</v>
      </c>
    </row>
    <row r="71" spans="1:20" ht="20.100000000000001" customHeight="1">
      <c r="A71" s="30" t="s">
        <v>50</v>
      </c>
      <c r="B71" s="31"/>
      <c r="C71" s="31"/>
      <c r="D71" s="31"/>
      <c r="E71" s="31"/>
      <c r="F71" s="30" t="s">
        <v>50</v>
      </c>
      <c r="G71" s="1" t="s">
        <v>583</v>
      </c>
      <c r="H71" s="1" t="s">
        <v>1375</v>
      </c>
      <c r="I71" s="1" t="s">
        <v>50</v>
      </c>
      <c r="J71" s="1" t="s">
        <v>50</v>
      </c>
      <c r="K71" s="1" t="s">
        <v>67</v>
      </c>
      <c r="L71">
        <v>1</v>
      </c>
      <c r="M71" s="1" t="s">
        <v>50</v>
      </c>
      <c r="O71" s="1" t="s">
        <v>50</v>
      </c>
      <c r="P71" s="1" t="s">
        <v>50</v>
      </c>
      <c r="Q71" s="1" t="s">
        <v>50</v>
      </c>
      <c r="R71" s="1" t="s">
        <v>50</v>
      </c>
      <c r="S71" s="1" t="s">
        <v>50</v>
      </c>
      <c r="T71" s="1" t="s">
        <v>50</v>
      </c>
    </row>
    <row r="72" spans="1:20" ht="20.100000000000001" customHeight="1">
      <c r="A72" s="30" t="s">
        <v>1440</v>
      </c>
      <c r="B72" s="31">
        <v>0</v>
      </c>
      <c r="C72" s="31">
        <v>0</v>
      </c>
      <c r="D72" s="31">
        <v>0</v>
      </c>
      <c r="E72" s="31">
        <v>0</v>
      </c>
      <c r="F72" s="30" t="s">
        <v>50</v>
      </c>
      <c r="G72" s="1" t="s">
        <v>583</v>
      </c>
      <c r="H72" s="1" t="s">
        <v>1377</v>
      </c>
      <c r="I72" s="1" t="s">
        <v>1441</v>
      </c>
      <c r="J72" s="1" t="s">
        <v>50</v>
      </c>
      <c r="K72" s="1" t="s">
        <v>50</v>
      </c>
      <c r="M72" s="1" t="s">
        <v>50</v>
      </c>
      <c r="O72" s="1" t="s">
        <v>50</v>
      </c>
      <c r="P72" s="1" t="s">
        <v>50</v>
      </c>
      <c r="Q72" s="1" t="s">
        <v>50</v>
      </c>
      <c r="R72" s="1" t="s">
        <v>50</v>
      </c>
      <c r="S72" s="1" t="s">
        <v>50</v>
      </c>
      <c r="T72" s="1" t="s">
        <v>50</v>
      </c>
    </row>
    <row r="73" spans="1:20" ht="20.100000000000001" customHeight="1">
      <c r="A73" s="30" t="s">
        <v>1442</v>
      </c>
      <c r="B73" s="31">
        <v>0</v>
      </c>
      <c r="C73" s="31">
        <v>0</v>
      </c>
      <c r="D73" s="31">
        <v>0</v>
      </c>
      <c r="E73" s="31">
        <v>0</v>
      </c>
      <c r="F73" s="30" t="s">
        <v>50</v>
      </c>
      <c r="G73" s="1" t="s">
        <v>583</v>
      </c>
      <c r="H73" s="1" t="s">
        <v>1377</v>
      </c>
      <c r="I73" s="1" t="s">
        <v>1443</v>
      </c>
      <c r="J73" s="1" t="s">
        <v>50</v>
      </c>
      <c r="K73" s="1" t="s">
        <v>50</v>
      </c>
      <c r="M73" s="1" t="s">
        <v>50</v>
      </c>
      <c r="O73" s="1" t="s">
        <v>50</v>
      </c>
      <c r="P73" s="1" t="s">
        <v>50</v>
      </c>
      <c r="Q73" s="1" t="s">
        <v>50</v>
      </c>
      <c r="R73" s="1" t="s">
        <v>50</v>
      </c>
      <c r="S73" s="1" t="s">
        <v>50</v>
      </c>
      <c r="T73" s="1" t="s">
        <v>50</v>
      </c>
    </row>
    <row r="74" spans="1:20" ht="20.100000000000001" customHeight="1">
      <c r="A74" s="30" t="s">
        <v>1444</v>
      </c>
      <c r="B74" s="31">
        <v>0</v>
      </c>
      <c r="C74" s="31">
        <v>0</v>
      </c>
      <c r="D74" s="31">
        <v>0</v>
      </c>
      <c r="E74" s="31">
        <v>0</v>
      </c>
      <c r="F74" s="30" t="s">
        <v>50</v>
      </c>
      <c r="G74" s="1" t="s">
        <v>583</v>
      </c>
      <c r="H74" s="1" t="s">
        <v>1377</v>
      </c>
      <c r="I74" s="1" t="s">
        <v>1445</v>
      </c>
      <c r="J74" s="1" t="s">
        <v>50</v>
      </c>
      <c r="K74" s="1" t="s">
        <v>50</v>
      </c>
      <c r="M74" s="1" t="s">
        <v>50</v>
      </c>
      <c r="O74" s="1" t="s">
        <v>50</v>
      </c>
      <c r="P74" s="1" t="s">
        <v>50</v>
      </c>
      <c r="Q74" s="1" t="s">
        <v>50</v>
      </c>
      <c r="R74" s="1" t="s">
        <v>50</v>
      </c>
      <c r="S74" s="1" t="s">
        <v>50</v>
      </c>
      <c r="T74" s="1" t="s">
        <v>50</v>
      </c>
    </row>
    <row r="75" spans="1:20" ht="20.100000000000001" customHeight="1">
      <c r="A75" s="30" t="s">
        <v>1446</v>
      </c>
      <c r="B75" s="31">
        <v>0</v>
      </c>
      <c r="C75" s="31">
        <v>0</v>
      </c>
      <c r="D75" s="31">
        <v>0</v>
      </c>
      <c r="E75" s="31">
        <v>0</v>
      </c>
      <c r="F75" s="30" t="s">
        <v>50</v>
      </c>
      <c r="G75" s="1" t="s">
        <v>583</v>
      </c>
      <c r="H75" s="1" t="s">
        <v>1377</v>
      </c>
      <c r="I75" s="1" t="s">
        <v>1447</v>
      </c>
      <c r="J75" s="1" t="s">
        <v>50</v>
      </c>
      <c r="K75" s="1" t="s">
        <v>50</v>
      </c>
      <c r="M75" s="1" t="s">
        <v>50</v>
      </c>
      <c r="O75" s="1" t="s">
        <v>50</v>
      </c>
      <c r="P75" s="1" t="s">
        <v>50</v>
      </c>
      <c r="Q75" s="1" t="s">
        <v>50</v>
      </c>
      <c r="R75" s="1" t="s">
        <v>50</v>
      </c>
      <c r="S75" s="1" t="s">
        <v>50</v>
      </c>
      <c r="T75" s="1" t="s">
        <v>50</v>
      </c>
    </row>
    <row r="76" spans="1:20" ht="20.100000000000001" customHeight="1">
      <c r="A76" s="30" t="s">
        <v>1379</v>
      </c>
      <c r="B76" s="31">
        <v>0</v>
      </c>
      <c r="C76" s="31">
        <v>0</v>
      </c>
      <c r="D76" s="31">
        <v>0</v>
      </c>
      <c r="E76" s="31">
        <v>0</v>
      </c>
      <c r="F76" s="30" t="s">
        <v>50</v>
      </c>
      <c r="G76" s="1" t="s">
        <v>583</v>
      </c>
      <c r="H76" s="1" t="s">
        <v>1377</v>
      </c>
      <c r="I76" s="1" t="s">
        <v>50</v>
      </c>
      <c r="J76" s="1" t="s">
        <v>50</v>
      </c>
      <c r="K76" s="1" t="s">
        <v>50</v>
      </c>
      <c r="M76" s="1" t="s">
        <v>50</v>
      </c>
      <c r="O76" s="1" t="s">
        <v>50</v>
      </c>
      <c r="P76" s="1" t="s">
        <v>50</v>
      </c>
      <c r="Q76" s="1" t="s">
        <v>50</v>
      </c>
      <c r="R76" s="1" t="s">
        <v>50</v>
      </c>
      <c r="S76" s="1" t="s">
        <v>50</v>
      </c>
      <c r="T76" s="1" t="s">
        <v>50</v>
      </c>
    </row>
    <row r="77" spans="1:20" ht="20.100000000000001" customHeight="1">
      <c r="A77" s="30" t="s">
        <v>1448</v>
      </c>
      <c r="B77" s="31">
        <v>0</v>
      </c>
      <c r="C77" s="31">
        <v>0</v>
      </c>
      <c r="D77" s="31">
        <v>0</v>
      </c>
      <c r="E77" s="31">
        <v>0</v>
      </c>
      <c r="F77" s="30" t="s">
        <v>50</v>
      </c>
      <c r="G77" s="1" t="s">
        <v>583</v>
      </c>
      <c r="H77" s="1" t="s">
        <v>1377</v>
      </c>
      <c r="I77" s="1" t="s">
        <v>1449</v>
      </c>
      <c r="J77" s="1" t="s">
        <v>50</v>
      </c>
      <c r="K77" s="1" t="s">
        <v>50</v>
      </c>
      <c r="M77" s="1" t="s">
        <v>50</v>
      </c>
      <c r="O77" s="1" t="s">
        <v>50</v>
      </c>
      <c r="P77" s="1" t="s">
        <v>50</v>
      </c>
      <c r="Q77" s="1" t="s">
        <v>50</v>
      </c>
      <c r="R77" s="1" t="s">
        <v>50</v>
      </c>
      <c r="S77" s="1" t="s">
        <v>50</v>
      </c>
      <c r="T77" s="1" t="s">
        <v>50</v>
      </c>
    </row>
    <row r="78" spans="1:20" ht="20.100000000000001" customHeight="1">
      <c r="A78" s="30" t="s">
        <v>1450</v>
      </c>
      <c r="B78" s="31">
        <v>0</v>
      </c>
      <c r="C78" s="31">
        <v>0</v>
      </c>
      <c r="D78" s="31">
        <v>0</v>
      </c>
      <c r="E78" s="31">
        <v>0</v>
      </c>
      <c r="F78" s="30" t="s">
        <v>50</v>
      </c>
      <c r="G78" s="1" t="s">
        <v>583</v>
      </c>
      <c r="H78" s="1" t="s">
        <v>1377</v>
      </c>
      <c r="I78" s="1" t="s">
        <v>1451</v>
      </c>
      <c r="J78" s="1" t="s">
        <v>50</v>
      </c>
      <c r="K78" s="1" t="s">
        <v>50</v>
      </c>
      <c r="M78" s="1" t="s">
        <v>50</v>
      </c>
      <c r="O78" s="1" t="s">
        <v>50</v>
      </c>
      <c r="P78" s="1" t="s">
        <v>50</v>
      </c>
      <c r="Q78" s="1" t="s">
        <v>50</v>
      </c>
      <c r="R78" s="1" t="s">
        <v>50</v>
      </c>
      <c r="S78" s="1" t="s">
        <v>50</v>
      </c>
      <c r="T78" s="1" t="s">
        <v>50</v>
      </c>
    </row>
    <row r="79" spans="1:20" ht="20.100000000000001" customHeight="1">
      <c r="A79" s="30" t="s">
        <v>1452</v>
      </c>
      <c r="B79" s="31">
        <v>0</v>
      </c>
      <c r="C79" s="31">
        <v>0</v>
      </c>
      <c r="D79" s="31">
        <v>0</v>
      </c>
      <c r="E79" s="31">
        <v>0</v>
      </c>
      <c r="F79" s="30" t="s">
        <v>50</v>
      </c>
      <c r="G79" s="1" t="s">
        <v>583</v>
      </c>
      <c r="H79" s="1" t="s">
        <v>1377</v>
      </c>
      <c r="I79" s="1" t="s">
        <v>1453</v>
      </c>
      <c r="J79" s="1" t="s">
        <v>50</v>
      </c>
      <c r="K79" s="1" t="s">
        <v>50</v>
      </c>
      <c r="M79" s="1" t="s">
        <v>50</v>
      </c>
      <c r="O79" s="1" t="s">
        <v>50</v>
      </c>
      <c r="P79" s="1" t="s">
        <v>50</v>
      </c>
      <c r="Q79" s="1" t="s">
        <v>50</v>
      </c>
      <c r="R79" s="1" t="s">
        <v>50</v>
      </c>
      <c r="S79" s="1" t="s">
        <v>50</v>
      </c>
      <c r="T79" s="1" t="s">
        <v>50</v>
      </c>
    </row>
    <row r="80" spans="1:20" ht="20.100000000000001" customHeight="1">
      <c r="A80" s="30" t="s">
        <v>1454</v>
      </c>
      <c r="B80" s="31">
        <v>0</v>
      </c>
      <c r="C80" s="31">
        <v>0</v>
      </c>
      <c r="D80" s="31">
        <v>0</v>
      </c>
      <c r="E80" s="31">
        <v>0</v>
      </c>
      <c r="F80" s="30" t="s">
        <v>50</v>
      </c>
      <c r="G80" s="1" t="s">
        <v>583</v>
      </c>
      <c r="H80" s="1" t="s">
        <v>1377</v>
      </c>
      <c r="I80" s="1" t="s">
        <v>1455</v>
      </c>
      <c r="J80" s="1" t="s">
        <v>50</v>
      </c>
      <c r="K80" s="1" t="s">
        <v>50</v>
      </c>
      <c r="M80" s="1" t="s">
        <v>50</v>
      </c>
      <c r="O80" s="1" t="s">
        <v>50</v>
      </c>
      <c r="P80" s="1" t="s">
        <v>50</v>
      </c>
      <c r="Q80" s="1" t="s">
        <v>50</v>
      </c>
      <c r="R80" s="1" t="s">
        <v>50</v>
      </c>
      <c r="S80" s="1" t="s">
        <v>50</v>
      </c>
      <c r="T80" s="1" t="s">
        <v>50</v>
      </c>
    </row>
    <row r="81" spans="1:20" ht="20.100000000000001" customHeight="1">
      <c r="A81" s="30" t="s">
        <v>1456</v>
      </c>
      <c r="B81" s="31">
        <v>0</v>
      </c>
      <c r="C81" s="31">
        <v>0</v>
      </c>
      <c r="D81" s="31">
        <v>0</v>
      </c>
      <c r="E81" s="31">
        <v>0</v>
      </c>
      <c r="F81" s="30" t="s">
        <v>50</v>
      </c>
      <c r="G81" s="1" t="s">
        <v>583</v>
      </c>
      <c r="H81" s="1" t="s">
        <v>1377</v>
      </c>
      <c r="I81" s="1" t="s">
        <v>1457</v>
      </c>
      <c r="J81" s="1" t="s">
        <v>50</v>
      </c>
      <c r="K81" s="1" t="s">
        <v>50</v>
      </c>
      <c r="M81" s="1" t="s">
        <v>50</v>
      </c>
      <c r="O81" s="1" t="s">
        <v>50</v>
      </c>
      <c r="P81" s="1" t="s">
        <v>50</v>
      </c>
      <c r="Q81" s="1" t="s">
        <v>50</v>
      </c>
      <c r="R81" s="1" t="s">
        <v>50</v>
      </c>
      <c r="S81" s="1" t="s">
        <v>50</v>
      </c>
      <c r="T81" s="1" t="s">
        <v>50</v>
      </c>
    </row>
    <row r="82" spans="1:20" ht="20.100000000000001" customHeight="1">
      <c r="A82" s="30" t="s">
        <v>1458</v>
      </c>
      <c r="B82" s="31">
        <v>0</v>
      </c>
      <c r="C82" s="31">
        <v>0</v>
      </c>
      <c r="D82" s="31">
        <v>0</v>
      </c>
      <c r="E82" s="31">
        <v>0</v>
      </c>
      <c r="F82" s="30" t="s">
        <v>50</v>
      </c>
      <c r="G82" s="1" t="s">
        <v>583</v>
      </c>
      <c r="H82" s="1" t="s">
        <v>1377</v>
      </c>
      <c r="I82" s="1" t="s">
        <v>1459</v>
      </c>
      <c r="J82" s="1" t="s">
        <v>50</v>
      </c>
      <c r="K82" s="1" t="s">
        <v>50</v>
      </c>
      <c r="M82" s="1" t="s">
        <v>50</v>
      </c>
      <c r="O82" s="1" t="s">
        <v>50</v>
      </c>
      <c r="P82" s="1" t="s">
        <v>50</v>
      </c>
      <c r="Q82" s="1" t="s">
        <v>50</v>
      </c>
      <c r="R82" s="1" t="s">
        <v>50</v>
      </c>
      <c r="S82" s="1" t="s">
        <v>50</v>
      </c>
      <c r="T82" s="1" t="s">
        <v>50</v>
      </c>
    </row>
    <row r="83" spans="1:20" ht="20.100000000000001" customHeight="1">
      <c r="A83" s="30" t="s">
        <v>1460</v>
      </c>
      <c r="B83" s="31">
        <v>0</v>
      </c>
      <c r="C83" s="31">
        <v>0</v>
      </c>
      <c r="D83" s="31">
        <v>0</v>
      </c>
      <c r="E83" s="31">
        <v>0</v>
      </c>
      <c r="F83" s="30" t="s">
        <v>50</v>
      </c>
      <c r="G83" s="1" t="s">
        <v>583</v>
      </c>
      <c r="H83" s="1" t="s">
        <v>1377</v>
      </c>
      <c r="I83" s="1" t="s">
        <v>1461</v>
      </c>
      <c r="J83" s="1" t="s">
        <v>50</v>
      </c>
      <c r="K83" s="1" t="s">
        <v>50</v>
      </c>
      <c r="M83" s="1" t="s">
        <v>50</v>
      </c>
      <c r="O83" s="1" t="s">
        <v>50</v>
      </c>
      <c r="P83" s="1" t="s">
        <v>50</v>
      </c>
      <c r="Q83" s="1" t="s">
        <v>50</v>
      </c>
      <c r="R83" s="1" t="s">
        <v>50</v>
      </c>
      <c r="S83" s="1" t="s">
        <v>50</v>
      </c>
      <c r="T83" s="1" t="s">
        <v>50</v>
      </c>
    </row>
    <row r="84" spans="1:20" ht="20.100000000000001" customHeight="1">
      <c r="A84" s="30" t="s">
        <v>1462</v>
      </c>
      <c r="B84" s="31">
        <v>0</v>
      </c>
      <c r="C84" s="31">
        <v>0</v>
      </c>
      <c r="D84" s="31">
        <v>0</v>
      </c>
      <c r="E84" s="31">
        <v>0</v>
      </c>
      <c r="F84" s="30" t="s">
        <v>50</v>
      </c>
      <c r="G84" s="1" t="s">
        <v>583</v>
      </c>
      <c r="H84" s="1" t="s">
        <v>1377</v>
      </c>
      <c r="I84" s="1" t="s">
        <v>1463</v>
      </c>
      <c r="J84" s="1" t="s">
        <v>50</v>
      </c>
      <c r="K84" s="1" t="s">
        <v>50</v>
      </c>
      <c r="M84" s="1" t="s">
        <v>50</v>
      </c>
      <c r="O84" s="1" t="s">
        <v>50</v>
      </c>
      <c r="P84" s="1" t="s">
        <v>50</v>
      </c>
      <c r="Q84" s="1" t="s">
        <v>50</v>
      </c>
      <c r="R84" s="1" t="s">
        <v>50</v>
      </c>
      <c r="S84" s="1" t="s">
        <v>50</v>
      </c>
      <c r="T84" s="1" t="s">
        <v>50</v>
      </c>
    </row>
    <row r="85" spans="1:20" ht="20.100000000000001" customHeight="1">
      <c r="A85" s="30" t="s">
        <v>1464</v>
      </c>
      <c r="B85" s="31">
        <v>0</v>
      </c>
      <c r="C85" s="31">
        <v>0</v>
      </c>
      <c r="D85" s="31">
        <v>0</v>
      </c>
      <c r="E85" s="31">
        <v>0</v>
      </c>
      <c r="F85" s="30" t="s">
        <v>50</v>
      </c>
      <c r="G85" s="1" t="s">
        <v>583</v>
      </c>
      <c r="H85" s="1" t="s">
        <v>1377</v>
      </c>
      <c r="I85" s="1" t="s">
        <v>1465</v>
      </c>
      <c r="J85" s="1" t="s">
        <v>50</v>
      </c>
      <c r="K85" s="1" t="s">
        <v>50</v>
      </c>
      <c r="M85" s="1" t="s">
        <v>50</v>
      </c>
      <c r="O85" s="1" t="s">
        <v>50</v>
      </c>
      <c r="P85" s="1" t="s">
        <v>50</v>
      </c>
      <c r="Q85" s="1" t="s">
        <v>50</v>
      </c>
      <c r="R85" s="1" t="s">
        <v>50</v>
      </c>
      <c r="S85" s="1" t="s">
        <v>50</v>
      </c>
      <c r="T85" s="1" t="s">
        <v>50</v>
      </c>
    </row>
    <row r="86" spans="1:20" ht="20.100000000000001" customHeight="1">
      <c r="A86" s="30" t="s">
        <v>1466</v>
      </c>
      <c r="B86" s="31">
        <v>0</v>
      </c>
      <c r="C86" s="31">
        <v>0</v>
      </c>
      <c r="D86" s="31">
        <v>0</v>
      </c>
      <c r="E86" s="31">
        <v>0</v>
      </c>
      <c r="F86" s="30" t="s">
        <v>50</v>
      </c>
      <c r="G86" s="1" t="s">
        <v>583</v>
      </c>
      <c r="H86" s="1" t="s">
        <v>1377</v>
      </c>
      <c r="I86" s="1" t="s">
        <v>1467</v>
      </c>
      <c r="J86" s="1" t="s">
        <v>50</v>
      </c>
      <c r="K86" s="1" t="s">
        <v>50</v>
      </c>
      <c r="M86" s="1" t="s">
        <v>50</v>
      </c>
      <c r="O86" s="1" t="s">
        <v>50</v>
      </c>
      <c r="P86" s="1" t="s">
        <v>50</v>
      </c>
      <c r="Q86" s="1" t="s">
        <v>50</v>
      </c>
      <c r="R86" s="1" t="s">
        <v>50</v>
      </c>
      <c r="S86" s="1" t="s">
        <v>50</v>
      </c>
      <c r="T86" s="1" t="s">
        <v>50</v>
      </c>
    </row>
    <row r="87" spans="1:20" ht="20.100000000000001" customHeight="1">
      <c r="A87" s="30" t="s">
        <v>1468</v>
      </c>
      <c r="B87" s="31">
        <v>0</v>
      </c>
      <c r="C87" s="31">
        <v>0</v>
      </c>
      <c r="D87" s="31">
        <v>0</v>
      </c>
      <c r="E87" s="31">
        <v>0</v>
      </c>
      <c r="F87" s="30" t="s">
        <v>50</v>
      </c>
      <c r="G87" s="1" t="s">
        <v>583</v>
      </c>
      <c r="H87" s="1" t="s">
        <v>1377</v>
      </c>
      <c r="I87" s="1" t="s">
        <v>1469</v>
      </c>
      <c r="J87" s="1" t="s">
        <v>50</v>
      </c>
      <c r="K87" s="1" t="s">
        <v>50</v>
      </c>
      <c r="M87" s="1" t="s">
        <v>50</v>
      </c>
      <c r="O87" s="1" t="s">
        <v>50</v>
      </c>
      <c r="P87" s="1" t="s">
        <v>50</v>
      </c>
      <c r="Q87" s="1" t="s">
        <v>50</v>
      </c>
      <c r="R87" s="1" t="s">
        <v>50</v>
      </c>
      <c r="S87" s="1" t="s">
        <v>50</v>
      </c>
      <c r="T87" s="1" t="s">
        <v>50</v>
      </c>
    </row>
    <row r="88" spans="1:20" ht="20.100000000000001" customHeight="1">
      <c r="A88" s="30" t="s">
        <v>1470</v>
      </c>
      <c r="B88" s="31">
        <v>0</v>
      </c>
      <c r="C88" s="31">
        <v>0</v>
      </c>
      <c r="D88" s="31">
        <v>0</v>
      </c>
      <c r="E88" s="31">
        <v>0</v>
      </c>
      <c r="F88" s="30" t="s">
        <v>50</v>
      </c>
      <c r="G88" s="1" t="s">
        <v>583</v>
      </c>
      <c r="H88" s="1" t="s">
        <v>1377</v>
      </c>
      <c r="I88" s="1" t="s">
        <v>1471</v>
      </c>
      <c r="J88" s="1" t="s">
        <v>50</v>
      </c>
      <c r="K88" s="1" t="s">
        <v>50</v>
      </c>
      <c r="M88" s="1" t="s">
        <v>50</v>
      </c>
      <c r="O88" s="1" t="s">
        <v>50</v>
      </c>
      <c r="P88" s="1" t="s">
        <v>50</v>
      </c>
      <c r="Q88" s="1" t="s">
        <v>50</v>
      </c>
      <c r="R88" s="1" t="s">
        <v>50</v>
      </c>
      <c r="S88" s="1" t="s">
        <v>50</v>
      </c>
      <c r="T88" s="1" t="s">
        <v>50</v>
      </c>
    </row>
    <row r="89" spans="1:20" ht="20.100000000000001" customHeight="1">
      <c r="A89" s="30" t="s">
        <v>1472</v>
      </c>
      <c r="B89" s="31">
        <v>0</v>
      </c>
      <c r="C89" s="31">
        <v>0</v>
      </c>
      <c r="D89" s="31">
        <v>0</v>
      </c>
      <c r="E89" s="31">
        <v>0</v>
      </c>
      <c r="F89" s="30" t="s">
        <v>50</v>
      </c>
      <c r="G89" s="1" t="s">
        <v>583</v>
      </c>
      <c r="H89" s="1" t="s">
        <v>1377</v>
      </c>
      <c r="I89" s="1" t="s">
        <v>1473</v>
      </c>
      <c r="J89" s="1" t="s">
        <v>50</v>
      </c>
      <c r="K89" s="1" t="s">
        <v>50</v>
      </c>
      <c r="M89" s="1" t="s">
        <v>50</v>
      </c>
      <c r="O89" s="1" t="s">
        <v>50</v>
      </c>
      <c r="P89" s="1" t="s">
        <v>50</v>
      </c>
      <c r="Q89" s="1" t="s">
        <v>50</v>
      </c>
      <c r="R89" s="1" t="s">
        <v>50</v>
      </c>
      <c r="S89" s="1" t="s">
        <v>50</v>
      </c>
      <c r="T89" s="1" t="s">
        <v>50</v>
      </c>
    </row>
    <row r="90" spans="1:20" ht="20.100000000000001" customHeight="1">
      <c r="A90" s="30" t="s">
        <v>1474</v>
      </c>
      <c r="B90" s="31">
        <v>0</v>
      </c>
      <c r="C90" s="31">
        <v>0</v>
      </c>
      <c r="D90" s="31">
        <v>0</v>
      </c>
      <c r="E90" s="31">
        <v>0</v>
      </c>
      <c r="F90" s="30" t="s">
        <v>50</v>
      </c>
      <c r="G90" s="1" t="s">
        <v>583</v>
      </c>
      <c r="H90" s="1" t="s">
        <v>1377</v>
      </c>
      <c r="I90" s="1" t="s">
        <v>1475</v>
      </c>
      <c r="J90" s="1" t="s">
        <v>50</v>
      </c>
      <c r="K90" s="1" t="s">
        <v>50</v>
      </c>
      <c r="M90" s="1" t="s">
        <v>50</v>
      </c>
      <c r="O90" s="1" t="s">
        <v>50</v>
      </c>
      <c r="P90" s="1" t="s">
        <v>50</v>
      </c>
      <c r="Q90" s="1" t="s">
        <v>50</v>
      </c>
      <c r="R90" s="1" t="s">
        <v>50</v>
      </c>
      <c r="S90" s="1" t="s">
        <v>50</v>
      </c>
      <c r="T90" s="1" t="s">
        <v>50</v>
      </c>
    </row>
    <row r="91" spans="1:20" ht="20.100000000000001" customHeight="1">
      <c r="A91" s="30" t="s">
        <v>1476</v>
      </c>
      <c r="B91" s="31">
        <v>0</v>
      </c>
      <c r="C91" s="31">
        <v>0</v>
      </c>
      <c r="D91" s="31">
        <v>0</v>
      </c>
      <c r="E91" s="31">
        <v>0</v>
      </c>
      <c r="F91" s="30" t="s">
        <v>50</v>
      </c>
      <c r="G91" s="1" t="s">
        <v>583</v>
      </c>
      <c r="H91" s="1" t="s">
        <v>1377</v>
      </c>
      <c r="I91" s="1" t="s">
        <v>1477</v>
      </c>
      <c r="J91" s="1" t="s">
        <v>50</v>
      </c>
      <c r="K91" s="1" t="s">
        <v>50</v>
      </c>
      <c r="M91" s="1" t="s">
        <v>50</v>
      </c>
      <c r="O91" s="1" t="s">
        <v>50</v>
      </c>
      <c r="P91" s="1" t="s">
        <v>50</v>
      </c>
      <c r="Q91" s="1" t="s">
        <v>50</v>
      </c>
      <c r="R91" s="1" t="s">
        <v>50</v>
      </c>
      <c r="S91" s="1" t="s">
        <v>50</v>
      </c>
      <c r="T91" s="1" t="s">
        <v>50</v>
      </c>
    </row>
    <row r="92" spans="1:20" ht="20.100000000000001" customHeight="1">
      <c r="A92" s="30" t="s">
        <v>1478</v>
      </c>
      <c r="B92" s="31">
        <v>0</v>
      </c>
      <c r="C92" s="31">
        <v>0</v>
      </c>
      <c r="D92" s="31">
        <v>0</v>
      </c>
      <c r="E92" s="31">
        <v>0</v>
      </c>
      <c r="F92" s="30" t="s">
        <v>50</v>
      </c>
      <c r="G92" s="1" t="s">
        <v>583</v>
      </c>
      <c r="H92" s="1" t="s">
        <v>1377</v>
      </c>
      <c r="I92" s="1" t="s">
        <v>1479</v>
      </c>
      <c r="J92" s="1" t="s">
        <v>50</v>
      </c>
      <c r="K92" s="1" t="s">
        <v>50</v>
      </c>
      <c r="M92" s="1" t="s">
        <v>50</v>
      </c>
      <c r="O92" s="1" t="s">
        <v>50</v>
      </c>
      <c r="P92" s="1" t="s">
        <v>50</v>
      </c>
      <c r="Q92" s="1" t="s">
        <v>50</v>
      </c>
      <c r="R92" s="1" t="s">
        <v>50</v>
      </c>
      <c r="S92" s="1" t="s">
        <v>50</v>
      </c>
      <c r="T92" s="1" t="s">
        <v>50</v>
      </c>
    </row>
    <row r="93" spans="1:20" ht="20.100000000000001" customHeight="1">
      <c r="A93" s="30" t="s">
        <v>1480</v>
      </c>
      <c r="B93" s="31">
        <v>0</v>
      </c>
      <c r="C93" s="31">
        <v>0</v>
      </c>
      <c r="D93" s="31">
        <v>0</v>
      </c>
      <c r="E93" s="31">
        <v>0</v>
      </c>
      <c r="F93" s="30" t="s">
        <v>50</v>
      </c>
      <c r="G93" s="1" t="s">
        <v>583</v>
      </c>
      <c r="H93" s="1" t="s">
        <v>1377</v>
      </c>
      <c r="I93" s="1" t="s">
        <v>1481</v>
      </c>
      <c r="J93" s="1" t="s">
        <v>50</v>
      </c>
      <c r="K93" s="1" t="s">
        <v>50</v>
      </c>
      <c r="M93" s="1" t="s">
        <v>50</v>
      </c>
      <c r="O93" s="1" t="s">
        <v>50</v>
      </c>
      <c r="P93" s="1" t="s">
        <v>50</v>
      </c>
      <c r="Q93" s="1" t="s">
        <v>50</v>
      </c>
      <c r="R93" s="1" t="s">
        <v>50</v>
      </c>
      <c r="S93" s="1" t="s">
        <v>50</v>
      </c>
      <c r="T93" s="1" t="s">
        <v>50</v>
      </c>
    </row>
    <row r="94" spans="1:20" ht="20.100000000000001" customHeight="1">
      <c r="A94" s="30" t="s">
        <v>1482</v>
      </c>
      <c r="B94" s="31">
        <v>0</v>
      </c>
      <c r="C94" s="31">
        <v>0</v>
      </c>
      <c r="D94" s="31">
        <v>0</v>
      </c>
      <c r="E94" s="31">
        <v>0</v>
      </c>
      <c r="F94" s="30" t="s">
        <v>50</v>
      </c>
      <c r="G94" s="1" t="s">
        <v>583</v>
      </c>
      <c r="H94" s="1" t="s">
        <v>1377</v>
      </c>
      <c r="I94" s="1" t="s">
        <v>1483</v>
      </c>
      <c r="J94" s="1" t="s">
        <v>50</v>
      </c>
      <c r="K94" s="1" t="s">
        <v>50</v>
      </c>
      <c r="M94" s="1" t="s">
        <v>50</v>
      </c>
      <c r="O94" s="1" t="s">
        <v>50</v>
      </c>
      <c r="P94" s="1" t="s">
        <v>50</v>
      </c>
      <c r="Q94" s="1" t="s">
        <v>50</v>
      </c>
      <c r="R94" s="1" t="s">
        <v>50</v>
      </c>
      <c r="S94" s="1" t="s">
        <v>50</v>
      </c>
      <c r="T94" s="1" t="s">
        <v>50</v>
      </c>
    </row>
    <row r="95" spans="1:20" ht="20.100000000000001" customHeight="1">
      <c r="A95" s="30" t="s">
        <v>1484</v>
      </c>
      <c r="B95" s="31">
        <v>0</v>
      </c>
      <c r="C95" s="31">
        <v>0</v>
      </c>
      <c r="D95" s="31">
        <v>0</v>
      </c>
      <c r="E95" s="31">
        <v>0</v>
      </c>
      <c r="F95" s="30" t="s">
        <v>50</v>
      </c>
      <c r="G95" s="1" t="s">
        <v>583</v>
      </c>
      <c r="H95" s="1" t="s">
        <v>1377</v>
      </c>
      <c r="I95" s="1" t="s">
        <v>1485</v>
      </c>
      <c r="J95" s="1" t="s">
        <v>50</v>
      </c>
      <c r="K95" s="1" t="s">
        <v>50</v>
      </c>
      <c r="M95" s="1" t="s">
        <v>50</v>
      </c>
      <c r="O95" s="1" t="s">
        <v>50</v>
      </c>
      <c r="P95" s="1" t="s">
        <v>50</v>
      </c>
      <c r="Q95" s="1" t="s">
        <v>50</v>
      </c>
      <c r="R95" s="1" t="s">
        <v>50</v>
      </c>
      <c r="S95" s="1" t="s">
        <v>50</v>
      </c>
      <c r="T95" s="1" t="s">
        <v>50</v>
      </c>
    </row>
    <row r="96" spans="1:20" ht="20.100000000000001" customHeight="1">
      <c r="A96" s="30" t="s">
        <v>1379</v>
      </c>
      <c r="B96" s="31">
        <v>0</v>
      </c>
      <c r="C96" s="31">
        <v>0</v>
      </c>
      <c r="D96" s="31">
        <v>0</v>
      </c>
      <c r="E96" s="31">
        <v>0</v>
      </c>
      <c r="F96" s="30" t="s">
        <v>50</v>
      </c>
      <c r="G96" s="1" t="s">
        <v>583</v>
      </c>
      <c r="H96" s="1" t="s">
        <v>1377</v>
      </c>
      <c r="I96" s="1" t="s">
        <v>50</v>
      </c>
      <c r="J96" s="1" t="s">
        <v>50</v>
      </c>
      <c r="K96" s="1" t="s">
        <v>50</v>
      </c>
      <c r="M96" s="1" t="s">
        <v>50</v>
      </c>
      <c r="O96" s="1" t="s">
        <v>50</v>
      </c>
      <c r="P96" s="1" t="s">
        <v>50</v>
      </c>
      <c r="Q96" s="1" t="s">
        <v>50</v>
      </c>
      <c r="R96" s="1" t="s">
        <v>50</v>
      </c>
      <c r="S96" s="1" t="s">
        <v>50</v>
      </c>
      <c r="T96" s="1" t="s">
        <v>50</v>
      </c>
    </row>
    <row r="97" spans="1:20" ht="20.100000000000001" customHeight="1">
      <c r="A97" s="30" t="s">
        <v>1486</v>
      </c>
      <c r="B97" s="31">
        <v>0</v>
      </c>
      <c r="C97" s="31">
        <v>0</v>
      </c>
      <c r="D97" s="31">
        <v>0</v>
      </c>
      <c r="E97" s="31">
        <v>0</v>
      </c>
      <c r="F97" s="30" t="s">
        <v>50</v>
      </c>
      <c r="G97" s="1" t="s">
        <v>583</v>
      </c>
      <c r="H97" s="1" t="s">
        <v>1377</v>
      </c>
      <c r="I97" s="1" t="s">
        <v>1487</v>
      </c>
      <c r="J97" s="1" t="s">
        <v>50</v>
      </c>
      <c r="K97" s="1" t="s">
        <v>50</v>
      </c>
      <c r="M97" s="1" t="s">
        <v>50</v>
      </c>
      <c r="O97" s="1" t="s">
        <v>50</v>
      </c>
      <c r="P97" s="1" t="s">
        <v>50</v>
      </c>
      <c r="Q97" s="1" t="s">
        <v>50</v>
      </c>
      <c r="R97" s="1" t="s">
        <v>50</v>
      </c>
      <c r="S97" s="1" t="s">
        <v>50</v>
      </c>
      <c r="T97" s="1" t="s">
        <v>50</v>
      </c>
    </row>
    <row r="98" spans="1:20" ht="20.100000000000001" customHeight="1">
      <c r="A98" s="30" t="s">
        <v>1488</v>
      </c>
      <c r="B98" s="31">
        <v>0</v>
      </c>
      <c r="C98" s="31">
        <v>0</v>
      </c>
      <c r="D98" s="31">
        <v>0</v>
      </c>
      <c r="E98" s="31">
        <v>0</v>
      </c>
      <c r="F98" s="30" t="s">
        <v>50</v>
      </c>
      <c r="G98" s="1" t="s">
        <v>583</v>
      </c>
      <c r="H98" s="1" t="s">
        <v>1377</v>
      </c>
      <c r="I98" s="1" t="s">
        <v>1489</v>
      </c>
      <c r="J98" s="1" t="s">
        <v>50</v>
      </c>
      <c r="K98" s="1" t="s">
        <v>50</v>
      </c>
      <c r="M98" s="1" t="s">
        <v>50</v>
      </c>
      <c r="O98" s="1" t="s">
        <v>50</v>
      </c>
      <c r="P98" s="1" t="s">
        <v>50</v>
      </c>
      <c r="Q98" s="1" t="s">
        <v>50</v>
      </c>
      <c r="R98" s="1" t="s">
        <v>50</v>
      </c>
      <c r="S98" s="1" t="s">
        <v>50</v>
      </c>
      <c r="T98" s="1" t="s">
        <v>50</v>
      </c>
    </row>
    <row r="99" spans="1:20" ht="20.100000000000001" customHeight="1">
      <c r="A99" s="30" t="s">
        <v>1490</v>
      </c>
      <c r="B99" s="31">
        <v>0</v>
      </c>
      <c r="C99" s="31">
        <v>0</v>
      </c>
      <c r="D99" s="31">
        <v>0</v>
      </c>
      <c r="E99" s="31">
        <v>0</v>
      </c>
      <c r="F99" s="30" t="s">
        <v>50</v>
      </c>
      <c r="G99" s="1" t="s">
        <v>583</v>
      </c>
      <c r="H99" s="1" t="s">
        <v>1377</v>
      </c>
      <c r="I99" s="1" t="s">
        <v>1491</v>
      </c>
      <c r="J99" s="1" t="s">
        <v>50</v>
      </c>
      <c r="K99" s="1" t="s">
        <v>50</v>
      </c>
      <c r="M99" s="1" t="s">
        <v>50</v>
      </c>
      <c r="O99" s="1" t="s">
        <v>50</v>
      </c>
      <c r="P99" s="1" t="s">
        <v>50</v>
      </c>
      <c r="Q99" s="1" t="s">
        <v>50</v>
      </c>
      <c r="R99" s="1" t="s">
        <v>50</v>
      </c>
      <c r="S99" s="1" t="s">
        <v>50</v>
      </c>
      <c r="T99" s="1" t="s">
        <v>50</v>
      </c>
    </row>
    <row r="100" spans="1:20" ht="20.100000000000001" customHeight="1">
      <c r="A100" s="30" t="s">
        <v>1492</v>
      </c>
      <c r="B100" s="31">
        <v>0</v>
      </c>
      <c r="C100" s="31">
        <v>0</v>
      </c>
      <c r="D100" s="31">
        <v>0</v>
      </c>
      <c r="E100" s="31">
        <v>0</v>
      </c>
      <c r="F100" s="30" t="s">
        <v>50</v>
      </c>
      <c r="G100" s="1" t="s">
        <v>583</v>
      </c>
      <c r="H100" s="1" t="s">
        <v>1377</v>
      </c>
      <c r="I100" s="1" t="s">
        <v>1493</v>
      </c>
      <c r="J100" s="1" t="s">
        <v>50</v>
      </c>
      <c r="K100" s="1" t="s">
        <v>50</v>
      </c>
      <c r="M100" s="1" t="s">
        <v>50</v>
      </c>
      <c r="O100" s="1" t="s">
        <v>50</v>
      </c>
      <c r="P100" s="1" t="s">
        <v>50</v>
      </c>
      <c r="Q100" s="1" t="s">
        <v>50</v>
      </c>
      <c r="R100" s="1" t="s">
        <v>50</v>
      </c>
      <c r="S100" s="1" t="s">
        <v>50</v>
      </c>
      <c r="T100" s="1" t="s">
        <v>50</v>
      </c>
    </row>
    <row r="101" spans="1:20" ht="20.100000000000001" customHeight="1">
      <c r="A101" s="30" t="s">
        <v>1494</v>
      </c>
      <c r="B101" s="31">
        <v>0</v>
      </c>
      <c r="C101" s="31">
        <v>0</v>
      </c>
      <c r="D101" s="31">
        <v>0</v>
      </c>
      <c r="E101" s="31">
        <v>0</v>
      </c>
      <c r="F101" s="30" t="s">
        <v>50</v>
      </c>
      <c r="G101" s="1" t="s">
        <v>583</v>
      </c>
      <c r="H101" s="1" t="s">
        <v>1377</v>
      </c>
      <c r="I101" s="1" t="s">
        <v>1495</v>
      </c>
      <c r="J101" s="1" t="s">
        <v>50</v>
      </c>
      <c r="K101" s="1" t="s">
        <v>50</v>
      </c>
      <c r="M101" s="1" t="s">
        <v>50</v>
      </c>
      <c r="O101" s="1" t="s">
        <v>50</v>
      </c>
      <c r="P101" s="1" t="s">
        <v>50</v>
      </c>
      <c r="Q101" s="1" t="s">
        <v>50</v>
      </c>
      <c r="R101" s="1" t="s">
        <v>50</v>
      </c>
      <c r="S101" s="1" t="s">
        <v>50</v>
      </c>
      <c r="T101" s="1" t="s">
        <v>50</v>
      </c>
    </row>
    <row r="102" spans="1:20" ht="20.100000000000001" customHeight="1">
      <c r="A102" s="30" t="s">
        <v>1496</v>
      </c>
      <c r="B102" s="31">
        <v>0</v>
      </c>
      <c r="C102" s="31">
        <v>0</v>
      </c>
      <c r="D102" s="31">
        <v>0</v>
      </c>
      <c r="E102" s="31">
        <v>0</v>
      </c>
      <c r="F102" s="30" t="s">
        <v>50</v>
      </c>
      <c r="G102" s="1" t="s">
        <v>583</v>
      </c>
      <c r="H102" s="1" t="s">
        <v>1377</v>
      </c>
      <c r="I102" s="1" t="s">
        <v>1497</v>
      </c>
      <c r="J102" s="1" t="s">
        <v>50</v>
      </c>
      <c r="K102" s="1" t="s">
        <v>50</v>
      </c>
      <c r="M102" s="1" t="s">
        <v>50</v>
      </c>
      <c r="O102" s="1" t="s">
        <v>50</v>
      </c>
      <c r="P102" s="1" t="s">
        <v>50</v>
      </c>
      <c r="Q102" s="1" t="s">
        <v>50</v>
      </c>
      <c r="R102" s="1" t="s">
        <v>50</v>
      </c>
      <c r="S102" s="1" t="s">
        <v>50</v>
      </c>
      <c r="T102" s="1" t="s">
        <v>50</v>
      </c>
    </row>
    <row r="103" spans="1:20" ht="20.100000000000001" customHeight="1">
      <c r="A103" s="30" t="s">
        <v>1498</v>
      </c>
      <c r="B103" s="31">
        <v>0</v>
      </c>
      <c r="C103" s="31">
        <v>0</v>
      </c>
      <c r="D103" s="31">
        <v>0</v>
      </c>
      <c r="E103" s="31">
        <v>0</v>
      </c>
      <c r="F103" s="30" t="s">
        <v>50</v>
      </c>
      <c r="G103" s="1" t="s">
        <v>583</v>
      </c>
      <c r="H103" s="1" t="s">
        <v>1377</v>
      </c>
      <c r="I103" s="1" t="s">
        <v>1499</v>
      </c>
      <c r="J103" s="1" t="s">
        <v>50</v>
      </c>
      <c r="K103" s="1" t="s">
        <v>50</v>
      </c>
      <c r="M103" s="1" t="s">
        <v>50</v>
      </c>
      <c r="O103" s="1" t="s">
        <v>50</v>
      </c>
      <c r="P103" s="1" t="s">
        <v>50</v>
      </c>
      <c r="Q103" s="1" t="s">
        <v>50</v>
      </c>
      <c r="R103" s="1" t="s">
        <v>50</v>
      </c>
      <c r="S103" s="1" t="s">
        <v>50</v>
      </c>
      <c r="T103" s="1" t="s">
        <v>50</v>
      </c>
    </row>
    <row r="104" spans="1:20" ht="20.100000000000001" customHeight="1">
      <c r="A104" s="30" t="s">
        <v>1500</v>
      </c>
      <c r="B104" s="31">
        <v>0</v>
      </c>
      <c r="C104" s="31">
        <v>0</v>
      </c>
      <c r="D104" s="31">
        <v>0</v>
      </c>
      <c r="E104" s="31">
        <v>0</v>
      </c>
      <c r="F104" s="30" t="s">
        <v>50</v>
      </c>
      <c r="G104" s="1" t="s">
        <v>583</v>
      </c>
      <c r="H104" s="1" t="s">
        <v>1377</v>
      </c>
      <c r="I104" s="1" t="s">
        <v>1501</v>
      </c>
      <c r="J104" s="1" t="s">
        <v>50</v>
      </c>
      <c r="K104" s="1" t="s">
        <v>50</v>
      </c>
      <c r="M104" s="1" t="s">
        <v>50</v>
      </c>
      <c r="O104" s="1" t="s">
        <v>50</v>
      </c>
      <c r="P104" s="1" t="s">
        <v>50</v>
      </c>
      <c r="Q104" s="1" t="s">
        <v>50</v>
      </c>
      <c r="R104" s="1" t="s">
        <v>50</v>
      </c>
      <c r="S104" s="1" t="s">
        <v>50</v>
      </c>
      <c r="T104" s="1" t="s">
        <v>50</v>
      </c>
    </row>
    <row r="105" spans="1:20" ht="20.100000000000001" customHeight="1">
      <c r="A105" s="30" t="s">
        <v>1379</v>
      </c>
      <c r="B105" s="31">
        <v>0</v>
      </c>
      <c r="C105" s="31">
        <v>0</v>
      </c>
      <c r="D105" s="31">
        <v>0</v>
      </c>
      <c r="E105" s="31">
        <v>0</v>
      </c>
      <c r="F105" s="30" t="s">
        <v>50</v>
      </c>
      <c r="G105" s="1" t="s">
        <v>583</v>
      </c>
      <c r="H105" s="1" t="s">
        <v>1377</v>
      </c>
      <c r="I105" s="1" t="s">
        <v>50</v>
      </c>
      <c r="J105" s="1" t="s">
        <v>50</v>
      </c>
      <c r="K105" s="1" t="s">
        <v>50</v>
      </c>
      <c r="M105" s="1" t="s">
        <v>50</v>
      </c>
      <c r="O105" s="1" t="s">
        <v>50</v>
      </c>
      <c r="P105" s="1" t="s">
        <v>50</v>
      </c>
      <c r="Q105" s="1" t="s">
        <v>50</v>
      </c>
      <c r="R105" s="1" t="s">
        <v>50</v>
      </c>
      <c r="S105" s="1" t="s">
        <v>50</v>
      </c>
      <c r="T105" s="1" t="s">
        <v>50</v>
      </c>
    </row>
    <row r="106" spans="1:20" ht="20.100000000000001" customHeight="1">
      <c r="A106" s="30" t="s">
        <v>1502</v>
      </c>
      <c r="B106" s="31">
        <v>0</v>
      </c>
      <c r="C106" s="31">
        <v>0</v>
      </c>
      <c r="D106" s="31">
        <v>0</v>
      </c>
      <c r="E106" s="31">
        <v>0</v>
      </c>
      <c r="F106" s="30" t="s">
        <v>50</v>
      </c>
      <c r="G106" s="1" t="s">
        <v>583</v>
      </c>
      <c r="H106" s="1" t="s">
        <v>1377</v>
      </c>
      <c r="I106" s="1" t="s">
        <v>1503</v>
      </c>
      <c r="J106" s="1" t="s">
        <v>50</v>
      </c>
      <c r="K106" s="1" t="s">
        <v>50</v>
      </c>
      <c r="M106" s="1" t="s">
        <v>50</v>
      </c>
      <c r="O106" s="1" t="s">
        <v>50</v>
      </c>
      <c r="P106" s="1" t="s">
        <v>50</v>
      </c>
      <c r="Q106" s="1" t="s">
        <v>50</v>
      </c>
      <c r="R106" s="1" t="s">
        <v>50</v>
      </c>
      <c r="S106" s="1" t="s">
        <v>50</v>
      </c>
      <c r="T106" s="1" t="s">
        <v>50</v>
      </c>
    </row>
    <row r="107" spans="1:20" ht="20.100000000000001" customHeight="1">
      <c r="A107" s="30" t="s">
        <v>1504</v>
      </c>
      <c r="B107" s="31">
        <v>0</v>
      </c>
      <c r="C107" s="31">
        <v>0</v>
      </c>
      <c r="D107" s="31">
        <v>0</v>
      </c>
      <c r="E107" s="31">
        <v>0</v>
      </c>
      <c r="F107" s="30" t="s">
        <v>50</v>
      </c>
      <c r="G107" s="1" t="s">
        <v>583</v>
      </c>
      <c r="H107" s="1" t="s">
        <v>1377</v>
      </c>
      <c r="I107" s="1" t="s">
        <v>1505</v>
      </c>
      <c r="J107" s="1" t="s">
        <v>50</v>
      </c>
      <c r="K107" s="1" t="s">
        <v>50</v>
      </c>
      <c r="M107" s="1" t="s">
        <v>50</v>
      </c>
      <c r="O107" s="1" t="s">
        <v>50</v>
      </c>
      <c r="P107" s="1" t="s">
        <v>50</v>
      </c>
      <c r="Q107" s="1" t="s">
        <v>50</v>
      </c>
      <c r="R107" s="1" t="s">
        <v>50</v>
      </c>
      <c r="S107" s="1" t="s">
        <v>50</v>
      </c>
      <c r="T107" s="1" t="s">
        <v>50</v>
      </c>
    </row>
    <row r="108" spans="1:20" ht="20.100000000000001" customHeight="1">
      <c r="A108" s="30" t="s">
        <v>1506</v>
      </c>
      <c r="B108" s="31">
        <v>0</v>
      </c>
      <c r="C108" s="31">
        <v>0</v>
      </c>
      <c r="D108" s="31">
        <v>0</v>
      </c>
      <c r="E108" s="31">
        <v>0</v>
      </c>
      <c r="F108" s="30" t="s">
        <v>50</v>
      </c>
      <c r="G108" s="1" t="s">
        <v>583</v>
      </c>
      <c r="H108" s="1" t="s">
        <v>1377</v>
      </c>
      <c r="I108" s="1" t="s">
        <v>1507</v>
      </c>
      <c r="J108" s="1" t="s">
        <v>50</v>
      </c>
      <c r="K108" s="1" t="s">
        <v>50</v>
      </c>
      <c r="M108" s="1" t="s">
        <v>50</v>
      </c>
      <c r="O108" s="1" t="s">
        <v>50</v>
      </c>
      <c r="P108" s="1" t="s">
        <v>50</v>
      </c>
      <c r="Q108" s="1" t="s">
        <v>50</v>
      </c>
      <c r="R108" s="1" t="s">
        <v>50</v>
      </c>
      <c r="S108" s="1" t="s">
        <v>50</v>
      </c>
      <c r="T108" s="1" t="s">
        <v>50</v>
      </c>
    </row>
    <row r="109" spans="1:20" ht="20.100000000000001" customHeight="1">
      <c r="A109" s="30" t="s">
        <v>1508</v>
      </c>
      <c r="B109" s="31">
        <v>0</v>
      </c>
      <c r="C109" s="31">
        <v>0</v>
      </c>
      <c r="D109" s="31">
        <v>0</v>
      </c>
      <c r="E109" s="31">
        <v>0</v>
      </c>
      <c r="F109" s="30" t="s">
        <v>50</v>
      </c>
      <c r="G109" s="1" t="s">
        <v>583</v>
      </c>
      <c r="H109" s="1" t="s">
        <v>1377</v>
      </c>
      <c r="I109" s="1" t="s">
        <v>1509</v>
      </c>
      <c r="J109" s="1" t="s">
        <v>50</v>
      </c>
      <c r="K109" s="1" t="s">
        <v>50</v>
      </c>
      <c r="M109" s="1" t="s">
        <v>50</v>
      </c>
      <c r="O109" s="1" t="s">
        <v>50</v>
      </c>
      <c r="P109" s="1" t="s">
        <v>50</v>
      </c>
      <c r="Q109" s="1" t="s">
        <v>50</v>
      </c>
      <c r="R109" s="1" t="s">
        <v>50</v>
      </c>
      <c r="S109" s="1" t="s">
        <v>50</v>
      </c>
      <c r="T109" s="1" t="s">
        <v>50</v>
      </c>
    </row>
    <row r="110" spans="1:20" ht="20.100000000000001" customHeight="1">
      <c r="A110" s="30" t="s">
        <v>1510</v>
      </c>
      <c r="B110" s="31">
        <v>0</v>
      </c>
      <c r="C110" s="31">
        <v>0</v>
      </c>
      <c r="D110" s="31">
        <v>0</v>
      </c>
      <c r="E110" s="31">
        <v>0</v>
      </c>
      <c r="F110" s="30" t="s">
        <v>50</v>
      </c>
      <c r="G110" s="1" t="s">
        <v>583</v>
      </c>
      <c r="H110" s="1" t="s">
        <v>1377</v>
      </c>
      <c r="I110" s="1" t="s">
        <v>1511</v>
      </c>
      <c r="J110" s="1" t="s">
        <v>50</v>
      </c>
      <c r="K110" s="1" t="s">
        <v>50</v>
      </c>
      <c r="M110" s="1" t="s">
        <v>50</v>
      </c>
      <c r="O110" s="1" t="s">
        <v>50</v>
      </c>
      <c r="P110" s="1" t="s">
        <v>50</v>
      </c>
      <c r="Q110" s="1" t="s">
        <v>50</v>
      </c>
      <c r="R110" s="1" t="s">
        <v>50</v>
      </c>
      <c r="S110" s="1" t="s">
        <v>50</v>
      </c>
      <c r="T110" s="1" t="s">
        <v>50</v>
      </c>
    </row>
    <row r="111" spans="1:20" ht="20.100000000000001" customHeight="1">
      <c r="A111" s="30" t="s">
        <v>1512</v>
      </c>
      <c r="B111" s="31">
        <v>0</v>
      </c>
      <c r="C111" s="31">
        <v>0</v>
      </c>
      <c r="D111" s="31">
        <v>0</v>
      </c>
      <c r="E111" s="31">
        <v>0</v>
      </c>
      <c r="F111" s="30" t="s">
        <v>50</v>
      </c>
      <c r="G111" s="1" t="s">
        <v>583</v>
      </c>
      <c r="H111" s="1" t="s">
        <v>1377</v>
      </c>
      <c r="I111" s="1" t="s">
        <v>1513</v>
      </c>
      <c r="J111" s="1" t="s">
        <v>50</v>
      </c>
      <c r="K111" s="1" t="s">
        <v>50</v>
      </c>
      <c r="M111" s="1" t="s">
        <v>50</v>
      </c>
      <c r="O111" s="1" t="s">
        <v>50</v>
      </c>
      <c r="P111" s="1" t="s">
        <v>50</v>
      </c>
      <c r="Q111" s="1" t="s">
        <v>50</v>
      </c>
      <c r="R111" s="1" t="s">
        <v>50</v>
      </c>
      <c r="S111" s="1" t="s">
        <v>50</v>
      </c>
      <c r="T111" s="1" t="s">
        <v>50</v>
      </c>
    </row>
    <row r="112" spans="1:20" ht="20.100000000000001" customHeight="1">
      <c r="A112" s="30" t="s">
        <v>1514</v>
      </c>
      <c r="B112" s="31">
        <v>0</v>
      </c>
      <c r="C112" s="31">
        <v>0</v>
      </c>
      <c r="D112" s="31">
        <v>0</v>
      </c>
      <c r="E112" s="31">
        <v>0</v>
      </c>
      <c r="F112" s="30" t="s">
        <v>50</v>
      </c>
      <c r="G112" s="1" t="s">
        <v>583</v>
      </c>
      <c r="H112" s="1" t="s">
        <v>1377</v>
      </c>
      <c r="I112" s="1" t="s">
        <v>1515</v>
      </c>
      <c r="J112" s="1" t="s">
        <v>50</v>
      </c>
      <c r="K112" s="1" t="s">
        <v>50</v>
      </c>
      <c r="M112" s="1" t="s">
        <v>50</v>
      </c>
      <c r="O112" s="1" t="s">
        <v>50</v>
      </c>
      <c r="P112" s="1" t="s">
        <v>50</v>
      </c>
      <c r="Q112" s="1" t="s">
        <v>50</v>
      </c>
      <c r="R112" s="1" t="s">
        <v>50</v>
      </c>
      <c r="S112" s="1" t="s">
        <v>50</v>
      </c>
      <c r="T112" s="1" t="s">
        <v>50</v>
      </c>
    </row>
    <row r="113" spans="1:20" ht="20.100000000000001" customHeight="1">
      <c r="A113" s="30" t="s">
        <v>1516</v>
      </c>
      <c r="B113" s="31">
        <v>0</v>
      </c>
      <c r="C113" s="31">
        <v>0</v>
      </c>
      <c r="D113" s="31">
        <v>0</v>
      </c>
      <c r="E113" s="31">
        <v>0</v>
      </c>
      <c r="F113" s="30" t="s">
        <v>50</v>
      </c>
      <c r="G113" s="1" t="s">
        <v>583</v>
      </c>
      <c r="H113" s="1" t="s">
        <v>1377</v>
      </c>
      <c r="I113" s="1" t="s">
        <v>1517</v>
      </c>
      <c r="J113" s="1" t="s">
        <v>50</v>
      </c>
      <c r="K113" s="1" t="s">
        <v>50</v>
      </c>
      <c r="M113" s="1" t="s">
        <v>50</v>
      </c>
      <c r="O113" s="1" t="s">
        <v>50</v>
      </c>
      <c r="P113" s="1" t="s">
        <v>50</v>
      </c>
      <c r="Q113" s="1" t="s">
        <v>50</v>
      </c>
      <c r="R113" s="1" t="s">
        <v>50</v>
      </c>
      <c r="S113" s="1" t="s">
        <v>50</v>
      </c>
      <c r="T113" s="1" t="s">
        <v>50</v>
      </c>
    </row>
    <row r="114" spans="1:20" ht="20.100000000000001" customHeight="1">
      <c r="A114" s="30" t="s">
        <v>1379</v>
      </c>
      <c r="B114" s="31">
        <v>0</v>
      </c>
      <c r="C114" s="31">
        <v>0</v>
      </c>
      <c r="D114" s="31">
        <v>0</v>
      </c>
      <c r="E114" s="31">
        <v>0</v>
      </c>
      <c r="F114" s="30" t="s">
        <v>50</v>
      </c>
      <c r="G114" s="1" t="s">
        <v>583</v>
      </c>
      <c r="H114" s="1" t="s">
        <v>1377</v>
      </c>
      <c r="I114" s="1" t="s">
        <v>50</v>
      </c>
      <c r="J114" s="1" t="s">
        <v>50</v>
      </c>
      <c r="K114" s="1" t="s">
        <v>50</v>
      </c>
      <c r="M114" s="1" t="s">
        <v>50</v>
      </c>
      <c r="O114" s="1" t="s">
        <v>50</v>
      </c>
      <c r="P114" s="1" t="s">
        <v>50</v>
      </c>
      <c r="Q114" s="1" t="s">
        <v>50</v>
      </c>
      <c r="R114" s="1" t="s">
        <v>50</v>
      </c>
      <c r="S114" s="1" t="s">
        <v>50</v>
      </c>
      <c r="T114" s="1" t="s">
        <v>50</v>
      </c>
    </row>
    <row r="115" spans="1:20" ht="20.100000000000001" customHeight="1">
      <c r="A115" s="30" t="s">
        <v>1518</v>
      </c>
      <c r="B115" s="31">
        <v>0</v>
      </c>
      <c r="C115" s="31">
        <v>0</v>
      </c>
      <c r="D115" s="31">
        <v>0</v>
      </c>
      <c r="E115" s="31">
        <v>0</v>
      </c>
      <c r="F115" s="30" t="s">
        <v>50</v>
      </c>
      <c r="G115" s="1" t="s">
        <v>583</v>
      </c>
      <c r="H115" s="1" t="s">
        <v>1377</v>
      </c>
      <c r="I115" s="1" t="s">
        <v>1519</v>
      </c>
      <c r="J115" s="1" t="s">
        <v>50</v>
      </c>
      <c r="K115" s="1" t="s">
        <v>50</v>
      </c>
      <c r="M115" s="1" t="s">
        <v>50</v>
      </c>
      <c r="O115" s="1" t="s">
        <v>50</v>
      </c>
      <c r="P115" s="1" t="s">
        <v>50</v>
      </c>
      <c r="Q115" s="1" t="s">
        <v>50</v>
      </c>
      <c r="R115" s="1" t="s">
        <v>50</v>
      </c>
      <c r="S115" s="1" t="s">
        <v>50</v>
      </c>
      <c r="T115" s="1" t="s">
        <v>50</v>
      </c>
    </row>
    <row r="116" spans="1:20" ht="20.100000000000001" customHeight="1">
      <c r="A116" s="30" t="s">
        <v>1379</v>
      </c>
      <c r="B116" s="31">
        <v>0</v>
      </c>
      <c r="C116" s="31">
        <v>0</v>
      </c>
      <c r="D116" s="31">
        <v>0</v>
      </c>
      <c r="E116" s="31">
        <v>0</v>
      </c>
      <c r="F116" s="30" t="s">
        <v>50</v>
      </c>
      <c r="G116" s="1" t="s">
        <v>583</v>
      </c>
      <c r="H116" s="1" t="s">
        <v>1377</v>
      </c>
      <c r="I116" s="1" t="s">
        <v>1379</v>
      </c>
      <c r="J116" s="1" t="s">
        <v>50</v>
      </c>
      <c r="K116" s="1" t="s">
        <v>50</v>
      </c>
      <c r="M116" s="1" t="s">
        <v>50</v>
      </c>
      <c r="O116" s="1" t="s">
        <v>50</v>
      </c>
      <c r="P116" s="1" t="s">
        <v>50</v>
      </c>
      <c r="Q116" s="1" t="s">
        <v>50</v>
      </c>
      <c r="R116" s="1" t="s">
        <v>50</v>
      </c>
      <c r="S116" s="1" t="s">
        <v>50</v>
      </c>
      <c r="T116" s="1" t="s">
        <v>50</v>
      </c>
    </row>
    <row r="117" spans="1:20" ht="20.100000000000001" customHeight="1">
      <c r="A117" s="30" t="s">
        <v>1520</v>
      </c>
      <c r="B117" s="31">
        <v>232.1</v>
      </c>
      <c r="C117" s="31">
        <v>0</v>
      </c>
      <c r="D117" s="31">
        <v>0</v>
      </c>
      <c r="E117" s="31">
        <v>232.1</v>
      </c>
      <c r="F117" s="30" t="s">
        <v>50</v>
      </c>
      <c r="G117" s="1" t="s">
        <v>583</v>
      </c>
      <c r="H117" s="1" t="s">
        <v>1377</v>
      </c>
      <c r="I117" s="1" t="s">
        <v>1521</v>
      </c>
      <c r="J117" s="1" t="s">
        <v>50</v>
      </c>
      <c r="K117" s="1" t="s">
        <v>50</v>
      </c>
      <c r="M117" s="1" t="s">
        <v>50</v>
      </c>
      <c r="O117" s="1" t="s">
        <v>50</v>
      </c>
      <c r="P117" s="1" t="s">
        <v>50</v>
      </c>
      <c r="Q117" s="1" t="s">
        <v>50</v>
      </c>
      <c r="R117" s="1" t="s">
        <v>50</v>
      </c>
      <c r="S117" s="1" t="s">
        <v>50</v>
      </c>
      <c r="T117" s="1" t="s">
        <v>50</v>
      </c>
    </row>
    <row r="118" spans="1:20" ht="20.100000000000001" customHeight="1">
      <c r="A118" s="30" t="s">
        <v>1522</v>
      </c>
      <c r="B118" s="31">
        <v>0</v>
      </c>
      <c r="C118" s="31">
        <v>657.1</v>
      </c>
      <c r="D118" s="31">
        <v>0</v>
      </c>
      <c r="E118" s="31">
        <v>657.1</v>
      </c>
      <c r="F118" s="30" t="s">
        <v>50</v>
      </c>
      <c r="G118" s="1" t="s">
        <v>583</v>
      </c>
      <c r="H118" s="1" t="s">
        <v>1377</v>
      </c>
      <c r="I118" s="1" t="s">
        <v>1523</v>
      </c>
      <c r="J118" s="1" t="s">
        <v>50</v>
      </c>
      <c r="K118" s="1" t="s">
        <v>50</v>
      </c>
      <c r="M118" s="1" t="s">
        <v>50</v>
      </c>
      <c r="O118" s="1" t="s">
        <v>50</v>
      </c>
      <c r="P118" s="1" t="s">
        <v>50</v>
      </c>
      <c r="Q118" s="1" t="s">
        <v>50</v>
      </c>
      <c r="R118" s="1" t="s">
        <v>50</v>
      </c>
      <c r="S118" s="1" t="s">
        <v>50</v>
      </c>
      <c r="T118" s="1" t="s">
        <v>50</v>
      </c>
    </row>
    <row r="119" spans="1:20" ht="20.100000000000001" customHeight="1">
      <c r="A119" s="30" t="s">
        <v>1524</v>
      </c>
      <c r="B119" s="31">
        <v>0</v>
      </c>
      <c r="C119" s="31">
        <v>0</v>
      </c>
      <c r="D119" s="31">
        <v>273.3</v>
      </c>
      <c r="E119" s="31">
        <v>273.3</v>
      </c>
      <c r="F119" s="30" t="s">
        <v>50</v>
      </c>
      <c r="G119" s="1" t="s">
        <v>583</v>
      </c>
      <c r="H119" s="1" t="s">
        <v>1377</v>
      </c>
      <c r="I119" s="1" t="s">
        <v>1525</v>
      </c>
      <c r="J119" s="1" t="s">
        <v>50</v>
      </c>
      <c r="K119" s="1" t="s">
        <v>50</v>
      </c>
      <c r="M119" s="1" t="s">
        <v>50</v>
      </c>
      <c r="O119" s="1" t="s">
        <v>50</v>
      </c>
      <c r="P119" s="1" t="s">
        <v>50</v>
      </c>
      <c r="Q119" s="1" t="s">
        <v>50</v>
      </c>
      <c r="R119" s="1" t="s">
        <v>50</v>
      </c>
      <c r="S119" s="1" t="s">
        <v>50</v>
      </c>
      <c r="T119" s="1" t="s">
        <v>50</v>
      </c>
    </row>
    <row r="120" spans="1:20" ht="20.100000000000001" customHeight="1">
      <c r="A120" s="30" t="s">
        <v>1379</v>
      </c>
      <c r="B120" s="31">
        <v>0</v>
      </c>
      <c r="C120" s="31">
        <v>0</v>
      </c>
      <c r="D120" s="31">
        <v>0</v>
      </c>
      <c r="E120" s="31">
        <v>0</v>
      </c>
      <c r="F120" s="30" t="s">
        <v>50</v>
      </c>
      <c r="G120" s="1" t="s">
        <v>583</v>
      </c>
      <c r="H120" s="1" t="s">
        <v>1377</v>
      </c>
      <c r="I120" s="1" t="s">
        <v>1379</v>
      </c>
      <c r="J120" s="1" t="s">
        <v>50</v>
      </c>
      <c r="K120" s="1" t="s">
        <v>50</v>
      </c>
      <c r="M120" s="1" t="s">
        <v>50</v>
      </c>
      <c r="O120" s="1" t="s">
        <v>50</v>
      </c>
      <c r="P120" s="1" t="s">
        <v>50</v>
      </c>
      <c r="Q120" s="1" t="s">
        <v>50</v>
      </c>
      <c r="R120" s="1" t="s">
        <v>50</v>
      </c>
      <c r="S120" s="1" t="s">
        <v>50</v>
      </c>
      <c r="T120" s="1" t="s">
        <v>50</v>
      </c>
    </row>
    <row r="121" spans="1:20" ht="20.100000000000001" customHeight="1">
      <c r="A121" s="30" t="s">
        <v>1388</v>
      </c>
      <c r="B121" s="31">
        <v>232.1</v>
      </c>
      <c r="C121" s="31">
        <v>657.1</v>
      </c>
      <c r="D121" s="31">
        <v>273.3</v>
      </c>
      <c r="E121" s="31">
        <v>1162.5</v>
      </c>
      <c r="F121" s="30" t="s">
        <v>50</v>
      </c>
      <c r="G121" s="1" t="s">
        <v>583</v>
      </c>
      <c r="H121" s="1" t="s">
        <v>1377</v>
      </c>
      <c r="I121" s="1" t="s">
        <v>1389</v>
      </c>
      <c r="J121" s="1" t="s">
        <v>50</v>
      </c>
      <c r="K121" s="1" t="s">
        <v>50</v>
      </c>
      <c r="M121" s="1" t="s">
        <v>50</v>
      </c>
      <c r="O121" s="1" t="s">
        <v>50</v>
      </c>
      <c r="P121" s="1" t="s">
        <v>50</v>
      </c>
      <c r="Q121" s="1" t="s">
        <v>50</v>
      </c>
      <c r="R121" s="1" t="s">
        <v>50</v>
      </c>
      <c r="S121" s="1" t="s">
        <v>50</v>
      </c>
      <c r="T121" s="1" t="s">
        <v>50</v>
      </c>
    </row>
    <row r="122" spans="1:20" ht="20.100000000000001" customHeight="1">
      <c r="A122" s="30" t="s">
        <v>1526</v>
      </c>
      <c r="B122" s="31">
        <v>2348.8000000000002</v>
      </c>
      <c r="C122" s="31">
        <v>0</v>
      </c>
      <c r="D122" s="31">
        <v>0</v>
      </c>
      <c r="E122" s="31">
        <v>2348.8000000000002</v>
      </c>
      <c r="F122" s="30" t="s">
        <v>50</v>
      </c>
      <c r="G122" s="1" t="s">
        <v>583</v>
      </c>
      <c r="H122" s="1" t="s">
        <v>1377</v>
      </c>
      <c r="I122" s="1" t="s">
        <v>1527</v>
      </c>
      <c r="J122" s="1" t="s">
        <v>50</v>
      </c>
      <c r="K122" s="1" t="s">
        <v>50</v>
      </c>
      <c r="M122" s="1" t="s">
        <v>50</v>
      </c>
      <c r="O122" s="1" t="s">
        <v>50</v>
      </c>
      <c r="P122" s="1" t="s">
        <v>50</v>
      </c>
      <c r="Q122" s="1" t="s">
        <v>50</v>
      </c>
      <c r="R122" s="1" t="s">
        <v>50</v>
      </c>
      <c r="S122" s="1" t="s">
        <v>50</v>
      </c>
      <c r="T122" s="1" t="s">
        <v>50</v>
      </c>
    </row>
    <row r="123" spans="1:20" ht="20.100000000000001" customHeight="1">
      <c r="A123" s="30" t="s">
        <v>1528</v>
      </c>
      <c r="B123" s="31">
        <v>0</v>
      </c>
      <c r="C123" s="31">
        <v>3704.9</v>
      </c>
      <c r="D123" s="31">
        <v>0</v>
      </c>
      <c r="E123" s="31">
        <v>3704.9</v>
      </c>
      <c r="F123" s="30" t="s">
        <v>50</v>
      </c>
      <c r="G123" s="1" t="s">
        <v>583</v>
      </c>
      <c r="H123" s="1" t="s">
        <v>1377</v>
      </c>
      <c r="I123" s="1" t="s">
        <v>1529</v>
      </c>
      <c r="J123" s="1" t="s">
        <v>50</v>
      </c>
      <c r="K123" s="1" t="s">
        <v>50</v>
      </c>
      <c r="M123" s="1" t="s">
        <v>50</v>
      </c>
      <c r="O123" s="1" t="s">
        <v>50</v>
      </c>
      <c r="P123" s="1" t="s">
        <v>50</v>
      </c>
      <c r="Q123" s="1" t="s">
        <v>50</v>
      </c>
      <c r="R123" s="1" t="s">
        <v>50</v>
      </c>
      <c r="S123" s="1" t="s">
        <v>50</v>
      </c>
      <c r="T123" s="1" t="s">
        <v>50</v>
      </c>
    </row>
    <row r="124" spans="1:20" ht="20.100000000000001" customHeight="1">
      <c r="A124" s="30" t="s">
        <v>1530</v>
      </c>
      <c r="B124" s="31">
        <v>0</v>
      </c>
      <c r="C124" s="31">
        <v>0</v>
      </c>
      <c r="D124" s="31">
        <v>2068.4</v>
      </c>
      <c r="E124" s="31">
        <v>2068.4</v>
      </c>
      <c r="F124" s="30" t="s">
        <v>50</v>
      </c>
      <c r="G124" s="1" t="s">
        <v>583</v>
      </c>
      <c r="H124" s="1" t="s">
        <v>1377</v>
      </c>
      <c r="I124" s="1" t="s">
        <v>1531</v>
      </c>
      <c r="J124" s="1" t="s">
        <v>50</v>
      </c>
      <c r="K124" s="1" t="s">
        <v>50</v>
      </c>
      <c r="M124" s="1" t="s">
        <v>50</v>
      </c>
      <c r="O124" s="1" t="s">
        <v>50</v>
      </c>
      <c r="P124" s="1" t="s">
        <v>50</v>
      </c>
      <c r="Q124" s="1" t="s">
        <v>50</v>
      </c>
      <c r="R124" s="1" t="s">
        <v>50</v>
      </c>
      <c r="S124" s="1" t="s">
        <v>50</v>
      </c>
      <c r="T124" s="1" t="s">
        <v>50</v>
      </c>
    </row>
    <row r="125" spans="1:20" ht="20.100000000000001" customHeight="1">
      <c r="A125" s="30" t="s">
        <v>1379</v>
      </c>
      <c r="B125" s="31">
        <v>0</v>
      </c>
      <c r="C125" s="31">
        <v>0</v>
      </c>
      <c r="D125" s="31">
        <v>0</v>
      </c>
      <c r="E125" s="31">
        <v>0</v>
      </c>
      <c r="F125" s="30" t="s">
        <v>50</v>
      </c>
      <c r="G125" s="1" t="s">
        <v>583</v>
      </c>
      <c r="H125" s="1" t="s">
        <v>1377</v>
      </c>
      <c r="I125" s="1" t="s">
        <v>50</v>
      </c>
      <c r="J125" s="1" t="s">
        <v>50</v>
      </c>
      <c r="K125" s="1" t="s">
        <v>50</v>
      </c>
      <c r="M125" s="1" t="s">
        <v>50</v>
      </c>
      <c r="O125" s="1" t="s">
        <v>50</v>
      </c>
      <c r="P125" s="1" t="s">
        <v>50</v>
      </c>
      <c r="Q125" s="1" t="s">
        <v>50</v>
      </c>
      <c r="R125" s="1" t="s">
        <v>50</v>
      </c>
      <c r="S125" s="1" t="s">
        <v>50</v>
      </c>
      <c r="T125" s="1" t="s">
        <v>50</v>
      </c>
    </row>
    <row r="126" spans="1:20" ht="20.100000000000001" customHeight="1">
      <c r="A126" s="30" t="s">
        <v>1532</v>
      </c>
      <c r="B126" s="31">
        <v>2348.8000000000002</v>
      </c>
      <c r="C126" s="31">
        <v>3704.9</v>
      </c>
      <c r="D126" s="31">
        <v>2068.4</v>
      </c>
      <c r="E126" s="31">
        <v>8122.1</v>
      </c>
      <c r="F126" s="30" t="s">
        <v>50</v>
      </c>
      <c r="G126" s="1" t="s">
        <v>583</v>
      </c>
      <c r="H126" s="1" t="s">
        <v>1377</v>
      </c>
      <c r="I126" s="1" t="s">
        <v>1533</v>
      </c>
      <c r="J126" s="1" t="s">
        <v>50</v>
      </c>
      <c r="K126" s="1" t="s">
        <v>50</v>
      </c>
      <c r="M126" s="1" t="s">
        <v>50</v>
      </c>
      <c r="O126" s="1" t="s">
        <v>50</v>
      </c>
      <c r="P126" s="1" t="s">
        <v>50</v>
      </c>
      <c r="Q126" s="1" t="s">
        <v>50</v>
      </c>
      <c r="R126" s="1" t="s">
        <v>50</v>
      </c>
      <c r="S126" s="1" t="s">
        <v>50</v>
      </c>
      <c r="T126" s="1" t="s">
        <v>50</v>
      </c>
    </row>
    <row r="127" spans="1:20" ht="20.100000000000001" customHeight="1">
      <c r="A127" s="30" t="s">
        <v>1379</v>
      </c>
      <c r="B127" s="31">
        <v>0</v>
      </c>
      <c r="C127" s="31">
        <v>0</v>
      </c>
      <c r="D127" s="31">
        <v>0</v>
      </c>
      <c r="E127" s="31">
        <v>0</v>
      </c>
      <c r="F127" s="30" t="s">
        <v>50</v>
      </c>
      <c r="G127" s="1" t="s">
        <v>583</v>
      </c>
      <c r="H127" s="1" t="s">
        <v>1377</v>
      </c>
      <c r="I127" s="1" t="s">
        <v>50</v>
      </c>
      <c r="J127" s="1" t="s">
        <v>50</v>
      </c>
      <c r="K127" s="1" t="s">
        <v>50</v>
      </c>
      <c r="M127" s="1" t="s">
        <v>50</v>
      </c>
      <c r="O127" s="1" t="s">
        <v>50</v>
      </c>
      <c r="P127" s="1" t="s">
        <v>50</v>
      </c>
      <c r="Q127" s="1" t="s">
        <v>50</v>
      </c>
      <c r="R127" s="1" t="s">
        <v>50</v>
      </c>
      <c r="S127" s="1" t="s">
        <v>50</v>
      </c>
      <c r="T127" s="1" t="s">
        <v>50</v>
      </c>
    </row>
    <row r="128" spans="1:20" ht="20.100000000000001" customHeight="1">
      <c r="A128" s="30" t="s">
        <v>1534</v>
      </c>
      <c r="B128" s="31">
        <v>0</v>
      </c>
      <c r="C128" s="31">
        <v>0</v>
      </c>
      <c r="D128" s="31">
        <v>0</v>
      </c>
      <c r="E128" s="31">
        <v>0</v>
      </c>
      <c r="F128" s="30" t="s">
        <v>50</v>
      </c>
      <c r="G128" s="1" t="s">
        <v>583</v>
      </c>
      <c r="H128" s="1" t="s">
        <v>1377</v>
      </c>
      <c r="I128" s="1" t="s">
        <v>1535</v>
      </c>
      <c r="J128" s="1" t="s">
        <v>50</v>
      </c>
      <c r="K128" s="1" t="s">
        <v>50</v>
      </c>
      <c r="M128" s="1" t="s">
        <v>50</v>
      </c>
      <c r="O128" s="1" t="s">
        <v>50</v>
      </c>
      <c r="P128" s="1" t="s">
        <v>50</v>
      </c>
      <c r="Q128" s="1" t="s">
        <v>50</v>
      </c>
      <c r="R128" s="1" t="s">
        <v>50</v>
      </c>
      <c r="S128" s="1" t="s">
        <v>50</v>
      </c>
      <c r="T128" s="1" t="s">
        <v>50</v>
      </c>
    </row>
    <row r="129" spans="1:20" ht="20.100000000000001" customHeight="1">
      <c r="A129" s="30" t="s">
        <v>1536</v>
      </c>
      <c r="B129" s="31">
        <v>0</v>
      </c>
      <c r="C129" s="31">
        <v>0</v>
      </c>
      <c r="D129" s="31">
        <v>0</v>
      </c>
      <c r="E129" s="31">
        <v>0</v>
      </c>
      <c r="F129" s="30" t="s">
        <v>50</v>
      </c>
      <c r="G129" s="1" t="s">
        <v>583</v>
      </c>
      <c r="H129" s="1" t="s">
        <v>1377</v>
      </c>
      <c r="I129" s="1" t="s">
        <v>1537</v>
      </c>
      <c r="J129" s="1" t="s">
        <v>50</v>
      </c>
      <c r="K129" s="1" t="s">
        <v>50</v>
      </c>
      <c r="M129" s="1" t="s">
        <v>50</v>
      </c>
      <c r="O129" s="1" t="s">
        <v>50</v>
      </c>
      <c r="P129" s="1" t="s">
        <v>50</v>
      </c>
      <c r="Q129" s="1" t="s">
        <v>50</v>
      </c>
      <c r="R129" s="1" t="s">
        <v>50</v>
      </c>
      <c r="S129" s="1" t="s">
        <v>50</v>
      </c>
      <c r="T129" s="1" t="s">
        <v>50</v>
      </c>
    </row>
    <row r="130" spans="1:20" ht="20.100000000000001" customHeight="1">
      <c r="A130" s="30" t="s">
        <v>1538</v>
      </c>
      <c r="B130" s="31">
        <v>0</v>
      </c>
      <c r="C130" s="31">
        <v>0</v>
      </c>
      <c r="D130" s="31">
        <v>0</v>
      </c>
      <c r="E130" s="31">
        <v>0</v>
      </c>
      <c r="F130" s="30" t="s">
        <v>50</v>
      </c>
      <c r="G130" s="1" t="s">
        <v>583</v>
      </c>
      <c r="H130" s="1" t="s">
        <v>1377</v>
      </c>
      <c r="I130" s="1" t="s">
        <v>1539</v>
      </c>
      <c r="J130" s="1" t="s">
        <v>50</v>
      </c>
      <c r="K130" s="1" t="s">
        <v>50</v>
      </c>
      <c r="M130" s="1" t="s">
        <v>50</v>
      </c>
      <c r="O130" s="1" t="s">
        <v>50</v>
      </c>
      <c r="P130" s="1" t="s">
        <v>50</v>
      </c>
      <c r="Q130" s="1" t="s">
        <v>50</v>
      </c>
      <c r="R130" s="1" t="s">
        <v>50</v>
      </c>
      <c r="S130" s="1" t="s">
        <v>50</v>
      </c>
      <c r="T130" s="1" t="s">
        <v>50</v>
      </c>
    </row>
    <row r="131" spans="1:20" ht="20.100000000000001" customHeight="1">
      <c r="A131" s="30" t="s">
        <v>1540</v>
      </c>
      <c r="B131" s="31">
        <v>0</v>
      </c>
      <c r="C131" s="31">
        <v>0</v>
      </c>
      <c r="D131" s="31">
        <v>31.8</v>
      </c>
      <c r="E131" s="31">
        <v>31.8</v>
      </c>
      <c r="F131" s="30" t="s">
        <v>50</v>
      </c>
      <c r="G131" s="1" t="s">
        <v>583</v>
      </c>
      <c r="H131" s="1" t="s">
        <v>1377</v>
      </c>
      <c r="I131" s="1" t="s">
        <v>1541</v>
      </c>
      <c r="J131" s="1" t="s">
        <v>50</v>
      </c>
      <c r="K131" s="1" t="s">
        <v>50</v>
      </c>
      <c r="M131" s="1" t="s">
        <v>50</v>
      </c>
      <c r="O131" s="1" t="s">
        <v>50</v>
      </c>
      <c r="P131" s="1" t="s">
        <v>50</v>
      </c>
      <c r="Q131" s="1" t="s">
        <v>50</v>
      </c>
      <c r="R131" s="1" t="s">
        <v>50</v>
      </c>
      <c r="S131" s="1" t="s">
        <v>50</v>
      </c>
      <c r="T131" s="1" t="s">
        <v>50</v>
      </c>
    </row>
    <row r="132" spans="1:20" ht="20.100000000000001" customHeight="1">
      <c r="A132" s="30" t="s">
        <v>1532</v>
      </c>
      <c r="B132" s="31">
        <v>0</v>
      </c>
      <c r="C132" s="31">
        <v>0</v>
      </c>
      <c r="D132" s="31">
        <v>31.8</v>
      </c>
      <c r="E132" s="31">
        <v>31.8</v>
      </c>
      <c r="F132" s="30" t="s">
        <v>50</v>
      </c>
      <c r="G132" s="1" t="s">
        <v>583</v>
      </c>
      <c r="H132" s="1" t="s">
        <v>1377</v>
      </c>
      <c r="I132" s="1" t="s">
        <v>1533</v>
      </c>
      <c r="J132" s="1" t="s">
        <v>50</v>
      </c>
      <c r="K132" s="1" t="s">
        <v>50</v>
      </c>
      <c r="M132" s="1" t="s">
        <v>50</v>
      </c>
      <c r="O132" s="1" t="s">
        <v>50</v>
      </c>
      <c r="P132" s="1" t="s">
        <v>50</v>
      </c>
      <c r="Q132" s="1" t="s">
        <v>50</v>
      </c>
      <c r="R132" s="1" t="s">
        <v>50</v>
      </c>
      <c r="S132" s="1" t="s">
        <v>50</v>
      </c>
      <c r="T132" s="1" t="s">
        <v>50</v>
      </c>
    </row>
    <row r="133" spans="1:20" ht="20.100000000000001" customHeight="1">
      <c r="A133" s="30" t="s">
        <v>1390</v>
      </c>
      <c r="B133" s="32">
        <v>2580</v>
      </c>
      <c r="C133" s="32">
        <v>4362</v>
      </c>
      <c r="D133" s="32">
        <v>2373</v>
      </c>
      <c r="E133" s="32">
        <v>9315</v>
      </c>
      <c r="F133" s="33"/>
    </row>
    <row r="134" spans="1:20" ht="20.100000000000001" customHeight="1">
      <c r="A134" s="33"/>
      <c r="B134" s="33"/>
      <c r="C134" s="33"/>
      <c r="D134" s="33"/>
      <c r="E134" s="33"/>
      <c r="F134" s="33"/>
    </row>
    <row r="135" spans="1:20" ht="20.100000000000001" customHeight="1">
      <c r="A135" s="33" t="s">
        <v>1542</v>
      </c>
      <c r="B135" s="33"/>
      <c r="C135" s="33"/>
      <c r="D135" s="33"/>
      <c r="E135" s="33"/>
      <c r="F135" s="30" t="s">
        <v>50</v>
      </c>
      <c r="G135" s="1" t="s">
        <v>590</v>
      </c>
      <c r="I135" s="1" t="s">
        <v>587</v>
      </c>
      <c r="J135" s="1" t="s">
        <v>588</v>
      </c>
      <c r="K135" s="1" t="s">
        <v>67</v>
      </c>
    </row>
    <row r="136" spans="1:20" ht="20.100000000000001" customHeight="1">
      <c r="A136" s="30" t="s">
        <v>50</v>
      </c>
      <c r="B136" s="31"/>
      <c r="C136" s="31"/>
      <c r="D136" s="31"/>
      <c r="E136" s="31"/>
      <c r="F136" s="30" t="s">
        <v>50</v>
      </c>
      <c r="G136" s="1" t="s">
        <v>590</v>
      </c>
      <c r="H136" s="1" t="s">
        <v>1375</v>
      </c>
      <c r="I136" s="1" t="s">
        <v>50</v>
      </c>
      <c r="J136" s="1" t="s">
        <v>50</v>
      </c>
      <c r="K136" s="1" t="s">
        <v>67</v>
      </c>
      <c r="L136">
        <v>1</v>
      </c>
      <c r="M136" s="1" t="s">
        <v>50</v>
      </c>
      <c r="O136" s="1" t="s">
        <v>50</v>
      </c>
      <c r="P136" s="1" t="s">
        <v>50</v>
      </c>
      <c r="Q136" s="1" t="s">
        <v>50</v>
      </c>
      <c r="R136" s="1" t="s">
        <v>50</v>
      </c>
      <c r="S136" s="1" t="s">
        <v>50</v>
      </c>
      <c r="T136" s="1" t="s">
        <v>50</v>
      </c>
    </row>
    <row r="137" spans="1:20" ht="20.100000000000001" customHeight="1">
      <c r="A137" s="30" t="s">
        <v>1543</v>
      </c>
      <c r="B137" s="31">
        <v>0</v>
      </c>
      <c r="C137" s="31">
        <v>0</v>
      </c>
      <c r="D137" s="31">
        <v>0</v>
      </c>
      <c r="E137" s="31">
        <v>0</v>
      </c>
      <c r="F137" s="30" t="s">
        <v>50</v>
      </c>
      <c r="G137" s="1" t="s">
        <v>590</v>
      </c>
      <c r="H137" s="1" t="s">
        <v>1377</v>
      </c>
      <c r="I137" s="1" t="s">
        <v>1544</v>
      </c>
      <c r="J137" s="1" t="s">
        <v>50</v>
      </c>
      <c r="K137" s="1" t="s">
        <v>50</v>
      </c>
      <c r="M137" s="1" t="s">
        <v>50</v>
      </c>
      <c r="O137" s="1" t="s">
        <v>50</v>
      </c>
      <c r="P137" s="1" t="s">
        <v>50</v>
      </c>
      <c r="Q137" s="1" t="s">
        <v>50</v>
      </c>
      <c r="R137" s="1" t="s">
        <v>50</v>
      </c>
      <c r="S137" s="1" t="s">
        <v>50</v>
      </c>
      <c r="T137" s="1" t="s">
        <v>50</v>
      </c>
    </row>
    <row r="138" spans="1:20" ht="20.100000000000001" customHeight="1">
      <c r="A138" s="30" t="s">
        <v>1442</v>
      </c>
      <c r="B138" s="31">
        <v>0</v>
      </c>
      <c r="C138" s="31">
        <v>0</v>
      </c>
      <c r="D138" s="31">
        <v>0</v>
      </c>
      <c r="E138" s="31">
        <v>0</v>
      </c>
      <c r="F138" s="30" t="s">
        <v>50</v>
      </c>
      <c r="G138" s="1" t="s">
        <v>590</v>
      </c>
      <c r="H138" s="1" t="s">
        <v>1377</v>
      </c>
      <c r="I138" s="1" t="s">
        <v>1443</v>
      </c>
      <c r="J138" s="1" t="s">
        <v>50</v>
      </c>
      <c r="K138" s="1" t="s">
        <v>50</v>
      </c>
      <c r="M138" s="1" t="s">
        <v>50</v>
      </c>
      <c r="O138" s="1" t="s">
        <v>50</v>
      </c>
      <c r="P138" s="1" t="s">
        <v>50</v>
      </c>
      <c r="Q138" s="1" t="s">
        <v>50</v>
      </c>
      <c r="R138" s="1" t="s">
        <v>50</v>
      </c>
      <c r="S138" s="1" t="s">
        <v>50</v>
      </c>
      <c r="T138" s="1" t="s">
        <v>50</v>
      </c>
    </row>
    <row r="139" spans="1:20" ht="20.100000000000001" customHeight="1">
      <c r="A139" s="30" t="s">
        <v>1444</v>
      </c>
      <c r="B139" s="31">
        <v>0</v>
      </c>
      <c r="C139" s="31">
        <v>0</v>
      </c>
      <c r="D139" s="31">
        <v>0</v>
      </c>
      <c r="E139" s="31">
        <v>0</v>
      </c>
      <c r="F139" s="30" t="s">
        <v>50</v>
      </c>
      <c r="G139" s="1" t="s">
        <v>590</v>
      </c>
      <c r="H139" s="1" t="s">
        <v>1377</v>
      </c>
      <c r="I139" s="1" t="s">
        <v>1445</v>
      </c>
      <c r="J139" s="1" t="s">
        <v>50</v>
      </c>
      <c r="K139" s="1" t="s">
        <v>50</v>
      </c>
      <c r="M139" s="1" t="s">
        <v>50</v>
      </c>
      <c r="O139" s="1" t="s">
        <v>50</v>
      </c>
      <c r="P139" s="1" t="s">
        <v>50</v>
      </c>
      <c r="Q139" s="1" t="s">
        <v>50</v>
      </c>
      <c r="R139" s="1" t="s">
        <v>50</v>
      </c>
      <c r="S139" s="1" t="s">
        <v>50</v>
      </c>
      <c r="T139" s="1" t="s">
        <v>50</v>
      </c>
    </row>
    <row r="140" spans="1:20" ht="20.100000000000001" customHeight="1">
      <c r="A140" s="30" t="s">
        <v>1545</v>
      </c>
      <c r="B140" s="31">
        <v>0</v>
      </c>
      <c r="C140" s="31">
        <v>0</v>
      </c>
      <c r="D140" s="31">
        <v>0</v>
      </c>
      <c r="E140" s="31">
        <v>0</v>
      </c>
      <c r="F140" s="30" t="s">
        <v>50</v>
      </c>
      <c r="G140" s="1" t="s">
        <v>590</v>
      </c>
      <c r="H140" s="1" t="s">
        <v>1377</v>
      </c>
      <c r="I140" s="1" t="s">
        <v>1546</v>
      </c>
      <c r="J140" s="1" t="s">
        <v>50</v>
      </c>
      <c r="K140" s="1" t="s">
        <v>50</v>
      </c>
      <c r="M140" s="1" t="s">
        <v>50</v>
      </c>
      <c r="O140" s="1" t="s">
        <v>50</v>
      </c>
      <c r="P140" s="1" t="s">
        <v>50</v>
      </c>
      <c r="Q140" s="1" t="s">
        <v>50</v>
      </c>
      <c r="R140" s="1" t="s">
        <v>50</v>
      </c>
      <c r="S140" s="1" t="s">
        <v>50</v>
      </c>
      <c r="T140" s="1" t="s">
        <v>50</v>
      </c>
    </row>
    <row r="141" spans="1:20" ht="20.100000000000001" customHeight="1">
      <c r="A141" s="30" t="s">
        <v>1379</v>
      </c>
      <c r="B141" s="31">
        <v>0</v>
      </c>
      <c r="C141" s="31">
        <v>0</v>
      </c>
      <c r="D141" s="31">
        <v>0</v>
      </c>
      <c r="E141" s="31">
        <v>0</v>
      </c>
      <c r="F141" s="30" t="s">
        <v>50</v>
      </c>
      <c r="G141" s="1" t="s">
        <v>590</v>
      </c>
      <c r="H141" s="1" t="s">
        <v>1377</v>
      </c>
      <c r="I141" s="1" t="s">
        <v>50</v>
      </c>
      <c r="J141" s="1" t="s">
        <v>50</v>
      </c>
      <c r="K141" s="1" t="s">
        <v>50</v>
      </c>
      <c r="M141" s="1" t="s">
        <v>50</v>
      </c>
      <c r="O141" s="1" t="s">
        <v>50</v>
      </c>
      <c r="P141" s="1" t="s">
        <v>50</v>
      </c>
      <c r="Q141" s="1" t="s">
        <v>50</v>
      </c>
      <c r="R141" s="1" t="s">
        <v>50</v>
      </c>
      <c r="S141" s="1" t="s">
        <v>50</v>
      </c>
      <c r="T141" s="1" t="s">
        <v>50</v>
      </c>
    </row>
    <row r="142" spans="1:20" ht="20.100000000000001" customHeight="1">
      <c r="A142" s="30" t="s">
        <v>1547</v>
      </c>
      <c r="B142" s="31">
        <v>0</v>
      </c>
      <c r="C142" s="31">
        <v>0</v>
      </c>
      <c r="D142" s="31">
        <v>0</v>
      </c>
      <c r="E142" s="31">
        <v>0</v>
      </c>
      <c r="F142" s="30" t="s">
        <v>50</v>
      </c>
      <c r="G142" s="1" t="s">
        <v>590</v>
      </c>
      <c r="H142" s="1" t="s">
        <v>1377</v>
      </c>
      <c r="I142" s="1" t="s">
        <v>1548</v>
      </c>
      <c r="J142" s="1" t="s">
        <v>50</v>
      </c>
      <c r="K142" s="1" t="s">
        <v>50</v>
      </c>
      <c r="M142" s="1" t="s">
        <v>50</v>
      </c>
      <c r="O142" s="1" t="s">
        <v>50</v>
      </c>
      <c r="P142" s="1" t="s">
        <v>50</v>
      </c>
      <c r="Q142" s="1" t="s">
        <v>50</v>
      </c>
      <c r="R142" s="1" t="s">
        <v>50</v>
      </c>
      <c r="S142" s="1" t="s">
        <v>50</v>
      </c>
      <c r="T142" s="1" t="s">
        <v>50</v>
      </c>
    </row>
    <row r="143" spans="1:20" ht="20.100000000000001" customHeight="1">
      <c r="A143" s="30" t="s">
        <v>1549</v>
      </c>
      <c r="B143" s="31">
        <v>0</v>
      </c>
      <c r="C143" s="31">
        <v>0</v>
      </c>
      <c r="D143" s="31">
        <v>0</v>
      </c>
      <c r="E143" s="31">
        <v>0</v>
      </c>
      <c r="F143" s="30" t="s">
        <v>50</v>
      </c>
      <c r="G143" s="1" t="s">
        <v>590</v>
      </c>
      <c r="H143" s="1" t="s">
        <v>1377</v>
      </c>
      <c r="I143" s="1" t="s">
        <v>1550</v>
      </c>
      <c r="J143" s="1" t="s">
        <v>50</v>
      </c>
      <c r="K143" s="1" t="s">
        <v>50</v>
      </c>
      <c r="M143" s="1" t="s">
        <v>50</v>
      </c>
      <c r="O143" s="1" t="s">
        <v>50</v>
      </c>
      <c r="P143" s="1" t="s">
        <v>50</v>
      </c>
      <c r="Q143" s="1" t="s">
        <v>50</v>
      </c>
      <c r="R143" s="1" t="s">
        <v>50</v>
      </c>
      <c r="S143" s="1" t="s">
        <v>50</v>
      </c>
      <c r="T143" s="1" t="s">
        <v>50</v>
      </c>
    </row>
    <row r="144" spans="1:20" ht="20.100000000000001" customHeight="1">
      <c r="A144" s="30" t="s">
        <v>1452</v>
      </c>
      <c r="B144" s="31">
        <v>0</v>
      </c>
      <c r="C144" s="31">
        <v>0</v>
      </c>
      <c r="D144" s="31">
        <v>0</v>
      </c>
      <c r="E144" s="31">
        <v>0</v>
      </c>
      <c r="F144" s="30" t="s">
        <v>50</v>
      </c>
      <c r="G144" s="1" t="s">
        <v>590</v>
      </c>
      <c r="H144" s="1" t="s">
        <v>1377</v>
      </c>
      <c r="I144" s="1" t="s">
        <v>1453</v>
      </c>
      <c r="J144" s="1" t="s">
        <v>50</v>
      </c>
      <c r="K144" s="1" t="s">
        <v>50</v>
      </c>
      <c r="M144" s="1" t="s">
        <v>50</v>
      </c>
      <c r="O144" s="1" t="s">
        <v>50</v>
      </c>
      <c r="P144" s="1" t="s">
        <v>50</v>
      </c>
      <c r="Q144" s="1" t="s">
        <v>50</v>
      </c>
      <c r="R144" s="1" t="s">
        <v>50</v>
      </c>
      <c r="S144" s="1" t="s">
        <v>50</v>
      </c>
      <c r="T144" s="1" t="s">
        <v>50</v>
      </c>
    </row>
    <row r="145" spans="1:20" ht="20.100000000000001" customHeight="1">
      <c r="A145" s="30" t="s">
        <v>1454</v>
      </c>
      <c r="B145" s="31">
        <v>0</v>
      </c>
      <c r="C145" s="31">
        <v>0</v>
      </c>
      <c r="D145" s="31">
        <v>0</v>
      </c>
      <c r="E145" s="31">
        <v>0</v>
      </c>
      <c r="F145" s="30" t="s">
        <v>50</v>
      </c>
      <c r="G145" s="1" t="s">
        <v>590</v>
      </c>
      <c r="H145" s="1" t="s">
        <v>1377</v>
      </c>
      <c r="I145" s="1" t="s">
        <v>1455</v>
      </c>
      <c r="J145" s="1" t="s">
        <v>50</v>
      </c>
      <c r="K145" s="1" t="s">
        <v>50</v>
      </c>
      <c r="M145" s="1" t="s">
        <v>50</v>
      </c>
      <c r="O145" s="1" t="s">
        <v>50</v>
      </c>
      <c r="P145" s="1" t="s">
        <v>50</v>
      </c>
      <c r="Q145" s="1" t="s">
        <v>50</v>
      </c>
      <c r="R145" s="1" t="s">
        <v>50</v>
      </c>
      <c r="S145" s="1" t="s">
        <v>50</v>
      </c>
      <c r="T145" s="1" t="s">
        <v>50</v>
      </c>
    </row>
    <row r="146" spans="1:20" ht="20.100000000000001" customHeight="1">
      <c r="A146" s="30" t="s">
        <v>1551</v>
      </c>
      <c r="B146" s="31">
        <v>0</v>
      </c>
      <c r="C146" s="31">
        <v>0</v>
      </c>
      <c r="D146" s="31">
        <v>0</v>
      </c>
      <c r="E146" s="31">
        <v>0</v>
      </c>
      <c r="F146" s="30" t="s">
        <v>50</v>
      </c>
      <c r="G146" s="1" t="s">
        <v>590</v>
      </c>
      <c r="H146" s="1" t="s">
        <v>1377</v>
      </c>
      <c r="I146" s="1" t="s">
        <v>1457</v>
      </c>
      <c r="J146" s="1" t="s">
        <v>50</v>
      </c>
      <c r="K146" s="1" t="s">
        <v>50</v>
      </c>
      <c r="M146" s="1" t="s">
        <v>50</v>
      </c>
      <c r="O146" s="1" t="s">
        <v>50</v>
      </c>
      <c r="P146" s="1" t="s">
        <v>50</v>
      </c>
      <c r="Q146" s="1" t="s">
        <v>50</v>
      </c>
      <c r="R146" s="1" t="s">
        <v>50</v>
      </c>
      <c r="S146" s="1" t="s">
        <v>50</v>
      </c>
      <c r="T146" s="1" t="s">
        <v>50</v>
      </c>
    </row>
    <row r="147" spans="1:20" ht="20.100000000000001" customHeight="1">
      <c r="A147" s="30" t="s">
        <v>1458</v>
      </c>
      <c r="B147" s="31">
        <v>0</v>
      </c>
      <c r="C147" s="31">
        <v>0</v>
      </c>
      <c r="D147" s="31">
        <v>0</v>
      </c>
      <c r="E147" s="31">
        <v>0</v>
      </c>
      <c r="F147" s="30" t="s">
        <v>50</v>
      </c>
      <c r="G147" s="1" t="s">
        <v>590</v>
      </c>
      <c r="H147" s="1" t="s">
        <v>1377</v>
      </c>
      <c r="I147" s="1" t="s">
        <v>1459</v>
      </c>
      <c r="J147" s="1" t="s">
        <v>50</v>
      </c>
      <c r="K147" s="1" t="s">
        <v>50</v>
      </c>
      <c r="M147" s="1" t="s">
        <v>50</v>
      </c>
      <c r="O147" s="1" t="s">
        <v>50</v>
      </c>
      <c r="P147" s="1" t="s">
        <v>50</v>
      </c>
      <c r="Q147" s="1" t="s">
        <v>50</v>
      </c>
      <c r="R147" s="1" t="s">
        <v>50</v>
      </c>
      <c r="S147" s="1" t="s">
        <v>50</v>
      </c>
      <c r="T147" s="1" t="s">
        <v>50</v>
      </c>
    </row>
    <row r="148" spans="1:20" ht="20.100000000000001" customHeight="1">
      <c r="A148" s="30" t="s">
        <v>1460</v>
      </c>
      <c r="B148" s="31">
        <v>0</v>
      </c>
      <c r="C148" s="31">
        <v>0</v>
      </c>
      <c r="D148" s="31">
        <v>0</v>
      </c>
      <c r="E148" s="31">
        <v>0</v>
      </c>
      <c r="F148" s="30" t="s">
        <v>50</v>
      </c>
      <c r="G148" s="1" t="s">
        <v>590</v>
      </c>
      <c r="H148" s="1" t="s">
        <v>1377</v>
      </c>
      <c r="I148" s="1" t="s">
        <v>1461</v>
      </c>
      <c r="J148" s="1" t="s">
        <v>50</v>
      </c>
      <c r="K148" s="1" t="s">
        <v>50</v>
      </c>
      <c r="M148" s="1" t="s">
        <v>50</v>
      </c>
      <c r="O148" s="1" t="s">
        <v>50</v>
      </c>
      <c r="P148" s="1" t="s">
        <v>50</v>
      </c>
      <c r="Q148" s="1" t="s">
        <v>50</v>
      </c>
      <c r="R148" s="1" t="s">
        <v>50</v>
      </c>
      <c r="S148" s="1" t="s">
        <v>50</v>
      </c>
      <c r="T148" s="1" t="s">
        <v>50</v>
      </c>
    </row>
    <row r="149" spans="1:20" ht="20.100000000000001" customHeight="1">
      <c r="A149" s="30" t="s">
        <v>1462</v>
      </c>
      <c r="B149" s="31">
        <v>0</v>
      </c>
      <c r="C149" s="31">
        <v>0</v>
      </c>
      <c r="D149" s="31">
        <v>0</v>
      </c>
      <c r="E149" s="31">
        <v>0</v>
      </c>
      <c r="F149" s="30" t="s">
        <v>50</v>
      </c>
      <c r="G149" s="1" t="s">
        <v>590</v>
      </c>
      <c r="H149" s="1" t="s">
        <v>1377</v>
      </c>
      <c r="I149" s="1" t="s">
        <v>1463</v>
      </c>
      <c r="J149" s="1" t="s">
        <v>50</v>
      </c>
      <c r="K149" s="1" t="s">
        <v>50</v>
      </c>
      <c r="M149" s="1" t="s">
        <v>50</v>
      </c>
      <c r="O149" s="1" t="s">
        <v>50</v>
      </c>
      <c r="P149" s="1" t="s">
        <v>50</v>
      </c>
      <c r="Q149" s="1" t="s">
        <v>50</v>
      </c>
      <c r="R149" s="1" t="s">
        <v>50</v>
      </c>
      <c r="S149" s="1" t="s">
        <v>50</v>
      </c>
      <c r="T149" s="1" t="s">
        <v>50</v>
      </c>
    </row>
    <row r="150" spans="1:20" ht="20.100000000000001" customHeight="1">
      <c r="A150" s="30" t="s">
        <v>1464</v>
      </c>
      <c r="B150" s="31">
        <v>0</v>
      </c>
      <c r="C150" s="31">
        <v>0</v>
      </c>
      <c r="D150" s="31">
        <v>0</v>
      </c>
      <c r="E150" s="31">
        <v>0</v>
      </c>
      <c r="F150" s="30" t="s">
        <v>50</v>
      </c>
      <c r="G150" s="1" t="s">
        <v>590</v>
      </c>
      <c r="H150" s="1" t="s">
        <v>1377</v>
      </c>
      <c r="I150" s="1" t="s">
        <v>1465</v>
      </c>
      <c r="J150" s="1" t="s">
        <v>50</v>
      </c>
      <c r="K150" s="1" t="s">
        <v>50</v>
      </c>
      <c r="M150" s="1" t="s">
        <v>50</v>
      </c>
      <c r="O150" s="1" t="s">
        <v>50</v>
      </c>
      <c r="P150" s="1" t="s">
        <v>50</v>
      </c>
      <c r="Q150" s="1" t="s">
        <v>50</v>
      </c>
      <c r="R150" s="1" t="s">
        <v>50</v>
      </c>
      <c r="S150" s="1" t="s">
        <v>50</v>
      </c>
      <c r="T150" s="1" t="s">
        <v>50</v>
      </c>
    </row>
    <row r="151" spans="1:20" ht="20.100000000000001" customHeight="1">
      <c r="A151" s="30" t="s">
        <v>1466</v>
      </c>
      <c r="B151" s="31">
        <v>0</v>
      </c>
      <c r="C151" s="31">
        <v>0</v>
      </c>
      <c r="D151" s="31">
        <v>0</v>
      </c>
      <c r="E151" s="31">
        <v>0</v>
      </c>
      <c r="F151" s="30" t="s">
        <v>50</v>
      </c>
      <c r="G151" s="1" t="s">
        <v>590</v>
      </c>
      <c r="H151" s="1" t="s">
        <v>1377</v>
      </c>
      <c r="I151" s="1" t="s">
        <v>1467</v>
      </c>
      <c r="J151" s="1" t="s">
        <v>50</v>
      </c>
      <c r="K151" s="1" t="s">
        <v>50</v>
      </c>
      <c r="M151" s="1" t="s">
        <v>50</v>
      </c>
      <c r="O151" s="1" t="s">
        <v>50</v>
      </c>
      <c r="P151" s="1" t="s">
        <v>50</v>
      </c>
      <c r="Q151" s="1" t="s">
        <v>50</v>
      </c>
      <c r="R151" s="1" t="s">
        <v>50</v>
      </c>
      <c r="S151" s="1" t="s">
        <v>50</v>
      </c>
      <c r="T151" s="1" t="s">
        <v>50</v>
      </c>
    </row>
    <row r="152" spans="1:20" ht="20.100000000000001" customHeight="1">
      <c r="A152" s="30" t="s">
        <v>1468</v>
      </c>
      <c r="B152" s="31">
        <v>0</v>
      </c>
      <c r="C152" s="31">
        <v>0</v>
      </c>
      <c r="D152" s="31">
        <v>0</v>
      </c>
      <c r="E152" s="31">
        <v>0</v>
      </c>
      <c r="F152" s="30" t="s">
        <v>50</v>
      </c>
      <c r="G152" s="1" t="s">
        <v>590</v>
      </c>
      <c r="H152" s="1" t="s">
        <v>1377</v>
      </c>
      <c r="I152" s="1" t="s">
        <v>1469</v>
      </c>
      <c r="J152" s="1" t="s">
        <v>50</v>
      </c>
      <c r="K152" s="1" t="s">
        <v>50</v>
      </c>
      <c r="M152" s="1" t="s">
        <v>50</v>
      </c>
      <c r="O152" s="1" t="s">
        <v>50</v>
      </c>
      <c r="P152" s="1" t="s">
        <v>50</v>
      </c>
      <c r="Q152" s="1" t="s">
        <v>50</v>
      </c>
      <c r="R152" s="1" t="s">
        <v>50</v>
      </c>
      <c r="S152" s="1" t="s">
        <v>50</v>
      </c>
      <c r="T152" s="1" t="s">
        <v>50</v>
      </c>
    </row>
    <row r="153" spans="1:20" ht="20.100000000000001" customHeight="1">
      <c r="A153" s="30" t="s">
        <v>1470</v>
      </c>
      <c r="B153" s="31">
        <v>0</v>
      </c>
      <c r="C153" s="31">
        <v>0</v>
      </c>
      <c r="D153" s="31">
        <v>0</v>
      </c>
      <c r="E153" s="31">
        <v>0</v>
      </c>
      <c r="F153" s="30" t="s">
        <v>50</v>
      </c>
      <c r="G153" s="1" t="s">
        <v>590</v>
      </c>
      <c r="H153" s="1" t="s">
        <v>1377</v>
      </c>
      <c r="I153" s="1" t="s">
        <v>1471</v>
      </c>
      <c r="J153" s="1" t="s">
        <v>50</v>
      </c>
      <c r="K153" s="1" t="s">
        <v>50</v>
      </c>
      <c r="M153" s="1" t="s">
        <v>50</v>
      </c>
      <c r="O153" s="1" t="s">
        <v>50</v>
      </c>
      <c r="P153" s="1" t="s">
        <v>50</v>
      </c>
      <c r="Q153" s="1" t="s">
        <v>50</v>
      </c>
      <c r="R153" s="1" t="s">
        <v>50</v>
      </c>
      <c r="S153" s="1" t="s">
        <v>50</v>
      </c>
      <c r="T153" s="1" t="s">
        <v>50</v>
      </c>
    </row>
    <row r="154" spans="1:20" ht="20.100000000000001" customHeight="1">
      <c r="A154" s="30" t="s">
        <v>1552</v>
      </c>
      <c r="B154" s="31">
        <v>0</v>
      </c>
      <c r="C154" s="31">
        <v>0</v>
      </c>
      <c r="D154" s="31">
        <v>0</v>
      </c>
      <c r="E154" s="31">
        <v>0</v>
      </c>
      <c r="F154" s="30" t="s">
        <v>50</v>
      </c>
      <c r="G154" s="1" t="s">
        <v>590</v>
      </c>
      <c r="H154" s="1" t="s">
        <v>1377</v>
      </c>
      <c r="I154" s="1" t="s">
        <v>1553</v>
      </c>
      <c r="J154" s="1" t="s">
        <v>50</v>
      </c>
      <c r="K154" s="1" t="s">
        <v>50</v>
      </c>
      <c r="M154" s="1" t="s">
        <v>50</v>
      </c>
      <c r="O154" s="1" t="s">
        <v>50</v>
      </c>
      <c r="P154" s="1" t="s">
        <v>50</v>
      </c>
      <c r="Q154" s="1" t="s">
        <v>50</v>
      </c>
      <c r="R154" s="1" t="s">
        <v>50</v>
      </c>
      <c r="S154" s="1" t="s">
        <v>50</v>
      </c>
      <c r="T154" s="1" t="s">
        <v>50</v>
      </c>
    </row>
    <row r="155" spans="1:20" ht="20.100000000000001" customHeight="1">
      <c r="A155" s="30" t="s">
        <v>1554</v>
      </c>
      <c r="B155" s="31">
        <v>0</v>
      </c>
      <c r="C155" s="31">
        <v>0</v>
      </c>
      <c r="D155" s="31">
        <v>0</v>
      </c>
      <c r="E155" s="31">
        <v>0</v>
      </c>
      <c r="F155" s="30" t="s">
        <v>50</v>
      </c>
      <c r="G155" s="1" t="s">
        <v>590</v>
      </c>
      <c r="H155" s="1" t="s">
        <v>1377</v>
      </c>
      <c r="I155" s="1" t="s">
        <v>1555</v>
      </c>
      <c r="J155" s="1" t="s">
        <v>50</v>
      </c>
      <c r="K155" s="1" t="s">
        <v>50</v>
      </c>
      <c r="M155" s="1" t="s">
        <v>50</v>
      </c>
      <c r="O155" s="1" t="s">
        <v>50</v>
      </c>
      <c r="P155" s="1" t="s">
        <v>50</v>
      </c>
      <c r="Q155" s="1" t="s">
        <v>50</v>
      </c>
      <c r="R155" s="1" t="s">
        <v>50</v>
      </c>
      <c r="S155" s="1" t="s">
        <v>50</v>
      </c>
      <c r="T155" s="1" t="s">
        <v>50</v>
      </c>
    </row>
    <row r="156" spans="1:20" ht="20.100000000000001" customHeight="1">
      <c r="A156" s="30" t="s">
        <v>1556</v>
      </c>
      <c r="B156" s="31">
        <v>0</v>
      </c>
      <c r="C156" s="31">
        <v>0</v>
      </c>
      <c r="D156" s="31">
        <v>0</v>
      </c>
      <c r="E156" s="31">
        <v>0</v>
      </c>
      <c r="F156" s="30" t="s">
        <v>50</v>
      </c>
      <c r="G156" s="1" t="s">
        <v>590</v>
      </c>
      <c r="H156" s="1" t="s">
        <v>1377</v>
      </c>
      <c r="I156" s="1" t="s">
        <v>1557</v>
      </c>
      <c r="J156" s="1" t="s">
        <v>50</v>
      </c>
      <c r="K156" s="1" t="s">
        <v>50</v>
      </c>
      <c r="M156" s="1" t="s">
        <v>50</v>
      </c>
      <c r="O156" s="1" t="s">
        <v>50</v>
      </c>
      <c r="P156" s="1" t="s">
        <v>50</v>
      </c>
      <c r="Q156" s="1" t="s">
        <v>50</v>
      </c>
      <c r="R156" s="1" t="s">
        <v>50</v>
      </c>
      <c r="S156" s="1" t="s">
        <v>50</v>
      </c>
      <c r="T156" s="1" t="s">
        <v>50</v>
      </c>
    </row>
    <row r="157" spans="1:20" ht="20.100000000000001" customHeight="1">
      <c r="A157" s="30" t="s">
        <v>1558</v>
      </c>
      <c r="B157" s="31">
        <v>0</v>
      </c>
      <c r="C157" s="31">
        <v>0</v>
      </c>
      <c r="D157" s="31">
        <v>0</v>
      </c>
      <c r="E157" s="31">
        <v>0</v>
      </c>
      <c r="F157" s="30" t="s">
        <v>50</v>
      </c>
      <c r="G157" s="1" t="s">
        <v>590</v>
      </c>
      <c r="H157" s="1" t="s">
        <v>1377</v>
      </c>
      <c r="I157" s="1" t="s">
        <v>1559</v>
      </c>
      <c r="J157" s="1" t="s">
        <v>50</v>
      </c>
      <c r="K157" s="1" t="s">
        <v>50</v>
      </c>
      <c r="M157" s="1" t="s">
        <v>50</v>
      </c>
      <c r="O157" s="1" t="s">
        <v>50</v>
      </c>
      <c r="P157" s="1" t="s">
        <v>50</v>
      </c>
      <c r="Q157" s="1" t="s">
        <v>50</v>
      </c>
      <c r="R157" s="1" t="s">
        <v>50</v>
      </c>
      <c r="S157" s="1" t="s">
        <v>50</v>
      </c>
      <c r="T157" s="1" t="s">
        <v>50</v>
      </c>
    </row>
    <row r="158" spans="1:20" ht="20.100000000000001" customHeight="1">
      <c r="A158" s="30" t="s">
        <v>1480</v>
      </c>
      <c r="B158" s="31">
        <v>0</v>
      </c>
      <c r="C158" s="31">
        <v>0</v>
      </c>
      <c r="D158" s="31">
        <v>0</v>
      </c>
      <c r="E158" s="31">
        <v>0</v>
      </c>
      <c r="F158" s="30" t="s">
        <v>50</v>
      </c>
      <c r="G158" s="1" t="s">
        <v>590</v>
      </c>
      <c r="H158" s="1" t="s">
        <v>1377</v>
      </c>
      <c r="I158" s="1" t="s">
        <v>1481</v>
      </c>
      <c r="J158" s="1" t="s">
        <v>50</v>
      </c>
      <c r="K158" s="1" t="s">
        <v>50</v>
      </c>
      <c r="M158" s="1" t="s">
        <v>50</v>
      </c>
      <c r="O158" s="1" t="s">
        <v>50</v>
      </c>
      <c r="P158" s="1" t="s">
        <v>50</v>
      </c>
      <c r="Q158" s="1" t="s">
        <v>50</v>
      </c>
      <c r="R158" s="1" t="s">
        <v>50</v>
      </c>
      <c r="S158" s="1" t="s">
        <v>50</v>
      </c>
      <c r="T158" s="1" t="s">
        <v>50</v>
      </c>
    </row>
    <row r="159" spans="1:20" ht="20.100000000000001" customHeight="1">
      <c r="A159" s="30" t="s">
        <v>1560</v>
      </c>
      <c r="B159" s="31">
        <v>0</v>
      </c>
      <c r="C159" s="31">
        <v>0</v>
      </c>
      <c r="D159" s="31">
        <v>0</v>
      </c>
      <c r="E159" s="31">
        <v>0</v>
      </c>
      <c r="F159" s="30" t="s">
        <v>50</v>
      </c>
      <c r="G159" s="1" t="s">
        <v>590</v>
      </c>
      <c r="H159" s="1" t="s">
        <v>1377</v>
      </c>
      <c r="I159" s="1" t="s">
        <v>1561</v>
      </c>
      <c r="J159" s="1" t="s">
        <v>50</v>
      </c>
      <c r="K159" s="1" t="s">
        <v>50</v>
      </c>
      <c r="M159" s="1" t="s">
        <v>50</v>
      </c>
      <c r="O159" s="1" t="s">
        <v>50</v>
      </c>
      <c r="P159" s="1" t="s">
        <v>50</v>
      </c>
      <c r="Q159" s="1" t="s">
        <v>50</v>
      </c>
      <c r="R159" s="1" t="s">
        <v>50</v>
      </c>
      <c r="S159" s="1" t="s">
        <v>50</v>
      </c>
      <c r="T159" s="1" t="s">
        <v>50</v>
      </c>
    </row>
    <row r="160" spans="1:20" ht="20.100000000000001" customHeight="1">
      <c r="A160" s="30" t="s">
        <v>1562</v>
      </c>
      <c r="B160" s="31">
        <v>0</v>
      </c>
      <c r="C160" s="31">
        <v>0</v>
      </c>
      <c r="D160" s="31">
        <v>0</v>
      </c>
      <c r="E160" s="31">
        <v>0</v>
      </c>
      <c r="F160" s="30" t="s">
        <v>50</v>
      </c>
      <c r="G160" s="1" t="s">
        <v>590</v>
      </c>
      <c r="H160" s="1" t="s">
        <v>1377</v>
      </c>
      <c r="I160" s="1" t="s">
        <v>1563</v>
      </c>
      <c r="J160" s="1" t="s">
        <v>50</v>
      </c>
      <c r="K160" s="1" t="s">
        <v>50</v>
      </c>
      <c r="M160" s="1" t="s">
        <v>50</v>
      </c>
      <c r="O160" s="1" t="s">
        <v>50</v>
      </c>
      <c r="P160" s="1" t="s">
        <v>50</v>
      </c>
      <c r="Q160" s="1" t="s">
        <v>50</v>
      </c>
      <c r="R160" s="1" t="s">
        <v>50</v>
      </c>
      <c r="S160" s="1" t="s">
        <v>50</v>
      </c>
      <c r="T160" s="1" t="s">
        <v>50</v>
      </c>
    </row>
    <row r="161" spans="1:20" ht="20.100000000000001" customHeight="1">
      <c r="A161" s="30" t="s">
        <v>1379</v>
      </c>
      <c r="B161" s="31">
        <v>0</v>
      </c>
      <c r="C161" s="31">
        <v>0</v>
      </c>
      <c r="D161" s="31">
        <v>0</v>
      </c>
      <c r="E161" s="31">
        <v>0</v>
      </c>
      <c r="F161" s="30" t="s">
        <v>50</v>
      </c>
      <c r="G161" s="1" t="s">
        <v>590</v>
      </c>
      <c r="H161" s="1" t="s">
        <v>1377</v>
      </c>
      <c r="I161" s="1" t="s">
        <v>50</v>
      </c>
      <c r="J161" s="1" t="s">
        <v>50</v>
      </c>
      <c r="K161" s="1" t="s">
        <v>50</v>
      </c>
      <c r="M161" s="1" t="s">
        <v>50</v>
      </c>
      <c r="O161" s="1" t="s">
        <v>50</v>
      </c>
      <c r="P161" s="1" t="s">
        <v>50</v>
      </c>
      <c r="Q161" s="1" t="s">
        <v>50</v>
      </c>
      <c r="R161" s="1" t="s">
        <v>50</v>
      </c>
      <c r="S161" s="1" t="s">
        <v>50</v>
      </c>
      <c r="T161" s="1" t="s">
        <v>50</v>
      </c>
    </row>
    <row r="162" spans="1:20" ht="20.100000000000001" customHeight="1">
      <c r="A162" s="30" t="s">
        <v>1486</v>
      </c>
      <c r="B162" s="31">
        <v>0</v>
      </c>
      <c r="C162" s="31">
        <v>0</v>
      </c>
      <c r="D162" s="31">
        <v>0</v>
      </c>
      <c r="E162" s="31">
        <v>0</v>
      </c>
      <c r="F162" s="30" t="s">
        <v>50</v>
      </c>
      <c r="G162" s="1" t="s">
        <v>590</v>
      </c>
      <c r="H162" s="1" t="s">
        <v>1377</v>
      </c>
      <c r="I162" s="1" t="s">
        <v>1487</v>
      </c>
      <c r="J162" s="1" t="s">
        <v>50</v>
      </c>
      <c r="K162" s="1" t="s">
        <v>50</v>
      </c>
      <c r="M162" s="1" t="s">
        <v>50</v>
      </c>
      <c r="O162" s="1" t="s">
        <v>50</v>
      </c>
      <c r="P162" s="1" t="s">
        <v>50</v>
      </c>
      <c r="Q162" s="1" t="s">
        <v>50</v>
      </c>
      <c r="R162" s="1" t="s">
        <v>50</v>
      </c>
      <c r="S162" s="1" t="s">
        <v>50</v>
      </c>
      <c r="T162" s="1" t="s">
        <v>50</v>
      </c>
    </row>
    <row r="163" spans="1:20" ht="20.100000000000001" customHeight="1">
      <c r="A163" s="30" t="s">
        <v>1564</v>
      </c>
      <c r="B163" s="31">
        <v>0</v>
      </c>
      <c r="C163" s="31">
        <v>0</v>
      </c>
      <c r="D163" s="31">
        <v>0</v>
      </c>
      <c r="E163" s="31">
        <v>0</v>
      </c>
      <c r="F163" s="30" t="s">
        <v>50</v>
      </c>
      <c r="G163" s="1" t="s">
        <v>590</v>
      </c>
      <c r="H163" s="1" t="s">
        <v>1377</v>
      </c>
      <c r="I163" s="1" t="s">
        <v>1489</v>
      </c>
      <c r="J163" s="1" t="s">
        <v>50</v>
      </c>
      <c r="K163" s="1" t="s">
        <v>50</v>
      </c>
      <c r="M163" s="1" t="s">
        <v>50</v>
      </c>
      <c r="O163" s="1" t="s">
        <v>50</v>
      </c>
      <c r="P163" s="1" t="s">
        <v>50</v>
      </c>
      <c r="Q163" s="1" t="s">
        <v>50</v>
      </c>
      <c r="R163" s="1" t="s">
        <v>50</v>
      </c>
      <c r="S163" s="1" t="s">
        <v>50</v>
      </c>
      <c r="T163" s="1" t="s">
        <v>50</v>
      </c>
    </row>
    <row r="164" spans="1:20" ht="20.100000000000001" customHeight="1">
      <c r="A164" s="30" t="s">
        <v>1490</v>
      </c>
      <c r="B164" s="31">
        <v>0</v>
      </c>
      <c r="C164" s="31">
        <v>0</v>
      </c>
      <c r="D164" s="31">
        <v>0</v>
      </c>
      <c r="E164" s="31">
        <v>0</v>
      </c>
      <c r="F164" s="30" t="s">
        <v>50</v>
      </c>
      <c r="G164" s="1" t="s">
        <v>590</v>
      </c>
      <c r="H164" s="1" t="s">
        <v>1377</v>
      </c>
      <c r="I164" s="1" t="s">
        <v>1491</v>
      </c>
      <c r="J164" s="1" t="s">
        <v>50</v>
      </c>
      <c r="K164" s="1" t="s">
        <v>50</v>
      </c>
      <c r="M164" s="1" t="s">
        <v>50</v>
      </c>
      <c r="O164" s="1" t="s">
        <v>50</v>
      </c>
      <c r="P164" s="1" t="s">
        <v>50</v>
      </c>
      <c r="Q164" s="1" t="s">
        <v>50</v>
      </c>
      <c r="R164" s="1" t="s">
        <v>50</v>
      </c>
      <c r="S164" s="1" t="s">
        <v>50</v>
      </c>
      <c r="T164" s="1" t="s">
        <v>50</v>
      </c>
    </row>
    <row r="165" spans="1:20" ht="20.100000000000001" customHeight="1">
      <c r="A165" s="30" t="s">
        <v>1492</v>
      </c>
      <c r="B165" s="31">
        <v>0</v>
      </c>
      <c r="C165" s="31">
        <v>0</v>
      </c>
      <c r="D165" s="31">
        <v>0</v>
      </c>
      <c r="E165" s="31">
        <v>0</v>
      </c>
      <c r="F165" s="30" t="s">
        <v>50</v>
      </c>
      <c r="G165" s="1" t="s">
        <v>590</v>
      </c>
      <c r="H165" s="1" t="s">
        <v>1377</v>
      </c>
      <c r="I165" s="1" t="s">
        <v>1493</v>
      </c>
      <c r="J165" s="1" t="s">
        <v>50</v>
      </c>
      <c r="K165" s="1" t="s">
        <v>50</v>
      </c>
      <c r="M165" s="1" t="s">
        <v>50</v>
      </c>
      <c r="O165" s="1" t="s">
        <v>50</v>
      </c>
      <c r="P165" s="1" t="s">
        <v>50</v>
      </c>
      <c r="Q165" s="1" t="s">
        <v>50</v>
      </c>
      <c r="R165" s="1" t="s">
        <v>50</v>
      </c>
      <c r="S165" s="1" t="s">
        <v>50</v>
      </c>
      <c r="T165" s="1" t="s">
        <v>50</v>
      </c>
    </row>
    <row r="166" spans="1:20" ht="20.100000000000001" customHeight="1">
      <c r="A166" s="30" t="s">
        <v>1494</v>
      </c>
      <c r="B166" s="31">
        <v>0</v>
      </c>
      <c r="C166" s="31">
        <v>0</v>
      </c>
      <c r="D166" s="31">
        <v>0</v>
      </c>
      <c r="E166" s="31">
        <v>0</v>
      </c>
      <c r="F166" s="30" t="s">
        <v>50</v>
      </c>
      <c r="G166" s="1" t="s">
        <v>590</v>
      </c>
      <c r="H166" s="1" t="s">
        <v>1377</v>
      </c>
      <c r="I166" s="1" t="s">
        <v>1495</v>
      </c>
      <c r="J166" s="1" t="s">
        <v>50</v>
      </c>
      <c r="K166" s="1" t="s">
        <v>50</v>
      </c>
      <c r="M166" s="1" t="s">
        <v>50</v>
      </c>
      <c r="O166" s="1" t="s">
        <v>50</v>
      </c>
      <c r="P166" s="1" t="s">
        <v>50</v>
      </c>
      <c r="Q166" s="1" t="s">
        <v>50</v>
      </c>
      <c r="R166" s="1" t="s">
        <v>50</v>
      </c>
      <c r="S166" s="1" t="s">
        <v>50</v>
      </c>
      <c r="T166" s="1" t="s">
        <v>50</v>
      </c>
    </row>
    <row r="167" spans="1:20" ht="20.100000000000001" customHeight="1">
      <c r="A167" s="30" t="s">
        <v>1565</v>
      </c>
      <c r="B167" s="31">
        <v>0</v>
      </c>
      <c r="C167" s="31">
        <v>0</v>
      </c>
      <c r="D167" s="31">
        <v>0</v>
      </c>
      <c r="E167" s="31">
        <v>0</v>
      </c>
      <c r="F167" s="30" t="s">
        <v>50</v>
      </c>
      <c r="G167" s="1" t="s">
        <v>590</v>
      </c>
      <c r="H167" s="1" t="s">
        <v>1377</v>
      </c>
      <c r="I167" s="1" t="s">
        <v>1566</v>
      </c>
      <c r="J167" s="1" t="s">
        <v>50</v>
      </c>
      <c r="K167" s="1" t="s">
        <v>50</v>
      </c>
      <c r="M167" s="1" t="s">
        <v>50</v>
      </c>
      <c r="O167" s="1" t="s">
        <v>50</v>
      </c>
      <c r="P167" s="1" t="s">
        <v>50</v>
      </c>
      <c r="Q167" s="1" t="s">
        <v>50</v>
      </c>
      <c r="R167" s="1" t="s">
        <v>50</v>
      </c>
      <c r="S167" s="1" t="s">
        <v>50</v>
      </c>
      <c r="T167" s="1" t="s">
        <v>50</v>
      </c>
    </row>
    <row r="168" spans="1:20" ht="20.100000000000001" customHeight="1">
      <c r="A168" s="30" t="s">
        <v>1567</v>
      </c>
      <c r="B168" s="31">
        <v>0</v>
      </c>
      <c r="C168" s="31">
        <v>0</v>
      </c>
      <c r="D168" s="31">
        <v>0</v>
      </c>
      <c r="E168" s="31">
        <v>0</v>
      </c>
      <c r="F168" s="30" t="s">
        <v>50</v>
      </c>
      <c r="G168" s="1" t="s">
        <v>590</v>
      </c>
      <c r="H168" s="1" t="s">
        <v>1377</v>
      </c>
      <c r="I168" s="1" t="s">
        <v>1499</v>
      </c>
      <c r="J168" s="1" t="s">
        <v>50</v>
      </c>
      <c r="K168" s="1" t="s">
        <v>50</v>
      </c>
      <c r="M168" s="1" t="s">
        <v>50</v>
      </c>
      <c r="O168" s="1" t="s">
        <v>50</v>
      </c>
      <c r="P168" s="1" t="s">
        <v>50</v>
      </c>
      <c r="Q168" s="1" t="s">
        <v>50</v>
      </c>
      <c r="R168" s="1" t="s">
        <v>50</v>
      </c>
      <c r="S168" s="1" t="s">
        <v>50</v>
      </c>
      <c r="T168" s="1" t="s">
        <v>50</v>
      </c>
    </row>
    <row r="169" spans="1:20" ht="20.100000000000001" customHeight="1">
      <c r="A169" s="30" t="s">
        <v>1568</v>
      </c>
      <c r="B169" s="31">
        <v>0</v>
      </c>
      <c r="C169" s="31">
        <v>0</v>
      </c>
      <c r="D169" s="31">
        <v>0</v>
      </c>
      <c r="E169" s="31">
        <v>0</v>
      </c>
      <c r="F169" s="30" t="s">
        <v>50</v>
      </c>
      <c r="G169" s="1" t="s">
        <v>590</v>
      </c>
      <c r="H169" s="1" t="s">
        <v>1377</v>
      </c>
      <c r="I169" s="1" t="s">
        <v>1569</v>
      </c>
      <c r="J169" s="1" t="s">
        <v>50</v>
      </c>
      <c r="K169" s="1" t="s">
        <v>50</v>
      </c>
      <c r="M169" s="1" t="s">
        <v>50</v>
      </c>
      <c r="O169" s="1" t="s">
        <v>50</v>
      </c>
      <c r="P169" s="1" t="s">
        <v>50</v>
      </c>
      <c r="Q169" s="1" t="s">
        <v>50</v>
      </c>
      <c r="R169" s="1" t="s">
        <v>50</v>
      </c>
      <c r="S169" s="1" t="s">
        <v>50</v>
      </c>
      <c r="T169" s="1" t="s">
        <v>50</v>
      </c>
    </row>
    <row r="170" spans="1:20" ht="20.100000000000001" customHeight="1">
      <c r="A170" s="30" t="s">
        <v>1379</v>
      </c>
      <c r="B170" s="31">
        <v>0</v>
      </c>
      <c r="C170" s="31">
        <v>0</v>
      </c>
      <c r="D170" s="31">
        <v>0</v>
      </c>
      <c r="E170" s="31">
        <v>0</v>
      </c>
      <c r="F170" s="30" t="s">
        <v>50</v>
      </c>
      <c r="G170" s="1" t="s">
        <v>590</v>
      </c>
      <c r="H170" s="1" t="s">
        <v>1377</v>
      </c>
      <c r="I170" s="1" t="s">
        <v>50</v>
      </c>
      <c r="J170" s="1" t="s">
        <v>50</v>
      </c>
      <c r="K170" s="1" t="s">
        <v>50</v>
      </c>
      <c r="M170" s="1" t="s">
        <v>50</v>
      </c>
      <c r="O170" s="1" t="s">
        <v>50</v>
      </c>
      <c r="P170" s="1" t="s">
        <v>50</v>
      </c>
      <c r="Q170" s="1" t="s">
        <v>50</v>
      </c>
      <c r="R170" s="1" t="s">
        <v>50</v>
      </c>
      <c r="S170" s="1" t="s">
        <v>50</v>
      </c>
      <c r="T170" s="1" t="s">
        <v>50</v>
      </c>
    </row>
    <row r="171" spans="1:20" ht="20.100000000000001" customHeight="1">
      <c r="A171" s="30" t="s">
        <v>1502</v>
      </c>
      <c r="B171" s="31">
        <v>0</v>
      </c>
      <c r="C171" s="31">
        <v>0</v>
      </c>
      <c r="D171" s="31">
        <v>0</v>
      </c>
      <c r="E171" s="31">
        <v>0</v>
      </c>
      <c r="F171" s="30" t="s">
        <v>50</v>
      </c>
      <c r="G171" s="1" t="s">
        <v>590</v>
      </c>
      <c r="H171" s="1" t="s">
        <v>1377</v>
      </c>
      <c r="I171" s="1" t="s">
        <v>1503</v>
      </c>
      <c r="J171" s="1" t="s">
        <v>50</v>
      </c>
      <c r="K171" s="1" t="s">
        <v>50</v>
      </c>
      <c r="M171" s="1" t="s">
        <v>50</v>
      </c>
      <c r="O171" s="1" t="s">
        <v>50</v>
      </c>
      <c r="P171" s="1" t="s">
        <v>50</v>
      </c>
      <c r="Q171" s="1" t="s">
        <v>50</v>
      </c>
      <c r="R171" s="1" t="s">
        <v>50</v>
      </c>
      <c r="S171" s="1" t="s">
        <v>50</v>
      </c>
      <c r="T171" s="1" t="s">
        <v>50</v>
      </c>
    </row>
    <row r="172" spans="1:20" ht="20.100000000000001" customHeight="1">
      <c r="A172" s="30" t="s">
        <v>1504</v>
      </c>
      <c r="B172" s="31">
        <v>0</v>
      </c>
      <c r="C172" s="31">
        <v>0</v>
      </c>
      <c r="D172" s="31">
        <v>0</v>
      </c>
      <c r="E172" s="31">
        <v>0</v>
      </c>
      <c r="F172" s="30" t="s">
        <v>50</v>
      </c>
      <c r="G172" s="1" t="s">
        <v>590</v>
      </c>
      <c r="H172" s="1" t="s">
        <v>1377</v>
      </c>
      <c r="I172" s="1" t="s">
        <v>1505</v>
      </c>
      <c r="J172" s="1" t="s">
        <v>50</v>
      </c>
      <c r="K172" s="1" t="s">
        <v>50</v>
      </c>
      <c r="M172" s="1" t="s">
        <v>50</v>
      </c>
      <c r="O172" s="1" t="s">
        <v>50</v>
      </c>
      <c r="P172" s="1" t="s">
        <v>50</v>
      </c>
      <c r="Q172" s="1" t="s">
        <v>50</v>
      </c>
      <c r="R172" s="1" t="s">
        <v>50</v>
      </c>
      <c r="S172" s="1" t="s">
        <v>50</v>
      </c>
      <c r="T172" s="1" t="s">
        <v>50</v>
      </c>
    </row>
    <row r="173" spans="1:20" ht="20.100000000000001" customHeight="1">
      <c r="A173" s="30" t="s">
        <v>1506</v>
      </c>
      <c r="B173" s="31">
        <v>0</v>
      </c>
      <c r="C173" s="31">
        <v>0</v>
      </c>
      <c r="D173" s="31">
        <v>0</v>
      </c>
      <c r="E173" s="31">
        <v>0</v>
      </c>
      <c r="F173" s="30" t="s">
        <v>50</v>
      </c>
      <c r="G173" s="1" t="s">
        <v>590</v>
      </c>
      <c r="H173" s="1" t="s">
        <v>1377</v>
      </c>
      <c r="I173" s="1" t="s">
        <v>1507</v>
      </c>
      <c r="J173" s="1" t="s">
        <v>50</v>
      </c>
      <c r="K173" s="1" t="s">
        <v>50</v>
      </c>
      <c r="M173" s="1" t="s">
        <v>50</v>
      </c>
      <c r="O173" s="1" t="s">
        <v>50</v>
      </c>
      <c r="P173" s="1" t="s">
        <v>50</v>
      </c>
      <c r="Q173" s="1" t="s">
        <v>50</v>
      </c>
      <c r="R173" s="1" t="s">
        <v>50</v>
      </c>
      <c r="S173" s="1" t="s">
        <v>50</v>
      </c>
      <c r="T173" s="1" t="s">
        <v>50</v>
      </c>
    </row>
    <row r="174" spans="1:20" ht="20.100000000000001" customHeight="1">
      <c r="A174" s="30" t="s">
        <v>1508</v>
      </c>
      <c r="B174" s="31">
        <v>0</v>
      </c>
      <c r="C174" s="31">
        <v>0</v>
      </c>
      <c r="D174" s="31">
        <v>0</v>
      </c>
      <c r="E174" s="31">
        <v>0</v>
      </c>
      <c r="F174" s="30" t="s">
        <v>50</v>
      </c>
      <c r="G174" s="1" t="s">
        <v>590</v>
      </c>
      <c r="H174" s="1" t="s">
        <v>1377</v>
      </c>
      <c r="I174" s="1" t="s">
        <v>1509</v>
      </c>
      <c r="J174" s="1" t="s">
        <v>50</v>
      </c>
      <c r="K174" s="1" t="s">
        <v>50</v>
      </c>
      <c r="M174" s="1" t="s">
        <v>50</v>
      </c>
      <c r="O174" s="1" t="s">
        <v>50</v>
      </c>
      <c r="P174" s="1" t="s">
        <v>50</v>
      </c>
      <c r="Q174" s="1" t="s">
        <v>50</v>
      </c>
      <c r="R174" s="1" t="s">
        <v>50</v>
      </c>
      <c r="S174" s="1" t="s">
        <v>50</v>
      </c>
      <c r="T174" s="1" t="s">
        <v>50</v>
      </c>
    </row>
    <row r="175" spans="1:20" ht="20.100000000000001" customHeight="1">
      <c r="A175" s="30" t="s">
        <v>1570</v>
      </c>
      <c r="B175" s="31">
        <v>0</v>
      </c>
      <c r="C175" s="31">
        <v>0</v>
      </c>
      <c r="D175" s="31">
        <v>0</v>
      </c>
      <c r="E175" s="31">
        <v>0</v>
      </c>
      <c r="F175" s="30" t="s">
        <v>50</v>
      </c>
      <c r="G175" s="1" t="s">
        <v>590</v>
      </c>
      <c r="H175" s="1" t="s">
        <v>1377</v>
      </c>
      <c r="I175" s="1" t="s">
        <v>1511</v>
      </c>
      <c r="J175" s="1" t="s">
        <v>50</v>
      </c>
      <c r="K175" s="1" t="s">
        <v>50</v>
      </c>
      <c r="M175" s="1" t="s">
        <v>50</v>
      </c>
      <c r="O175" s="1" t="s">
        <v>50</v>
      </c>
      <c r="P175" s="1" t="s">
        <v>50</v>
      </c>
      <c r="Q175" s="1" t="s">
        <v>50</v>
      </c>
      <c r="R175" s="1" t="s">
        <v>50</v>
      </c>
      <c r="S175" s="1" t="s">
        <v>50</v>
      </c>
      <c r="T175" s="1" t="s">
        <v>50</v>
      </c>
    </row>
    <row r="176" spans="1:20" ht="20.100000000000001" customHeight="1">
      <c r="A176" s="30" t="s">
        <v>1512</v>
      </c>
      <c r="B176" s="31">
        <v>0</v>
      </c>
      <c r="C176" s="31">
        <v>0</v>
      </c>
      <c r="D176" s="31">
        <v>0</v>
      </c>
      <c r="E176" s="31">
        <v>0</v>
      </c>
      <c r="F176" s="30" t="s">
        <v>50</v>
      </c>
      <c r="G176" s="1" t="s">
        <v>590</v>
      </c>
      <c r="H176" s="1" t="s">
        <v>1377</v>
      </c>
      <c r="I176" s="1" t="s">
        <v>1513</v>
      </c>
      <c r="J176" s="1" t="s">
        <v>50</v>
      </c>
      <c r="K176" s="1" t="s">
        <v>50</v>
      </c>
      <c r="M176" s="1" t="s">
        <v>50</v>
      </c>
      <c r="O176" s="1" t="s">
        <v>50</v>
      </c>
      <c r="P176" s="1" t="s">
        <v>50</v>
      </c>
      <c r="Q176" s="1" t="s">
        <v>50</v>
      </c>
      <c r="R176" s="1" t="s">
        <v>50</v>
      </c>
      <c r="S176" s="1" t="s">
        <v>50</v>
      </c>
      <c r="T176" s="1" t="s">
        <v>50</v>
      </c>
    </row>
    <row r="177" spans="1:20" ht="20.100000000000001" customHeight="1">
      <c r="A177" s="30" t="s">
        <v>1514</v>
      </c>
      <c r="B177" s="31">
        <v>0</v>
      </c>
      <c r="C177" s="31">
        <v>0</v>
      </c>
      <c r="D177" s="31">
        <v>0</v>
      </c>
      <c r="E177" s="31">
        <v>0</v>
      </c>
      <c r="F177" s="30" t="s">
        <v>50</v>
      </c>
      <c r="G177" s="1" t="s">
        <v>590</v>
      </c>
      <c r="H177" s="1" t="s">
        <v>1377</v>
      </c>
      <c r="I177" s="1" t="s">
        <v>1515</v>
      </c>
      <c r="J177" s="1" t="s">
        <v>50</v>
      </c>
      <c r="K177" s="1" t="s">
        <v>50</v>
      </c>
      <c r="M177" s="1" t="s">
        <v>50</v>
      </c>
      <c r="O177" s="1" t="s">
        <v>50</v>
      </c>
      <c r="P177" s="1" t="s">
        <v>50</v>
      </c>
      <c r="Q177" s="1" t="s">
        <v>50</v>
      </c>
      <c r="R177" s="1" t="s">
        <v>50</v>
      </c>
      <c r="S177" s="1" t="s">
        <v>50</v>
      </c>
      <c r="T177" s="1" t="s">
        <v>50</v>
      </c>
    </row>
    <row r="178" spans="1:20" ht="20.100000000000001" customHeight="1">
      <c r="A178" s="30" t="s">
        <v>1379</v>
      </c>
      <c r="B178" s="31">
        <v>0</v>
      </c>
      <c r="C178" s="31">
        <v>0</v>
      </c>
      <c r="D178" s="31">
        <v>0</v>
      </c>
      <c r="E178" s="31">
        <v>0</v>
      </c>
      <c r="F178" s="30" t="s">
        <v>50</v>
      </c>
      <c r="G178" s="1" t="s">
        <v>590</v>
      </c>
      <c r="H178" s="1" t="s">
        <v>1377</v>
      </c>
      <c r="I178" s="1" t="s">
        <v>1379</v>
      </c>
      <c r="J178" s="1" t="s">
        <v>50</v>
      </c>
      <c r="K178" s="1" t="s">
        <v>50</v>
      </c>
      <c r="M178" s="1" t="s">
        <v>50</v>
      </c>
      <c r="O178" s="1" t="s">
        <v>50</v>
      </c>
      <c r="P178" s="1" t="s">
        <v>50</v>
      </c>
      <c r="Q178" s="1" t="s">
        <v>50</v>
      </c>
      <c r="R178" s="1" t="s">
        <v>50</v>
      </c>
      <c r="S178" s="1" t="s">
        <v>50</v>
      </c>
      <c r="T178" s="1" t="s">
        <v>50</v>
      </c>
    </row>
    <row r="179" spans="1:20" ht="20.100000000000001" customHeight="1">
      <c r="A179" s="30" t="s">
        <v>1379</v>
      </c>
      <c r="B179" s="31">
        <v>0</v>
      </c>
      <c r="C179" s="31">
        <v>0</v>
      </c>
      <c r="D179" s="31">
        <v>0</v>
      </c>
      <c r="E179" s="31">
        <v>0</v>
      </c>
      <c r="F179" s="30" t="s">
        <v>50</v>
      </c>
      <c r="G179" s="1" t="s">
        <v>590</v>
      </c>
      <c r="H179" s="1" t="s">
        <v>1377</v>
      </c>
      <c r="I179" s="1" t="s">
        <v>50</v>
      </c>
      <c r="J179" s="1" t="s">
        <v>50</v>
      </c>
      <c r="K179" s="1" t="s">
        <v>50</v>
      </c>
      <c r="M179" s="1" t="s">
        <v>50</v>
      </c>
      <c r="O179" s="1" t="s">
        <v>50</v>
      </c>
      <c r="P179" s="1" t="s">
        <v>50</v>
      </c>
      <c r="Q179" s="1" t="s">
        <v>50</v>
      </c>
      <c r="R179" s="1" t="s">
        <v>50</v>
      </c>
      <c r="S179" s="1" t="s">
        <v>50</v>
      </c>
      <c r="T179" s="1" t="s">
        <v>50</v>
      </c>
    </row>
    <row r="180" spans="1:20" ht="20.100000000000001" customHeight="1">
      <c r="A180" s="30" t="s">
        <v>1518</v>
      </c>
      <c r="B180" s="31">
        <v>0</v>
      </c>
      <c r="C180" s="31">
        <v>0</v>
      </c>
      <c r="D180" s="31">
        <v>0</v>
      </c>
      <c r="E180" s="31">
        <v>0</v>
      </c>
      <c r="F180" s="30" t="s">
        <v>50</v>
      </c>
      <c r="G180" s="1" t="s">
        <v>590</v>
      </c>
      <c r="H180" s="1" t="s">
        <v>1377</v>
      </c>
      <c r="I180" s="1" t="s">
        <v>1519</v>
      </c>
      <c r="J180" s="1" t="s">
        <v>50</v>
      </c>
      <c r="K180" s="1" t="s">
        <v>50</v>
      </c>
      <c r="M180" s="1" t="s">
        <v>50</v>
      </c>
      <c r="O180" s="1" t="s">
        <v>50</v>
      </c>
      <c r="P180" s="1" t="s">
        <v>50</v>
      </c>
      <c r="Q180" s="1" t="s">
        <v>50</v>
      </c>
      <c r="R180" s="1" t="s">
        <v>50</v>
      </c>
      <c r="S180" s="1" t="s">
        <v>50</v>
      </c>
      <c r="T180" s="1" t="s">
        <v>50</v>
      </c>
    </row>
    <row r="181" spans="1:20" ht="20.100000000000001" customHeight="1">
      <c r="A181" s="30" t="s">
        <v>1379</v>
      </c>
      <c r="B181" s="31">
        <v>0</v>
      </c>
      <c r="C181" s="31">
        <v>0</v>
      </c>
      <c r="D181" s="31">
        <v>0</v>
      </c>
      <c r="E181" s="31">
        <v>0</v>
      </c>
      <c r="F181" s="30" t="s">
        <v>50</v>
      </c>
      <c r="G181" s="1" t="s">
        <v>590</v>
      </c>
      <c r="H181" s="1" t="s">
        <v>1377</v>
      </c>
      <c r="I181" s="1" t="s">
        <v>1379</v>
      </c>
      <c r="J181" s="1" t="s">
        <v>50</v>
      </c>
      <c r="K181" s="1" t="s">
        <v>50</v>
      </c>
      <c r="M181" s="1" t="s">
        <v>50</v>
      </c>
      <c r="O181" s="1" t="s">
        <v>50</v>
      </c>
      <c r="P181" s="1" t="s">
        <v>50</v>
      </c>
      <c r="Q181" s="1" t="s">
        <v>50</v>
      </c>
      <c r="R181" s="1" t="s">
        <v>50</v>
      </c>
      <c r="S181" s="1" t="s">
        <v>50</v>
      </c>
      <c r="T181" s="1" t="s">
        <v>50</v>
      </c>
    </row>
    <row r="182" spans="1:20" ht="20.100000000000001" customHeight="1">
      <c r="A182" s="30" t="s">
        <v>1520</v>
      </c>
      <c r="B182" s="31">
        <v>232.1</v>
      </c>
      <c r="C182" s="31">
        <v>0</v>
      </c>
      <c r="D182" s="31">
        <v>0</v>
      </c>
      <c r="E182" s="31">
        <v>232.1</v>
      </c>
      <c r="F182" s="30" t="s">
        <v>50</v>
      </c>
      <c r="G182" s="1" t="s">
        <v>590</v>
      </c>
      <c r="H182" s="1" t="s">
        <v>1377</v>
      </c>
      <c r="I182" s="1" t="s">
        <v>1521</v>
      </c>
      <c r="J182" s="1" t="s">
        <v>50</v>
      </c>
      <c r="K182" s="1" t="s">
        <v>50</v>
      </c>
      <c r="M182" s="1" t="s">
        <v>50</v>
      </c>
      <c r="O182" s="1" t="s">
        <v>50</v>
      </c>
      <c r="P182" s="1" t="s">
        <v>50</v>
      </c>
      <c r="Q182" s="1" t="s">
        <v>50</v>
      </c>
      <c r="R182" s="1" t="s">
        <v>50</v>
      </c>
      <c r="S182" s="1" t="s">
        <v>50</v>
      </c>
      <c r="T182" s="1" t="s">
        <v>50</v>
      </c>
    </row>
    <row r="183" spans="1:20" ht="20.100000000000001" customHeight="1">
      <c r="A183" s="30" t="s">
        <v>1522</v>
      </c>
      <c r="B183" s="31">
        <v>0</v>
      </c>
      <c r="C183" s="31">
        <v>657.1</v>
      </c>
      <c r="D183" s="31">
        <v>0</v>
      </c>
      <c r="E183" s="31">
        <v>657.1</v>
      </c>
      <c r="F183" s="30" t="s">
        <v>50</v>
      </c>
      <c r="G183" s="1" t="s">
        <v>590</v>
      </c>
      <c r="H183" s="1" t="s">
        <v>1377</v>
      </c>
      <c r="I183" s="1" t="s">
        <v>1523</v>
      </c>
      <c r="J183" s="1" t="s">
        <v>50</v>
      </c>
      <c r="K183" s="1" t="s">
        <v>50</v>
      </c>
      <c r="M183" s="1" t="s">
        <v>50</v>
      </c>
      <c r="O183" s="1" t="s">
        <v>50</v>
      </c>
      <c r="P183" s="1" t="s">
        <v>50</v>
      </c>
      <c r="Q183" s="1" t="s">
        <v>50</v>
      </c>
      <c r="R183" s="1" t="s">
        <v>50</v>
      </c>
      <c r="S183" s="1" t="s">
        <v>50</v>
      </c>
      <c r="T183" s="1" t="s">
        <v>50</v>
      </c>
    </row>
    <row r="184" spans="1:20" ht="20.100000000000001" customHeight="1">
      <c r="A184" s="30" t="s">
        <v>1524</v>
      </c>
      <c r="B184" s="31">
        <v>0</v>
      </c>
      <c r="C184" s="31">
        <v>0</v>
      </c>
      <c r="D184" s="31">
        <v>273.3</v>
      </c>
      <c r="E184" s="31">
        <v>273.3</v>
      </c>
      <c r="F184" s="30" t="s">
        <v>50</v>
      </c>
      <c r="G184" s="1" t="s">
        <v>590</v>
      </c>
      <c r="H184" s="1" t="s">
        <v>1377</v>
      </c>
      <c r="I184" s="1" t="s">
        <v>1525</v>
      </c>
      <c r="J184" s="1" t="s">
        <v>50</v>
      </c>
      <c r="K184" s="1" t="s">
        <v>50</v>
      </c>
      <c r="M184" s="1" t="s">
        <v>50</v>
      </c>
      <c r="O184" s="1" t="s">
        <v>50</v>
      </c>
      <c r="P184" s="1" t="s">
        <v>50</v>
      </c>
      <c r="Q184" s="1" t="s">
        <v>50</v>
      </c>
      <c r="R184" s="1" t="s">
        <v>50</v>
      </c>
      <c r="S184" s="1" t="s">
        <v>50</v>
      </c>
      <c r="T184" s="1" t="s">
        <v>50</v>
      </c>
    </row>
    <row r="185" spans="1:20" ht="20.100000000000001" customHeight="1">
      <c r="A185" s="30" t="s">
        <v>1379</v>
      </c>
      <c r="B185" s="31">
        <v>0</v>
      </c>
      <c r="C185" s="31">
        <v>0</v>
      </c>
      <c r="D185" s="31">
        <v>0</v>
      </c>
      <c r="E185" s="31">
        <v>0</v>
      </c>
      <c r="F185" s="30" t="s">
        <v>50</v>
      </c>
      <c r="G185" s="1" t="s">
        <v>590</v>
      </c>
      <c r="H185" s="1" t="s">
        <v>1377</v>
      </c>
      <c r="I185" s="1" t="s">
        <v>1379</v>
      </c>
      <c r="J185" s="1" t="s">
        <v>50</v>
      </c>
      <c r="K185" s="1" t="s">
        <v>50</v>
      </c>
      <c r="M185" s="1" t="s">
        <v>50</v>
      </c>
      <c r="O185" s="1" t="s">
        <v>50</v>
      </c>
      <c r="P185" s="1" t="s">
        <v>50</v>
      </c>
      <c r="Q185" s="1" t="s">
        <v>50</v>
      </c>
      <c r="R185" s="1" t="s">
        <v>50</v>
      </c>
      <c r="S185" s="1" t="s">
        <v>50</v>
      </c>
      <c r="T185" s="1" t="s">
        <v>50</v>
      </c>
    </row>
    <row r="186" spans="1:20" ht="20.100000000000001" customHeight="1">
      <c r="A186" s="30" t="s">
        <v>1388</v>
      </c>
      <c r="B186" s="31">
        <v>232.1</v>
      </c>
      <c r="C186" s="31">
        <v>657.1</v>
      </c>
      <c r="D186" s="31">
        <v>273.3</v>
      </c>
      <c r="E186" s="31">
        <v>1162.5</v>
      </c>
      <c r="F186" s="30" t="s">
        <v>50</v>
      </c>
      <c r="G186" s="1" t="s">
        <v>590</v>
      </c>
      <c r="H186" s="1" t="s">
        <v>1377</v>
      </c>
      <c r="I186" s="1" t="s">
        <v>1389</v>
      </c>
      <c r="J186" s="1" t="s">
        <v>50</v>
      </c>
      <c r="K186" s="1" t="s">
        <v>50</v>
      </c>
      <c r="M186" s="1" t="s">
        <v>50</v>
      </c>
      <c r="O186" s="1" t="s">
        <v>50</v>
      </c>
      <c r="P186" s="1" t="s">
        <v>50</v>
      </c>
      <c r="Q186" s="1" t="s">
        <v>50</v>
      </c>
      <c r="R186" s="1" t="s">
        <v>50</v>
      </c>
      <c r="S186" s="1" t="s">
        <v>50</v>
      </c>
      <c r="T186" s="1" t="s">
        <v>50</v>
      </c>
    </row>
    <row r="187" spans="1:20" ht="20.100000000000001" customHeight="1">
      <c r="A187" s="30" t="s">
        <v>1571</v>
      </c>
      <c r="B187" s="31">
        <v>572.79999999999995</v>
      </c>
      <c r="C187" s="31">
        <v>0</v>
      </c>
      <c r="D187" s="31">
        <v>0</v>
      </c>
      <c r="E187" s="31">
        <v>572.79999999999995</v>
      </c>
      <c r="F187" s="30" t="s">
        <v>50</v>
      </c>
      <c r="G187" s="1" t="s">
        <v>590</v>
      </c>
      <c r="H187" s="1" t="s">
        <v>1377</v>
      </c>
      <c r="I187" s="1" t="s">
        <v>1572</v>
      </c>
      <c r="J187" s="1" t="s">
        <v>50</v>
      </c>
      <c r="K187" s="1" t="s">
        <v>50</v>
      </c>
      <c r="M187" s="1" t="s">
        <v>50</v>
      </c>
      <c r="O187" s="1" t="s">
        <v>50</v>
      </c>
      <c r="P187" s="1" t="s">
        <v>50</v>
      </c>
      <c r="Q187" s="1" t="s">
        <v>50</v>
      </c>
      <c r="R187" s="1" t="s">
        <v>50</v>
      </c>
      <c r="S187" s="1" t="s">
        <v>50</v>
      </c>
      <c r="T187" s="1" t="s">
        <v>50</v>
      </c>
    </row>
    <row r="188" spans="1:20" ht="20.100000000000001" customHeight="1">
      <c r="A188" s="30" t="s">
        <v>1573</v>
      </c>
      <c r="B188" s="31">
        <v>0</v>
      </c>
      <c r="C188" s="31">
        <v>1045.5</v>
      </c>
      <c r="D188" s="31">
        <v>0</v>
      </c>
      <c r="E188" s="31">
        <v>1045.5</v>
      </c>
      <c r="F188" s="30" t="s">
        <v>50</v>
      </c>
      <c r="G188" s="1" t="s">
        <v>590</v>
      </c>
      <c r="H188" s="1" t="s">
        <v>1377</v>
      </c>
      <c r="I188" s="1" t="s">
        <v>1574</v>
      </c>
      <c r="J188" s="1" t="s">
        <v>50</v>
      </c>
      <c r="K188" s="1" t="s">
        <v>50</v>
      </c>
      <c r="M188" s="1" t="s">
        <v>50</v>
      </c>
      <c r="O188" s="1" t="s">
        <v>50</v>
      </c>
      <c r="P188" s="1" t="s">
        <v>50</v>
      </c>
      <c r="Q188" s="1" t="s">
        <v>50</v>
      </c>
      <c r="R188" s="1" t="s">
        <v>50</v>
      </c>
      <c r="S188" s="1" t="s">
        <v>50</v>
      </c>
      <c r="T188" s="1" t="s">
        <v>50</v>
      </c>
    </row>
    <row r="189" spans="1:20" ht="20.100000000000001" customHeight="1">
      <c r="A189" s="30" t="s">
        <v>1575</v>
      </c>
      <c r="B189" s="31">
        <v>0</v>
      </c>
      <c r="C189" s="31">
        <v>0</v>
      </c>
      <c r="D189" s="31">
        <v>365.9</v>
      </c>
      <c r="E189" s="31">
        <v>365.9</v>
      </c>
      <c r="F189" s="30" t="s">
        <v>50</v>
      </c>
      <c r="G189" s="1" t="s">
        <v>590</v>
      </c>
      <c r="H189" s="1" t="s">
        <v>1377</v>
      </c>
      <c r="I189" s="1" t="s">
        <v>1576</v>
      </c>
      <c r="J189" s="1" t="s">
        <v>50</v>
      </c>
      <c r="K189" s="1" t="s">
        <v>50</v>
      </c>
      <c r="M189" s="1" t="s">
        <v>50</v>
      </c>
      <c r="O189" s="1" t="s">
        <v>50</v>
      </c>
      <c r="P189" s="1" t="s">
        <v>50</v>
      </c>
      <c r="Q189" s="1" t="s">
        <v>50</v>
      </c>
      <c r="R189" s="1" t="s">
        <v>50</v>
      </c>
      <c r="S189" s="1" t="s">
        <v>50</v>
      </c>
      <c r="T189" s="1" t="s">
        <v>50</v>
      </c>
    </row>
    <row r="190" spans="1:20" ht="20.100000000000001" customHeight="1">
      <c r="A190" s="30" t="s">
        <v>1379</v>
      </c>
      <c r="B190" s="31">
        <v>0</v>
      </c>
      <c r="C190" s="31">
        <v>0</v>
      </c>
      <c r="D190" s="31">
        <v>0</v>
      </c>
      <c r="E190" s="31">
        <v>0</v>
      </c>
      <c r="F190" s="30" t="s">
        <v>50</v>
      </c>
      <c r="G190" s="1" t="s">
        <v>590</v>
      </c>
      <c r="H190" s="1" t="s">
        <v>1377</v>
      </c>
      <c r="I190" s="1" t="s">
        <v>50</v>
      </c>
      <c r="J190" s="1" t="s">
        <v>50</v>
      </c>
      <c r="K190" s="1" t="s">
        <v>50</v>
      </c>
      <c r="M190" s="1" t="s">
        <v>50</v>
      </c>
      <c r="O190" s="1" t="s">
        <v>50</v>
      </c>
      <c r="P190" s="1" t="s">
        <v>50</v>
      </c>
      <c r="Q190" s="1" t="s">
        <v>50</v>
      </c>
      <c r="R190" s="1" t="s">
        <v>50</v>
      </c>
      <c r="S190" s="1" t="s">
        <v>50</v>
      </c>
      <c r="T190" s="1" t="s">
        <v>50</v>
      </c>
    </row>
    <row r="191" spans="1:20" ht="20.100000000000001" customHeight="1">
      <c r="A191" s="30" t="s">
        <v>1532</v>
      </c>
      <c r="B191" s="31">
        <v>572.79999999999995</v>
      </c>
      <c r="C191" s="31">
        <v>1045.5</v>
      </c>
      <c r="D191" s="31">
        <v>365.9</v>
      </c>
      <c r="E191" s="31">
        <v>1984.2</v>
      </c>
      <c r="F191" s="30" t="s">
        <v>50</v>
      </c>
      <c r="G191" s="1" t="s">
        <v>590</v>
      </c>
      <c r="H191" s="1" t="s">
        <v>1377</v>
      </c>
      <c r="I191" s="1" t="s">
        <v>1533</v>
      </c>
      <c r="J191" s="1" t="s">
        <v>50</v>
      </c>
      <c r="K191" s="1" t="s">
        <v>50</v>
      </c>
      <c r="M191" s="1" t="s">
        <v>50</v>
      </c>
      <c r="O191" s="1" t="s">
        <v>50</v>
      </c>
      <c r="P191" s="1" t="s">
        <v>50</v>
      </c>
      <c r="Q191" s="1" t="s">
        <v>50</v>
      </c>
      <c r="R191" s="1" t="s">
        <v>50</v>
      </c>
      <c r="S191" s="1" t="s">
        <v>50</v>
      </c>
      <c r="T191" s="1" t="s">
        <v>50</v>
      </c>
    </row>
    <row r="192" spans="1:20" ht="20.100000000000001" customHeight="1">
      <c r="A192" s="30" t="s">
        <v>1379</v>
      </c>
      <c r="B192" s="31">
        <v>0</v>
      </c>
      <c r="C192" s="31">
        <v>0</v>
      </c>
      <c r="D192" s="31">
        <v>0</v>
      </c>
      <c r="E192" s="31">
        <v>0</v>
      </c>
      <c r="F192" s="30" t="s">
        <v>50</v>
      </c>
      <c r="G192" s="1" t="s">
        <v>590</v>
      </c>
      <c r="H192" s="1" t="s">
        <v>1377</v>
      </c>
      <c r="I192" s="1" t="s">
        <v>50</v>
      </c>
      <c r="J192" s="1" t="s">
        <v>50</v>
      </c>
      <c r="K192" s="1" t="s">
        <v>50</v>
      </c>
      <c r="M192" s="1" t="s">
        <v>50</v>
      </c>
      <c r="O192" s="1" t="s">
        <v>50</v>
      </c>
      <c r="P192" s="1" t="s">
        <v>50</v>
      </c>
      <c r="Q192" s="1" t="s">
        <v>50</v>
      </c>
      <c r="R192" s="1" t="s">
        <v>50</v>
      </c>
      <c r="S192" s="1" t="s">
        <v>50</v>
      </c>
      <c r="T192" s="1" t="s">
        <v>50</v>
      </c>
    </row>
    <row r="193" spans="1:20" ht="20.100000000000001" customHeight="1">
      <c r="A193" s="30" t="s">
        <v>1577</v>
      </c>
      <c r="B193" s="31">
        <v>0</v>
      </c>
      <c r="C193" s="31">
        <v>0</v>
      </c>
      <c r="D193" s="31">
        <v>0</v>
      </c>
      <c r="E193" s="31">
        <v>0</v>
      </c>
      <c r="F193" s="30" t="s">
        <v>50</v>
      </c>
      <c r="G193" s="1" t="s">
        <v>590</v>
      </c>
      <c r="H193" s="1" t="s">
        <v>1377</v>
      </c>
      <c r="I193" s="1" t="s">
        <v>1578</v>
      </c>
      <c r="J193" s="1" t="s">
        <v>50</v>
      </c>
      <c r="K193" s="1" t="s">
        <v>50</v>
      </c>
      <c r="M193" s="1" t="s">
        <v>50</v>
      </c>
      <c r="O193" s="1" t="s">
        <v>50</v>
      </c>
      <c r="P193" s="1" t="s">
        <v>50</v>
      </c>
      <c r="Q193" s="1" t="s">
        <v>50</v>
      </c>
      <c r="R193" s="1" t="s">
        <v>50</v>
      </c>
      <c r="S193" s="1" t="s">
        <v>50</v>
      </c>
      <c r="T193" s="1" t="s">
        <v>50</v>
      </c>
    </row>
    <row r="194" spans="1:20" ht="20.100000000000001" customHeight="1">
      <c r="A194" s="30" t="s">
        <v>1579</v>
      </c>
      <c r="B194" s="31">
        <v>0</v>
      </c>
      <c r="C194" s="31">
        <v>0</v>
      </c>
      <c r="D194" s="31">
        <v>0</v>
      </c>
      <c r="E194" s="31">
        <v>0</v>
      </c>
      <c r="F194" s="30" t="s">
        <v>50</v>
      </c>
      <c r="G194" s="1" t="s">
        <v>590</v>
      </c>
      <c r="H194" s="1" t="s">
        <v>1377</v>
      </c>
      <c r="I194" s="1" t="s">
        <v>1580</v>
      </c>
      <c r="J194" s="1" t="s">
        <v>50</v>
      </c>
      <c r="K194" s="1" t="s">
        <v>50</v>
      </c>
      <c r="M194" s="1" t="s">
        <v>50</v>
      </c>
      <c r="O194" s="1" t="s">
        <v>50</v>
      </c>
      <c r="P194" s="1" t="s">
        <v>50</v>
      </c>
      <c r="Q194" s="1" t="s">
        <v>50</v>
      </c>
      <c r="R194" s="1" t="s">
        <v>50</v>
      </c>
      <c r="S194" s="1" t="s">
        <v>50</v>
      </c>
      <c r="T194" s="1" t="s">
        <v>50</v>
      </c>
    </row>
    <row r="195" spans="1:20" ht="20.100000000000001" customHeight="1">
      <c r="A195" s="30" t="s">
        <v>1581</v>
      </c>
      <c r="B195" s="31">
        <v>0</v>
      </c>
      <c r="C195" s="31">
        <v>0</v>
      </c>
      <c r="D195" s="31">
        <v>0</v>
      </c>
      <c r="E195" s="31">
        <v>0</v>
      </c>
      <c r="F195" s="30" t="s">
        <v>50</v>
      </c>
      <c r="G195" s="1" t="s">
        <v>590</v>
      </c>
      <c r="H195" s="1" t="s">
        <v>1377</v>
      </c>
      <c r="I195" s="1" t="s">
        <v>1582</v>
      </c>
      <c r="J195" s="1" t="s">
        <v>50</v>
      </c>
      <c r="K195" s="1" t="s">
        <v>50</v>
      </c>
      <c r="M195" s="1" t="s">
        <v>50</v>
      </c>
      <c r="O195" s="1" t="s">
        <v>50</v>
      </c>
      <c r="P195" s="1" t="s">
        <v>50</v>
      </c>
      <c r="Q195" s="1" t="s">
        <v>50</v>
      </c>
      <c r="R195" s="1" t="s">
        <v>50</v>
      </c>
      <c r="S195" s="1" t="s">
        <v>50</v>
      </c>
      <c r="T195" s="1" t="s">
        <v>50</v>
      </c>
    </row>
    <row r="196" spans="1:20" ht="20.100000000000001" customHeight="1">
      <c r="A196" s="30" t="s">
        <v>1583</v>
      </c>
      <c r="B196" s="31">
        <v>0</v>
      </c>
      <c r="C196" s="31">
        <v>0</v>
      </c>
      <c r="D196" s="31">
        <v>7.7</v>
      </c>
      <c r="E196" s="31">
        <v>7.7</v>
      </c>
      <c r="F196" s="30" t="s">
        <v>50</v>
      </c>
      <c r="G196" s="1" t="s">
        <v>590</v>
      </c>
      <c r="H196" s="1" t="s">
        <v>1377</v>
      </c>
      <c r="I196" s="1" t="s">
        <v>1584</v>
      </c>
      <c r="J196" s="1" t="s">
        <v>50</v>
      </c>
      <c r="K196" s="1" t="s">
        <v>50</v>
      </c>
      <c r="M196" s="1" t="s">
        <v>50</v>
      </c>
      <c r="O196" s="1" t="s">
        <v>50</v>
      </c>
      <c r="P196" s="1" t="s">
        <v>50</v>
      </c>
      <c r="Q196" s="1" t="s">
        <v>50</v>
      </c>
      <c r="R196" s="1" t="s">
        <v>50</v>
      </c>
      <c r="S196" s="1" t="s">
        <v>50</v>
      </c>
      <c r="T196" s="1" t="s">
        <v>50</v>
      </c>
    </row>
    <row r="197" spans="1:20" ht="20.100000000000001" customHeight="1">
      <c r="A197" s="30" t="s">
        <v>1532</v>
      </c>
      <c r="B197" s="31">
        <v>0</v>
      </c>
      <c r="C197" s="31">
        <v>0</v>
      </c>
      <c r="D197" s="31">
        <v>7.7</v>
      </c>
      <c r="E197" s="31">
        <v>7.7</v>
      </c>
      <c r="F197" s="30" t="s">
        <v>50</v>
      </c>
      <c r="G197" s="1" t="s">
        <v>590</v>
      </c>
      <c r="H197" s="1" t="s">
        <v>1377</v>
      </c>
      <c r="I197" s="1" t="s">
        <v>1533</v>
      </c>
      <c r="J197" s="1" t="s">
        <v>50</v>
      </c>
      <c r="K197" s="1" t="s">
        <v>50</v>
      </c>
      <c r="M197" s="1" t="s">
        <v>50</v>
      </c>
      <c r="O197" s="1" t="s">
        <v>50</v>
      </c>
      <c r="P197" s="1" t="s">
        <v>50</v>
      </c>
      <c r="Q197" s="1" t="s">
        <v>50</v>
      </c>
      <c r="R197" s="1" t="s">
        <v>50</v>
      </c>
      <c r="S197" s="1" t="s">
        <v>50</v>
      </c>
      <c r="T197" s="1" t="s">
        <v>50</v>
      </c>
    </row>
    <row r="198" spans="1:20" ht="20.100000000000001" customHeight="1">
      <c r="A198" s="30" t="s">
        <v>1390</v>
      </c>
      <c r="B198" s="32">
        <v>804</v>
      </c>
      <c r="C198" s="32">
        <v>1702</v>
      </c>
      <c r="D198" s="32">
        <v>646</v>
      </c>
      <c r="E198" s="32">
        <v>3152</v>
      </c>
      <c r="F198" s="33"/>
    </row>
    <row r="199" spans="1:20" ht="20.100000000000001" customHeight="1">
      <c r="A199" s="33"/>
      <c r="B199" s="33"/>
      <c r="C199" s="33"/>
      <c r="D199" s="33"/>
      <c r="E199" s="33"/>
      <c r="F199" s="33"/>
    </row>
    <row r="200" spans="1:20" ht="20.100000000000001" customHeight="1">
      <c r="A200" s="33" t="s">
        <v>1585</v>
      </c>
      <c r="B200" s="33"/>
      <c r="C200" s="33"/>
      <c r="D200" s="33"/>
      <c r="E200" s="33"/>
      <c r="F200" s="30" t="s">
        <v>50</v>
      </c>
      <c r="G200" s="1" t="s">
        <v>1094</v>
      </c>
      <c r="I200" s="1" t="s">
        <v>295</v>
      </c>
      <c r="J200" s="1" t="s">
        <v>1092</v>
      </c>
      <c r="K200" s="1" t="s">
        <v>296</v>
      </c>
    </row>
    <row r="201" spans="1:20" ht="20.100000000000001" customHeight="1">
      <c r="A201" s="30" t="s">
        <v>50</v>
      </c>
      <c r="B201" s="31"/>
      <c r="C201" s="31"/>
      <c r="D201" s="31"/>
      <c r="E201" s="31"/>
      <c r="F201" s="30" t="s">
        <v>50</v>
      </c>
      <c r="G201" s="1" t="s">
        <v>1094</v>
      </c>
      <c r="H201" s="1" t="s">
        <v>1375</v>
      </c>
      <c r="I201" s="1" t="s">
        <v>50</v>
      </c>
      <c r="J201" s="1" t="s">
        <v>50</v>
      </c>
      <c r="K201" s="1" t="s">
        <v>50</v>
      </c>
      <c r="L201">
        <v>1</v>
      </c>
      <c r="M201" s="1" t="s">
        <v>50</v>
      </c>
      <c r="O201" s="1" t="s">
        <v>50</v>
      </c>
      <c r="P201" s="1" t="s">
        <v>50</v>
      </c>
      <c r="Q201" s="1" t="s">
        <v>50</v>
      </c>
      <c r="R201" s="1" t="s">
        <v>50</v>
      </c>
      <c r="S201" s="1" t="s">
        <v>50</v>
      </c>
      <c r="T201" s="1" t="s">
        <v>50</v>
      </c>
    </row>
    <row r="202" spans="1:20" ht="20.100000000000001" customHeight="1">
      <c r="A202" s="30" t="s">
        <v>1586</v>
      </c>
      <c r="B202" s="31">
        <v>0</v>
      </c>
      <c r="C202" s="31">
        <v>0</v>
      </c>
      <c r="D202" s="31">
        <v>0</v>
      </c>
      <c r="E202" s="31">
        <v>0</v>
      </c>
      <c r="F202" s="30" t="s">
        <v>50</v>
      </c>
      <c r="G202" s="1" t="s">
        <v>1094</v>
      </c>
      <c r="H202" s="1" t="s">
        <v>1377</v>
      </c>
      <c r="I202" s="1" t="s">
        <v>1587</v>
      </c>
      <c r="J202" s="1" t="s">
        <v>50</v>
      </c>
      <c r="K202" s="1" t="s">
        <v>50</v>
      </c>
      <c r="M202" s="1" t="s">
        <v>50</v>
      </c>
      <c r="O202" s="1" t="s">
        <v>50</v>
      </c>
      <c r="P202" s="1" t="s">
        <v>50</v>
      </c>
      <c r="Q202" s="1" t="s">
        <v>50</v>
      </c>
      <c r="R202" s="1" t="s">
        <v>50</v>
      </c>
      <c r="S202" s="1" t="s">
        <v>50</v>
      </c>
      <c r="T202" s="1" t="s">
        <v>50</v>
      </c>
    </row>
    <row r="203" spans="1:20" ht="20.100000000000001" customHeight="1">
      <c r="A203" s="30" t="s">
        <v>1379</v>
      </c>
      <c r="B203" s="31">
        <v>0</v>
      </c>
      <c r="C203" s="31">
        <v>0</v>
      </c>
      <c r="D203" s="31">
        <v>0</v>
      </c>
      <c r="E203" s="31">
        <v>0</v>
      </c>
      <c r="F203" s="30" t="s">
        <v>50</v>
      </c>
      <c r="G203" s="1" t="s">
        <v>1094</v>
      </c>
      <c r="H203" s="1" t="s">
        <v>1377</v>
      </c>
      <c r="I203" s="1" t="s">
        <v>50</v>
      </c>
      <c r="J203" s="1" t="s">
        <v>50</v>
      </c>
      <c r="K203" s="1" t="s">
        <v>50</v>
      </c>
      <c r="M203" s="1" t="s">
        <v>50</v>
      </c>
      <c r="O203" s="1" t="s">
        <v>50</v>
      </c>
      <c r="P203" s="1" t="s">
        <v>50</v>
      </c>
      <c r="Q203" s="1" t="s">
        <v>50</v>
      </c>
      <c r="R203" s="1" t="s">
        <v>50</v>
      </c>
      <c r="S203" s="1" t="s">
        <v>50</v>
      </c>
      <c r="T203" s="1" t="s">
        <v>50</v>
      </c>
    </row>
    <row r="204" spans="1:20" ht="20.100000000000001" customHeight="1">
      <c r="A204" s="30" t="s">
        <v>1588</v>
      </c>
      <c r="B204" s="31">
        <v>0</v>
      </c>
      <c r="C204" s="31">
        <v>0</v>
      </c>
      <c r="D204" s="31">
        <v>0</v>
      </c>
      <c r="E204" s="31">
        <v>0</v>
      </c>
      <c r="F204" s="30" t="s">
        <v>50</v>
      </c>
      <c r="G204" s="1" t="s">
        <v>1094</v>
      </c>
      <c r="H204" s="1" t="s">
        <v>1377</v>
      </c>
      <c r="I204" s="1" t="s">
        <v>1589</v>
      </c>
      <c r="J204" s="1" t="s">
        <v>50</v>
      </c>
      <c r="K204" s="1" t="s">
        <v>50</v>
      </c>
      <c r="M204" s="1" t="s">
        <v>50</v>
      </c>
      <c r="O204" s="1" t="s">
        <v>50</v>
      </c>
      <c r="P204" s="1" t="s">
        <v>50</v>
      </c>
      <c r="Q204" s="1" t="s">
        <v>50</v>
      </c>
      <c r="R204" s="1" t="s">
        <v>50</v>
      </c>
      <c r="S204" s="1" t="s">
        <v>50</v>
      </c>
      <c r="T204" s="1" t="s">
        <v>50</v>
      </c>
    </row>
    <row r="205" spans="1:20" ht="20.100000000000001" customHeight="1">
      <c r="A205" s="30" t="s">
        <v>1590</v>
      </c>
      <c r="B205" s="31">
        <v>0</v>
      </c>
      <c r="C205" s="31">
        <v>0</v>
      </c>
      <c r="D205" s="31">
        <v>0</v>
      </c>
      <c r="E205" s="31">
        <v>0</v>
      </c>
      <c r="F205" s="30" t="s">
        <v>50</v>
      </c>
      <c r="G205" s="1" t="s">
        <v>1094</v>
      </c>
      <c r="H205" s="1" t="s">
        <v>1377</v>
      </c>
      <c r="I205" s="1" t="s">
        <v>1591</v>
      </c>
      <c r="J205" s="1" t="s">
        <v>50</v>
      </c>
      <c r="K205" s="1" t="s">
        <v>50</v>
      </c>
      <c r="M205" s="1" t="s">
        <v>50</v>
      </c>
      <c r="O205" s="1" t="s">
        <v>50</v>
      </c>
      <c r="P205" s="1" t="s">
        <v>50</v>
      </c>
      <c r="Q205" s="1" t="s">
        <v>50</v>
      </c>
      <c r="R205" s="1" t="s">
        <v>50</v>
      </c>
      <c r="S205" s="1" t="s">
        <v>50</v>
      </c>
      <c r="T205" s="1" t="s">
        <v>50</v>
      </c>
    </row>
    <row r="206" spans="1:20" ht="20.100000000000001" customHeight="1">
      <c r="A206" s="30" t="s">
        <v>1592</v>
      </c>
      <c r="B206" s="31">
        <v>0</v>
      </c>
      <c r="C206" s="31">
        <v>0</v>
      </c>
      <c r="D206" s="31">
        <v>0</v>
      </c>
      <c r="E206" s="31">
        <v>0</v>
      </c>
      <c r="F206" s="30" t="s">
        <v>50</v>
      </c>
      <c r="G206" s="1" t="s">
        <v>1094</v>
      </c>
      <c r="H206" s="1" t="s">
        <v>1377</v>
      </c>
      <c r="I206" s="1" t="s">
        <v>1593</v>
      </c>
      <c r="J206" s="1" t="s">
        <v>50</v>
      </c>
      <c r="K206" s="1" t="s">
        <v>50</v>
      </c>
      <c r="M206" s="1" t="s">
        <v>50</v>
      </c>
      <c r="O206" s="1" t="s">
        <v>50</v>
      </c>
      <c r="P206" s="1" t="s">
        <v>50</v>
      </c>
      <c r="Q206" s="1" t="s">
        <v>50</v>
      </c>
      <c r="R206" s="1" t="s">
        <v>50</v>
      </c>
      <c r="S206" s="1" t="s">
        <v>50</v>
      </c>
      <c r="T206" s="1" t="s">
        <v>50</v>
      </c>
    </row>
    <row r="207" spans="1:20" ht="20.100000000000001" customHeight="1">
      <c r="A207" s="30" t="s">
        <v>1379</v>
      </c>
      <c r="B207" s="31">
        <v>0</v>
      </c>
      <c r="C207" s="31">
        <v>0</v>
      </c>
      <c r="D207" s="31">
        <v>0</v>
      </c>
      <c r="E207" s="31">
        <v>0</v>
      </c>
      <c r="F207" s="30" t="s">
        <v>50</v>
      </c>
      <c r="G207" s="1" t="s">
        <v>1094</v>
      </c>
      <c r="H207" s="1" t="s">
        <v>1377</v>
      </c>
      <c r="I207" s="1" t="s">
        <v>50</v>
      </c>
      <c r="J207" s="1" t="s">
        <v>50</v>
      </c>
      <c r="K207" s="1" t="s">
        <v>50</v>
      </c>
      <c r="M207" s="1" t="s">
        <v>50</v>
      </c>
      <c r="O207" s="1" t="s">
        <v>50</v>
      </c>
      <c r="P207" s="1" t="s">
        <v>50</v>
      </c>
      <c r="Q207" s="1" t="s">
        <v>50</v>
      </c>
      <c r="R207" s="1" t="s">
        <v>50</v>
      </c>
      <c r="S207" s="1" t="s">
        <v>50</v>
      </c>
      <c r="T207" s="1" t="s">
        <v>50</v>
      </c>
    </row>
    <row r="208" spans="1:20" ht="20.100000000000001" customHeight="1">
      <c r="A208" s="30" t="s">
        <v>1594</v>
      </c>
      <c r="B208" s="31">
        <v>0</v>
      </c>
      <c r="C208" s="31">
        <v>0</v>
      </c>
      <c r="D208" s="31">
        <v>0</v>
      </c>
      <c r="E208" s="31">
        <v>0</v>
      </c>
      <c r="F208" s="30" t="s">
        <v>50</v>
      </c>
      <c r="G208" s="1" t="s">
        <v>1094</v>
      </c>
      <c r="H208" s="1" t="s">
        <v>1377</v>
      </c>
      <c r="I208" s="1" t="s">
        <v>1595</v>
      </c>
      <c r="J208" s="1" t="s">
        <v>50</v>
      </c>
      <c r="K208" s="1" t="s">
        <v>50</v>
      </c>
      <c r="M208" s="1" t="s">
        <v>50</v>
      </c>
      <c r="O208" s="1" t="s">
        <v>50</v>
      </c>
      <c r="P208" s="1" t="s">
        <v>50</v>
      </c>
      <c r="Q208" s="1" t="s">
        <v>50</v>
      </c>
      <c r="R208" s="1" t="s">
        <v>50</v>
      </c>
      <c r="S208" s="1" t="s">
        <v>50</v>
      </c>
      <c r="T208" s="1" t="s">
        <v>50</v>
      </c>
    </row>
    <row r="209" spans="1:20" ht="20.100000000000001" customHeight="1">
      <c r="A209" s="30" t="s">
        <v>1596</v>
      </c>
      <c r="B209" s="31">
        <v>0</v>
      </c>
      <c r="C209" s="31">
        <v>0</v>
      </c>
      <c r="D209" s="31">
        <v>0</v>
      </c>
      <c r="E209" s="31">
        <v>0</v>
      </c>
      <c r="F209" s="30" t="s">
        <v>50</v>
      </c>
      <c r="G209" s="1" t="s">
        <v>1094</v>
      </c>
      <c r="H209" s="1" t="s">
        <v>1377</v>
      </c>
      <c r="I209" s="1" t="s">
        <v>1597</v>
      </c>
      <c r="J209" s="1" t="s">
        <v>50</v>
      </c>
      <c r="K209" s="1" t="s">
        <v>50</v>
      </c>
      <c r="M209" s="1" t="s">
        <v>50</v>
      </c>
      <c r="O209" s="1" t="s">
        <v>50</v>
      </c>
      <c r="P209" s="1" t="s">
        <v>50</v>
      </c>
      <c r="Q209" s="1" t="s">
        <v>50</v>
      </c>
      <c r="R209" s="1" t="s">
        <v>50</v>
      </c>
      <c r="S209" s="1" t="s">
        <v>50</v>
      </c>
      <c r="T209" s="1" t="s">
        <v>50</v>
      </c>
    </row>
    <row r="210" spans="1:20" ht="20.100000000000001" customHeight="1">
      <c r="A210" s="30" t="s">
        <v>1598</v>
      </c>
      <c r="B210" s="31">
        <v>0</v>
      </c>
      <c r="C210" s="31">
        <v>0</v>
      </c>
      <c r="D210" s="31">
        <v>0</v>
      </c>
      <c r="E210" s="31">
        <v>0</v>
      </c>
      <c r="F210" s="30" t="s">
        <v>50</v>
      </c>
      <c r="G210" s="1" t="s">
        <v>1094</v>
      </c>
      <c r="H210" s="1" t="s">
        <v>1377</v>
      </c>
      <c r="I210" s="1" t="s">
        <v>1599</v>
      </c>
      <c r="J210" s="1" t="s">
        <v>50</v>
      </c>
      <c r="K210" s="1" t="s">
        <v>50</v>
      </c>
      <c r="M210" s="1" t="s">
        <v>50</v>
      </c>
      <c r="O210" s="1" t="s">
        <v>50</v>
      </c>
      <c r="P210" s="1" t="s">
        <v>50</v>
      </c>
      <c r="Q210" s="1" t="s">
        <v>50</v>
      </c>
      <c r="R210" s="1" t="s">
        <v>50</v>
      </c>
      <c r="S210" s="1" t="s">
        <v>50</v>
      </c>
      <c r="T210" s="1" t="s">
        <v>50</v>
      </c>
    </row>
    <row r="211" spans="1:20" ht="20.100000000000001" customHeight="1">
      <c r="A211" s="30" t="s">
        <v>1600</v>
      </c>
      <c r="B211" s="31">
        <v>0</v>
      </c>
      <c r="C211" s="31">
        <v>0</v>
      </c>
      <c r="D211" s="31">
        <v>0</v>
      </c>
      <c r="E211" s="31">
        <v>0</v>
      </c>
      <c r="F211" s="30" t="s">
        <v>50</v>
      </c>
      <c r="G211" s="1" t="s">
        <v>1094</v>
      </c>
      <c r="H211" s="1" t="s">
        <v>1377</v>
      </c>
      <c r="I211" s="1" t="s">
        <v>1601</v>
      </c>
      <c r="J211" s="1" t="s">
        <v>50</v>
      </c>
      <c r="K211" s="1" t="s">
        <v>50</v>
      </c>
      <c r="M211" s="1" t="s">
        <v>50</v>
      </c>
      <c r="O211" s="1" t="s">
        <v>50</v>
      </c>
      <c r="P211" s="1" t="s">
        <v>50</v>
      </c>
      <c r="Q211" s="1" t="s">
        <v>50</v>
      </c>
      <c r="R211" s="1" t="s">
        <v>50</v>
      </c>
      <c r="S211" s="1" t="s">
        <v>50</v>
      </c>
      <c r="T211" s="1" t="s">
        <v>50</v>
      </c>
    </row>
    <row r="212" spans="1:20" ht="20.100000000000001" customHeight="1">
      <c r="A212" s="30" t="s">
        <v>1602</v>
      </c>
      <c r="B212" s="31">
        <v>0</v>
      </c>
      <c r="C212" s="31">
        <v>0</v>
      </c>
      <c r="D212" s="31">
        <v>0</v>
      </c>
      <c r="E212" s="31">
        <v>0</v>
      </c>
      <c r="F212" s="30" t="s">
        <v>50</v>
      </c>
      <c r="G212" s="1" t="s">
        <v>1094</v>
      </c>
      <c r="H212" s="1" t="s">
        <v>1377</v>
      </c>
      <c r="I212" s="1" t="s">
        <v>1603</v>
      </c>
      <c r="J212" s="1" t="s">
        <v>50</v>
      </c>
      <c r="K212" s="1" t="s">
        <v>50</v>
      </c>
      <c r="M212" s="1" t="s">
        <v>50</v>
      </c>
      <c r="O212" s="1" t="s">
        <v>50</v>
      </c>
      <c r="P212" s="1" t="s">
        <v>50</v>
      </c>
      <c r="Q212" s="1" t="s">
        <v>50</v>
      </c>
      <c r="R212" s="1" t="s">
        <v>50</v>
      </c>
      <c r="S212" s="1" t="s">
        <v>50</v>
      </c>
      <c r="T212" s="1" t="s">
        <v>50</v>
      </c>
    </row>
    <row r="213" spans="1:20" ht="20.100000000000001" customHeight="1">
      <c r="A213" s="30" t="s">
        <v>1604</v>
      </c>
      <c r="B213" s="31">
        <v>0</v>
      </c>
      <c r="C213" s="31">
        <v>0</v>
      </c>
      <c r="D213" s="31">
        <v>0</v>
      </c>
      <c r="E213" s="31">
        <v>0</v>
      </c>
      <c r="F213" s="30" t="s">
        <v>50</v>
      </c>
      <c r="G213" s="1" t="s">
        <v>1094</v>
      </c>
      <c r="H213" s="1" t="s">
        <v>1377</v>
      </c>
      <c r="I213" s="1" t="s">
        <v>1605</v>
      </c>
      <c r="J213" s="1" t="s">
        <v>50</v>
      </c>
      <c r="K213" s="1" t="s">
        <v>50</v>
      </c>
      <c r="M213" s="1" t="s">
        <v>50</v>
      </c>
      <c r="O213" s="1" t="s">
        <v>50</v>
      </c>
      <c r="P213" s="1" t="s">
        <v>50</v>
      </c>
      <c r="Q213" s="1" t="s">
        <v>50</v>
      </c>
      <c r="R213" s="1" t="s">
        <v>50</v>
      </c>
      <c r="S213" s="1" t="s">
        <v>50</v>
      </c>
      <c r="T213" s="1" t="s">
        <v>50</v>
      </c>
    </row>
    <row r="214" spans="1:20" ht="20.100000000000001" customHeight="1">
      <c r="A214" s="30" t="s">
        <v>1606</v>
      </c>
      <c r="B214" s="31">
        <v>0</v>
      </c>
      <c r="C214" s="31">
        <v>0</v>
      </c>
      <c r="D214" s="31">
        <v>0</v>
      </c>
      <c r="E214" s="31">
        <v>0</v>
      </c>
      <c r="F214" s="30" t="s">
        <v>50</v>
      </c>
      <c r="G214" s="1" t="s">
        <v>1094</v>
      </c>
      <c r="H214" s="1" t="s">
        <v>1377</v>
      </c>
      <c r="I214" s="1" t="s">
        <v>1607</v>
      </c>
      <c r="J214" s="1" t="s">
        <v>50</v>
      </c>
      <c r="K214" s="1" t="s">
        <v>50</v>
      </c>
      <c r="M214" s="1" t="s">
        <v>50</v>
      </c>
      <c r="O214" s="1" t="s">
        <v>50</v>
      </c>
      <c r="P214" s="1" t="s">
        <v>50</v>
      </c>
      <c r="Q214" s="1" t="s">
        <v>50</v>
      </c>
      <c r="R214" s="1" t="s">
        <v>50</v>
      </c>
      <c r="S214" s="1" t="s">
        <v>50</v>
      </c>
      <c r="T214" s="1" t="s">
        <v>50</v>
      </c>
    </row>
    <row r="215" spans="1:20" ht="20.100000000000001" customHeight="1">
      <c r="A215" s="30" t="s">
        <v>1608</v>
      </c>
      <c r="B215" s="31">
        <v>0</v>
      </c>
      <c r="C215" s="31">
        <v>0</v>
      </c>
      <c r="D215" s="31">
        <v>0</v>
      </c>
      <c r="E215" s="31">
        <v>0</v>
      </c>
      <c r="F215" s="30" t="s">
        <v>50</v>
      </c>
      <c r="G215" s="1" t="s">
        <v>1094</v>
      </c>
      <c r="H215" s="1" t="s">
        <v>1377</v>
      </c>
      <c r="I215" s="1" t="s">
        <v>1609</v>
      </c>
      <c r="J215" s="1" t="s">
        <v>50</v>
      </c>
      <c r="K215" s="1" t="s">
        <v>50</v>
      </c>
      <c r="M215" s="1" t="s">
        <v>50</v>
      </c>
      <c r="O215" s="1" t="s">
        <v>50</v>
      </c>
      <c r="P215" s="1" t="s">
        <v>50</v>
      </c>
      <c r="Q215" s="1" t="s">
        <v>50</v>
      </c>
      <c r="R215" s="1" t="s">
        <v>50</v>
      </c>
      <c r="S215" s="1" t="s">
        <v>50</v>
      </c>
      <c r="T215" s="1" t="s">
        <v>50</v>
      </c>
    </row>
    <row r="216" spans="1:20" ht="20.100000000000001" customHeight="1">
      <c r="A216" s="30" t="s">
        <v>1610</v>
      </c>
      <c r="B216" s="31">
        <v>0</v>
      </c>
      <c r="C216" s="31">
        <v>0</v>
      </c>
      <c r="D216" s="31">
        <v>0</v>
      </c>
      <c r="E216" s="31">
        <v>0</v>
      </c>
      <c r="F216" s="30" t="s">
        <v>50</v>
      </c>
      <c r="G216" s="1" t="s">
        <v>1094</v>
      </c>
      <c r="H216" s="1" t="s">
        <v>1377</v>
      </c>
      <c r="I216" s="1" t="s">
        <v>1611</v>
      </c>
      <c r="J216" s="1" t="s">
        <v>50</v>
      </c>
      <c r="K216" s="1" t="s">
        <v>50</v>
      </c>
      <c r="M216" s="1" t="s">
        <v>50</v>
      </c>
      <c r="O216" s="1" t="s">
        <v>50</v>
      </c>
      <c r="P216" s="1" t="s">
        <v>50</v>
      </c>
      <c r="Q216" s="1" t="s">
        <v>50</v>
      </c>
      <c r="R216" s="1" t="s">
        <v>50</v>
      </c>
      <c r="S216" s="1" t="s">
        <v>50</v>
      </c>
      <c r="T216" s="1" t="s">
        <v>50</v>
      </c>
    </row>
    <row r="217" spans="1:20" ht="20.100000000000001" customHeight="1">
      <c r="A217" s="30" t="s">
        <v>1612</v>
      </c>
      <c r="B217" s="31">
        <v>0</v>
      </c>
      <c r="C217" s="31">
        <v>0</v>
      </c>
      <c r="D217" s="31">
        <v>0</v>
      </c>
      <c r="E217" s="31">
        <v>0</v>
      </c>
      <c r="F217" s="30" t="s">
        <v>50</v>
      </c>
      <c r="G217" s="1" t="s">
        <v>1094</v>
      </c>
      <c r="H217" s="1" t="s">
        <v>1377</v>
      </c>
      <c r="I217" s="1" t="s">
        <v>1613</v>
      </c>
      <c r="J217" s="1" t="s">
        <v>50</v>
      </c>
      <c r="K217" s="1" t="s">
        <v>50</v>
      </c>
      <c r="M217" s="1" t="s">
        <v>50</v>
      </c>
      <c r="O217" s="1" t="s">
        <v>50</v>
      </c>
      <c r="P217" s="1" t="s">
        <v>50</v>
      </c>
      <c r="Q217" s="1" t="s">
        <v>50</v>
      </c>
      <c r="R217" s="1" t="s">
        <v>50</v>
      </c>
      <c r="S217" s="1" t="s">
        <v>50</v>
      </c>
      <c r="T217" s="1" t="s">
        <v>50</v>
      </c>
    </row>
    <row r="218" spans="1:20" ht="20.100000000000001" customHeight="1">
      <c r="A218" s="30" t="s">
        <v>1614</v>
      </c>
      <c r="B218" s="31">
        <v>0</v>
      </c>
      <c r="C218" s="31">
        <v>0</v>
      </c>
      <c r="D218" s="31">
        <v>0</v>
      </c>
      <c r="E218" s="31">
        <v>0</v>
      </c>
      <c r="F218" s="30" t="s">
        <v>50</v>
      </c>
      <c r="G218" s="1" t="s">
        <v>1094</v>
      </c>
      <c r="H218" s="1" t="s">
        <v>1377</v>
      </c>
      <c r="I218" s="1" t="s">
        <v>1615</v>
      </c>
      <c r="J218" s="1" t="s">
        <v>50</v>
      </c>
      <c r="K218" s="1" t="s">
        <v>50</v>
      </c>
      <c r="M218" s="1" t="s">
        <v>50</v>
      </c>
      <c r="O218" s="1" t="s">
        <v>50</v>
      </c>
      <c r="P218" s="1" t="s">
        <v>50</v>
      </c>
      <c r="Q218" s="1" t="s">
        <v>50</v>
      </c>
      <c r="R218" s="1" t="s">
        <v>50</v>
      </c>
      <c r="S218" s="1" t="s">
        <v>50</v>
      </c>
      <c r="T218" s="1" t="s">
        <v>50</v>
      </c>
    </row>
    <row r="219" spans="1:20" ht="20.100000000000001" customHeight="1">
      <c r="A219" s="30" t="s">
        <v>1616</v>
      </c>
      <c r="B219" s="31">
        <v>0</v>
      </c>
      <c r="C219" s="31">
        <v>0</v>
      </c>
      <c r="D219" s="31">
        <v>0</v>
      </c>
      <c r="E219" s="31">
        <v>0</v>
      </c>
      <c r="F219" s="30" t="s">
        <v>50</v>
      </c>
      <c r="G219" s="1" t="s">
        <v>1094</v>
      </c>
      <c r="H219" s="1" t="s">
        <v>1377</v>
      </c>
      <c r="I219" s="1" t="s">
        <v>1617</v>
      </c>
      <c r="J219" s="1" t="s">
        <v>50</v>
      </c>
      <c r="K219" s="1" t="s">
        <v>50</v>
      </c>
      <c r="M219" s="1" t="s">
        <v>50</v>
      </c>
      <c r="O219" s="1" t="s">
        <v>50</v>
      </c>
      <c r="P219" s="1" t="s">
        <v>50</v>
      </c>
      <c r="Q219" s="1" t="s">
        <v>50</v>
      </c>
      <c r="R219" s="1" t="s">
        <v>50</v>
      </c>
      <c r="S219" s="1" t="s">
        <v>50</v>
      </c>
      <c r="T219" s="1" t="s">
        <v>50</v>
      </c>
    </row>
    <row r="220" spans="1:20" ht="20.100000000000001" customHeight="1">
      <c r="A220" s="30" t="s">
        <v>1379</v>
      </c>
      <c r="B220" s="31">
        <v>0</v>
      </c>
      <c r="C220" s="31">
        <v>0</v>
      </c>
      <c r="D220" s="31">
        <v>0</v>
      </c>
      <c r="E220" s="31">
        <v>0</v>
      </c>
      <c r="F220" s="30" t="s">
        <v>50</v>
      </c>
      <c r="G220" s="1" t="s">
        <v>1094</v>
      </c>
      <c r="H220" s="1" t="s">
        <v>1377</v>
      </c>
      <c r="I220" s="1" t="s">
        <v>1379</v>
      </c>
      <c r="J220" s="1" t="s">
        <v>50</v>
      </c>
      <c r="K220" s="1" t="s">
        <v>50</v>
      </c>
      <c r="M220" s="1" t="s">
        <v>50</v>
      </c>
      <c r="O220" s="1" t="s">
        <v>50</v>
      </c>
      <c r="P220" s="1" t="s">
        <v>50</v>
      </c>
      <c r="Q220" s="1" t="s">
        <v>50</v>
      </c>
      <c r="R220" s="1" t="s">
        <v>50</v>
      </c>
      <c r="S220" s="1" t="s">
        <v>50</v>
      </c>
      <c r="T220" s="1" t="s">
        <v>50</v>
      </c>
    </row>
    <row r="221" spans="1:20" ht="20.100000000000001" customHeight="1">
      <c r="A221" s="30" t="s">
        <v>1618</v>
      </c>
      <c r="B221" s="31">
        <v>0</v>
      </c>
      <c r="C221" s="31">
        <v>0</v>
      </c>
      <c r="D221" s="31">
        <v>0</v>
      </c>
      <c r="E221" s="31">
        <v>0</v>
      </c>
      <c r="F221" s="30" t="s">
        <v>50</v>
      </c>
      <c r="G221" s="1" t="s">
        <v>1094</v>
      </c>
      <c r="H221" s="1" t="s">
        <v>1377</v>
      </c>
      <c r="I221" s="1" t="s">
        <v>1619</v>
      </c>
      <c r="J221" s="1" t="s">
        <v>50</v>
      </c>
      <c r="K221" s="1" t="s">
        <v>50</v>
      </c>
      <c r="M221" s="1" t="s">
        <v>50</v>
      </c>
      <c r="O221" s="1" t="s">
        <v>50</v>
      </c>
      <c r="P221" s="1" t="s">
        <v>50</v>
      </c>
      <c r="Q221" s="1" t="s">
        <v>50</v>
      </c>
      <c r="R221" s="1" t="s">
        <v>50</v>
      </c>
      <c r="S221" s="1" t="s">
        <v>50</v>
      </c>
      <c r="T221" s="1" t="s">
        <v>50</v>
      </c>
    </row>
    <row r="222" spans="1:20" ht="20.100000000000001" customHeight="1">
      <c r="A222" s="30" t="s">
        <v>1620</v>
      </c>
      <c r="B222" s="31">
        <v>0</v>
      </c>
      <c r="C222" s="31">
        <v>0</v>
      </c>
      <c r="D222" s="31">
        <v>0</v>
      </c>
      <c r="E222" s="31">
        <v>0</v>
      </c>
      <c r="F222" s="30" t="s">
        <v>50</v>
      </c>
      <c r="G222" s="1" t="s">
        <v>1094</v>
      </c>
      <c r="H222" s="1" t="s">
        <v>1377</v>
      </c>
      <c r="I222" s="1" t="s">
        <v>1621</v>
      </c>
      <c r="J222" s="1" t="s">
        <v>50</v>
      </c>
      <c r="K222" s="1" t="s">
        <v>50</v>
      </c>
      <c r="M222" s="1" t="s">
        <v>50</v>
      </c>
      <c r="O222" s="1" t="s">
        <v>50</v>
      </c>
      <c r="P222" s="1" t="s">
        <v>50</v>
      </c>
      <c r="Q222" s="1" t="s">
        <v>50</v>
      </c>
      <c r="R222" s="1" t="s">
        <v>50</v>
      </c>
      <c r="S222" s="1" t="s">
        <v>50</v>
      </c>
      <c r="T222" s="1" t="s">
        <v>50</v>
      </c>
    </row>
    <row r="223" spans="1:20" ht="20.100000000000001" customHeight="1">
      <c r="A223" s="30" t="s">
        <v>1622</v>
      </c>
      <c r="B223" s="31">
        <v>0</v>
      </c>
      <c r="C223" s="31">
        <v>0</v>
      </c>
      <c r="D223" s="31">
        <v>0</v>
      </c>
      <c r="E223" s="31">
        <v>0</v>
      </c>
      <c r="F223" s="30" t="s">
        <v>50</v>
      </c>
      <c r="G223" s="1" t="s">
        <v>1094</v>
      </c>
      <c r="H223" s="1" t="s">
        <v>1377</v>
      </c>
      <c r="I223" s="1" t="s">
        <v>1623</v>
      </c>
      <c r="J223" s="1" t="s">
        <v>50</v>
      </c>
      <c r="K223" s="1" t="s">
        <v>50</v>
      </c>
      <c r="M223" s="1" t="s">
        <v>50</v>
      </c>
      <c r="O223" s="1" t="s">
        <v>50</v>
      </c>
      <c r="P223" s="1" t="s">
        <v>50</v>
      </c>
      <c r="Q223" s="1" t="s">
        <v>50</v>
      </c>
      <c r="R223" s="1" t="s">
        <v>50</v>
      </c>
      <c r="S223" s="1" t="s">
        <v>50</v>
      </c>
      <c r="T223" s="1" t="s">
        <v>50</v>
      </c>
    </row>
    <row r="224" spans="1:20" ht="20.100000000000001" customHeight="1">
      <c r="A224" s="30" t="s">
        <v>1624</v>
      </c>
      <c r="B224" s="31">
        <v>0</v>
      </c>
      <c r="C224" s="31">
        <v>0</v>
      </c>
      <c r="D224" s="31">
        <v>0</v>
      </c>
      <c r="E224" s="31">
        <v>0</v>
      </c>
      <c r="F224" s="30" t="s">
        <v>50</v>
      </c>
      <c r="G224" s="1" t="s">
        <v>1094</v>
      </c>
      <c r="H224" s="1" t="s">
        <v>1377</v>
      </c>
      <c r="I224" s="1" t="s">
        <v>1625</v>
      </c>
      <c r="J224" s="1" t="s">
        <v>50</v>
      </c>
      <c r="K224" s="1" t="s">
        <v>50</v>
      </c>
      <c r="M224" s="1" t="s">
        <v>50</v>
      </c>
      <c r="O224" s="1" t="s">
        <v>50</v>
      </c>
      <c r="P224" s="1" t="s">
        <v>50</v>
      </c>
      <c r="Q224" s="1" t="s">
        <v>50</v>
      </c>
      <c r="R224" s="1" t="s">
        <v>50</v>
      </c>
      <c r="S224" s="1" t="s">
        <v>50</v>
      </c>
      <c r="T224" s="1" t="s">
        <v>50</v>
      </c>
    </row>
    <row r="225" spans="1:20" ht="20.100000000000001" customHeight="1">
      <c r="A225" s="30" t="s">
        <v>1626</v>
      </c>
      <c r="B225" s="31">
        <v>0</v>
      </c>
      <c r="C225" s="31">
        <v>0</v>
      </c>
      <c r="D225" s="31">
        <v>0</v>
      </c>
      <c r="E225" s="31">
        <v>0</v>
      </c>
      <c r="F225" s="30" t="s">
        <v>50</v>
      </c>
      <c r="G225" s="1" t="s">
        <v>1094</v>
      </c>
      <c r="H225" s="1" t="s">
        <v>1377</v>
      </c>
      <c r="I225" s="1" t="s">
        <v>1627</v>
      </c>
      <c r="J225" s="1" t="s">
        <v>50</v>
      </c>
      <c r="K225" s="1" t="s">
        <v>50</v>
      </c>
      <c r="M225" s="1" t="s">
        <v>50</v>
      </c>
      <c r="O225" s="1" t="s">
        <v>50</v>
      </c>
      <c r="P225" s="1" t="s">
        <v>50</v>
      </c>
      <c r="Q225" s="1" t="s">
        <v>50</v>
      </c>
      <c r="R225" s="1" t="s">
        <v>50</v>
      </c>
      <c r="S225" s="1" t="s">
        <v>50</v>
      </c>
      <c r="T225" s="1" t="s">
        <v>50</v>
      </c>
    </row>
    <row r="226" spans="1:20" ht="20.100000000000001" customHeight="1">
      <c r="A226" s="30" t="s">
        <v>1628</v>
      </c>
      <c r="B226" s="31">
        <v>0</v>
      </c>
      <c r="C226" s="31">
        <v>0</v>
      </c>
      <c r="D226" s="31">
        <v>0</v>
      </c>
      <c r="E226" s="31">
        <v>0</v>
      </c>
      <c r="F226" s="30" t="s">
        <v>50</v>
      </c>
      <c r="G226" s="1" t="s">
        <v>1094</v>
      </c>
      <c r="H226" s="1" t="s">
        <v>1377</v>
      </c>
      <c r="I226" s="1" t="s">
        <v>1629</v>
      </c>
      <c r="J226" s="1" t="s">
        <v>50</v>
      </c>
      <c r="K226" s="1" t="s">
        <v>50</v>
      </c>
      <c r="M226" s="1" t="s">
        <v>50</v>
      </c>
      <c r="O226" s="1" t="s">
        <v>50</v>
      </c>
      <c r="P226" s="1" t="s">
        <v>50</v>
      </c>
      <c r="Q226" s="1" t="s">
        <v>50</v>
      </c>
      <c r="R226" s="1" t="s">
        <v>50</v>
      </c>
      <c r="S226" s="1" t="s">
        <v>50</v>
      </c>
      <c r="T226" s="1" t="s">
        <v>50</v>
      </c>
    </row>
    <row r="227" spans="1:20" ht="20.100000000000001" customHeight="1">
      <c r="A227" s="30" t="s">
        <v>1379</v>
      </c>
      <c r="B227" s="31">
        <v>0</v>
      </c>
      <c r="C227" s="31">
        <v>0</v>
      </c>
      <c r="D227" s="31">
        <v>0</v>
      </c>
      <c r="E227" s="31">
        <v>0</v>
      </c>
      <c r="F227" s="30" t="s">
        <v>50</v>
      </c>
      <c r="G227" s="1" t="s">
        <v>1094</v>
      </c>
      <c r="H227" s="1" t="s">
        <v>1377</v>
      </c>
      <c r="I227" s="1" t="s">
        <v>50</v>
      </c>
      <c r="J227" s="1" t="s">
        <v>50</v>
      </c>
      <c r="K227" s="1" t="s">
        <v>50</v>
      </c>
      <c r="M227" s="1" t="s">
        <v>50</v>
      </c>
      <c r="O227" s="1" t="s">
        <v>50</v>
      </c>
      <c r="P227" s="1" t="s">
        <v>50</v>
      </c>
      <c r="Q227" s="1" t="s">
        <v>50</v>
      </c>
      <c r="R227" s="1" t="s">
        <v>50</v>
      </c>
      <c r="S227" s="1" t="s">
        <v>50</v>
      </c>
      <c r="T227" s="1" t="s">
        <v>50</v>
      </c>
    </row>
    <row r="228" spans="1:20" ht="20.100000000000001" customHeight="1">
      <c r="A228" s="30" t="s">
        <v>1630</v>
      </c>
      <c r="B228" s="31">
        <v>0</v>
      </c>
      <c r="C228" s="31">
        <v>0</v>
      </c>
      <c r="D228" s="31">
        <v>0</v>
      </c>
      <c r="E228" s="31">
        <v>0</v>
      </c>
      <c r="F228" s="30" t="s">
        <v>50</v>
      </c>
      <c r="G228" s="1" t="s">
        <v>1094</v>
      </c>
      <c r="H228" s="1" t="s">
        <v>1377</v>
      </c>
      <c r="I228" s="1" t="s">
        <v>1631</v>
      </c>
      <c r="J228" s="1" t="s">
        <v>50</v>
      </c>
      <c r="K228" s="1" t="s">
        <v>50</v>
      </c>
      <c r="M228" s="1" t="s">
        <v>50</v>
      </c>
      <c r="O228" s="1" t="s">
        <v>50</v>
      </c>
      <c r="P228" s="1" t="s">
        <v>50</v>
      </c>
      <c r="Q228" s="1" t="s">
        <v>50</v>
      </c>
      <c r="R228" s="1" t="s">
        <v>50</v>
      </c>
      <c r="S228" s="1" t="s">
        <v>50</v>
      </c>
      <c r="T228" s="1" t="s">
        <v>50</v>
      </c>
    </row>
    <row r="229" spans="1:20" ht="20.100000000000001" customHeight="1">
      <c r="A229" s="30" t="s">
        <v>1632</v>
      </c>
      <c r="B229" s="31">
        <v>0</v>
      </c>
      <c r="C229" s="31">
        <v>0</v>
      </c>
      <c r="D229" s="31">
        <v>0</v>
      </c>
      <c r="E229" s="31">
        <v>0</v>
      </c>
      <c r="F229" s="30" t="s">
        <v>50</v>
      </c>
      <c r="G229" s="1" t="s">
        <v>1094</v>
      </c>
      <c r="H229" s="1" t="s">
        <v>1377</v>
      </c>
      <c r="I229" s="1" t="s">
        <v>1633</v>
      </c>
      <c r="J229" s="1" t="s">
        <v>50</v>
      </c>
      <c r="K229" s="1" t="s">
        <v>50</v>
      </c>
      <c r="M229" s="1" t="s">
        <v>50</v>
      </c>
      <c r="O229" s="1" t="s">
        <v>50</v>
      </c>
      <c r="P229" s="1" t="s">
        <v>50</v>
      </c>
      <c r="Q229" s="1" t="s">
        <v>50</v>
      </c>
      <c r="R229" s="1" t="s">
        <v>50</v>
      </c>
      <c r="S229" s="1" t="s">
        <v>50</v>
      </c>
      <c r="T229" s="1" t="s">
        <v>50</v>
      </c>
    </row>
    <row r="230" spans="1:20" ht="20.100000000000001" customHeight="1">
      <c r="A230" s="30" t="s">
        <v>1634</v>
      </c>
      <c r="B230" s="31">
        <v>0</v>
      </c>
      <c r="C230" s="31">
        <v>0</v>
      </c>
      <c r="D230" s="31">
        <v>0</v>
      </c>
      <c r="E230" s="31">
        <v>0</v>
      </c>
      <c r="F230" s="30" t="s">
        <v>50</v>
      </c>
      <c r="G230" s="1" t="s">
        <v>1094</v>
      </c>
      <c r="H230" s="1" t="s">
        <v>1377</v>
      </c>
      <c r="I230" s="1" t="s">
        <v>1635</v>
      </c>
      <c r="J230" s="1" t="s">
        <v>50</v>
      </c>
      <c r="K230" s="1" t="s">
        <v>50</v>
      </c>
      <c r="M230" s="1" t="s">
        <v>50</v>
      </c>
      <c r="O230" s="1" t="s">
        <v>50</v>
      </c>
      <c r="P230" s="1" t="s">
        <v>50</v>
      </c>
      <c r="Q230" s="1" t="s">
        <v>50</v>
      </c>
      <c r="R230" s="1" t="s">
        <v>50</v>
      </c>
      <c r="S230" s="1" t="s">
        <v>50</v>
      </c>
      <c r="T230" s="1" t="s">
        <v>50</v>
      </c>
    </row>
    <row r="231" spans="1:20" ht="20.100000000000001" customHeight="1">
      <c r="A231" s="30" t="s">
        <v>1636</v>
      </c>
      <c r="B231" s="31">
        <v>0</v>
      </c>
      <c r="C231" s="31">
        <v>0</v>
      </c>
      <c r="D231" s="31">
        <v>0</v>
      </c>
      <c r="E231" s="31">
        <v>0</v>
      </c>
      <c r="F231" s="30" t="s">
        <v>50</v>
      </c>
      <c r="G231" s="1" t="s">
        <v>1094</v>
      </c>
      <c r="H231" s="1" t="s">
        <v>1377</v>
      </c>
      <c r="I231" s="1" t="s">
        <v>1637</v>
      </c>
      <c r="J231" s="1" t="s">
        <v>50</v>
      </c>
      <c r="K231" s="1" t="s">
        <v>50</v>
      </c>
      <c r="M231" s="1" t="s">
        <v>50</v>
      </c>
      <c r="O231" s="1" t="s">
        <v>50</v>
      </c>
      <c r="P231" s="1" t="s">
        <v>50</v>
      </c>
      <c r="Q231" s="1" t="s">
        <v>50</v>
      </c>
      <c r="R231" s="1" t="s">
        <v>50</v>
      </c>
      <c r="S231" s="1" t="s">
        <v>50</v>
      </c>
      <c r="T231" s="1" t="s">
        <v>50</v>
      </c>
    </row>
    <row r="232" spans="1:20" ht="20.100000000000001" customHeight="1">
      <c r="A232" s="30" t="s">
        <v>1638</v>
      </c>
      <c r="B232" s="31">
        <v>0</v>
      </c>
      <c r="C232" s="31">
        <v>0</v>
      </c>
      <c r="D232" s="31">
        <v>0</v>
      </c>
      <c r="E232" s="31">
        <v>0</v>
      </c>
      <c r="F232" s="30" t="s">
        <v>50</v>
      </c>
      <c r="G232" s="1" t="s">
        <v>1094</v>
      </c>
      <c r="H232" s="1" t="s">
        <v>1377</v>
      </c>
      <c r="I232" s="1" t="s">
        <v>1639</v>
      </c>
      <c r="J232" s="1" t="s">
        <v>50</v>
      </c>
      <c r="K232" s="1" t="s">
        <v>50</v>
      </c>
      <c r="M232" s="1" t="s">
        <v>50</v>
      </c>
      <c r="O232" s="1" t="s">
        <v>50</v>
      </c>
      <c r="P232" s="1" t="s">
        <v>50</v>
      </c>
      <c r="Q232" s="1" t="s">
        <v>50</v>
      </c>
      <c r="R232" s="1" t="s">
        <v>50</v>
      </c>
      <c r="S232" s="1" t="s">
        <v>50</v>
      </c>
      <c r="T232" s="1" t="s">
        <v>50</v>
      </c>
    </row>
    <row r="233" spans="1:20" ht="20.100000000000001" customHeight="1">
      <c r="A233" s="30" t="s">
        <v>1640</v>
      </c>
      <c r="B233" s="31">
        <v>0</v>
      </c>
      <c r="C233" s="31">
        <v>0</v>
      </c>
      <c r="D233" s="31">
        <v>0</v>
      </c>
      <c r="E233" s="31">
        <v>0</v>
      </c>
      <c r="F233" s="30" t="s">
        <v>50</v>
      </c>
      <c r="G233" s="1" t="s">
        <v>1094</v>
      </c>
      <c r="H233" s="1" t="s">
        <v>1377</v>
      </c>
      <c r="I233" s="1" t="s">
        <v>1641</v>
      </c>
      <c r="J233" s="1" t="s">
        <v>50</v>
      </c>
      <c r="K233" s="1" t="s">
        <v>50</v>
      </c>
      <c r="M233" s="1" t="s">
        <v>50</v>
      </c>
      <c r="O233" s="1" t="s">
        <v>50</v>
      </c>
      <c r="P233" s="1" t="s">
        <v>50</v>
      </c>
      <c r="Q233" s="1" t="s">
        <v>50</v>
      </c>
      <c r="R233" s="1" t="s">
        <v>50</v>
      </c>
      <c r="S233" s="1" t="s">
        <v>50</v>
      </c>
      <c r="T233" s="1" t="s">
        <v>50</v>
      </c>
    </row>
    <row r="234" spans="1:20" ht="20.100000000000001" customHeight="1">
      <c r="A234" s="30" t="s">
        <v>1642</v>
      </c>
      <c r="B234" s="31">
        <v>0</v>
      </c>
      <c r="C234" s="31">
        <v>0</v>
      </c>
      <c r="D234" s="31">
        <v>0</v>
      </c>
      <c r="E234" s="31">
        <v>0</v>
      </c>
      <c r="F234" s="30" t="s">
        <v>50</v>
      </c>
      <c r="G234" s="1" t="s">
        <v>1094</v>
      </c>
      <c r="H234" s="1" t="s">
        <v>1377</v>
      </c>
      <c r="I234" s="1" t="s">
        <v>1643</v>
      </c>
      <c r="J234" s="1" t="s">
        <v>50</v>
      </c>
      <c r="K234" s="1" t="s">
        <v>50</v>
      </c>
      <c r="M234" s="1" t="s">
        <v>50</v>
      </c>
      <c r="O234" s="1" t="s">
        <v>50</v>
      </c>
      <c r="P234" s="1" t="s">
        <v>50</v>
      </c>
      <c r="Q234" s="1" t="s">
        <v>50</v>
      </c>
      <c r="R234" s="1" t="s">
        <v>50</v>
      </c>
      <c r="S234" s="1" t="s">
        <v>50</v>
      </c>
      <c r="T234" s="1" t="s">
        <v>50</v>
      </c>
    </row>
    <row r="235" spans="1:20" ht="20.100000000000001" customHeight="1">
      <c r="A235" s="30" t="s">
        <v>1644</v>
      </c>
      <c r="B235" s="31">
        <v>0</v>
      </c>
      <c r="C235" s="31">
        <v>0</v>
      </c>
      <c r="D235" s="31">
        <v>0</v>
      </c>
      <c r="E235" s="31">
        <v>0</v>
      </c>
      <c r="F235" s="30" t="s">
        <v>50</v>
      </c>
      <c r="G235" s="1" t="s">
        <v>1094</v>
      </c>
      <c r="H235" s="1" t="s">
        <v>1377</v>
      </c>
      <c r="I235" s="1" t="s">
        <v>1645</v>
      </c>
      <c r="J235" s="1" t="s">
        <v>50</v>
      </c>
      <c r="K235" s="1" t="s">
        <v>50</v>
      </c>
      <c r="M235" s="1" t="s">
        <v>50</v>
      </c>
      <c r="O235" s="1" t="s">
        <v>50</v>
      </c>
      <c r="P235" s="1" t="s">
        <v>50</v>
      </c>
      <c r="Q235" s="1" t="s">
        <v>50</v>
      </c>
      <c r="R235" s="1" t="s">
        <v>50</v>
      </c>
      <c r="S235" s="1" t="s">
        <v>50</v>
      </c>
      <c r="T235" s="1" t="s">
        <v>50</v>
      </c>
    </row>
    <row r="236" spans="1:20" ht="20.100000000000001" customHeight="1">
      <c r="A236" s="30" t="s">
        <v>1646</v>
      </c>
      <c r="B236" s="31">
        <v>0</v>
      </c>
      <c r="C236" s="31">
        <v>0</v>
      </c>
      <c r="D236" s="31">
        <v>0</v>
      </c>
      <c r="E236" s="31">
        <v>0</v>
      </c>
      <c r="F236" s="30" t="s">
        <v>50</v>
      </c>
      <c r="G236" s="1" t="s">
        <v>1094</v>
      </c>
      <c r="H236" s="1" t="s">
        <v>1377</v>
      </c>
      <c r="I236" s="1" t="s">
        <v>1647</v>
      </c>
      <c r="J236" s="1" t="s">
        <v>50</v>
      </c>
      <c r="K236" s="1" t="s">
        <v>50</v>
      </c>
      <c r="M236" s="1" t="s">
        <v>50</v>
      </c>
      <c r="O236" s="1" t="s">
        <v>50</v>
      </c>
      <c r="P236" s="1" t="s">
        <v>50</v>
      </c>
      <c r="Q236" s="1" t="s">
        <v>50</v>
      </c>
      <c r="R236" s="1" t="s">
        <v>50</v>
      </c>
      <c r="S236" s="1" t="s">
        <v>50</v>
      </c>
      <c r="T236" s="1" t="s">
        <v>50</v>
      </c>
    </row>
    <row r="237" spans="1:20" ht="20.100000000000001" customHeight="1">
      <c r="A237" s="30" t="s">
        <v>1379</v>
      </c>
      <c r="B237" s="31">
        <v>0</v>
      </c>
      <c r="C237" s="31">
        <v>0</v>
      </c>
      <c r="D237" s="31">
        <v>0</v>
      </c>
      <c r="E237" s="31">
        <v>0</v>
      </c>
      <c r="F237" s="30" t="s">
        <v>50</v>
      </c>
      <c r="G237" s="1" t="s">
        <v>1094</v>
      </c>
      <c r="H237" s="1" t="s">
        <v>1377</v>
      </c>
      <c r="I237" s="1" t="s">
        <v>1379</v>
      </c>
      <c r="J237" s="1" t="s">
        <v>50</v>
      </c>
      <c r="K237" s="1" t="s">
        <v>50</v>
      </c>
      <c r="M237" s="1" t="s">
        <v>50</v>
      </c>
      <c r="O237" s="1" t="s">
        <v>50</v>
      </c>
      <c r="P237" s="1" t="s">
        <v>50</v>
      </c>
      <c r="Q237" s="1" t="s">
        <v>50</v>
      </c>
      <c r="R237" s="1" t="s">
        <v>50</v>
      </c>
      <c r="S237" s="1" t="s">
        <v>50</v>
      </c>
      <c r="T237" s="1" t="s">
        <v>50</v>
      </c>
    </row>
    <row r="238" spans="1:20" ht="20.100000000000001" customHeight="1">
      <c r="A238" s="30" t="s">
        <v>1648</v>
      </c>
      <c r="B238" s="31">
        <v>0</v>
      </c>
      <c r="C238" s="31">
        <v>0</v>
      </c>
      <c r="D238" s="31">
        <v>0</v>
      </c>
      <c r="E238" s="31">
        <v>0</v>
      </c>
      <c r="F238" s="30" t="s">
        <v>50</v>
      </c>
      <c r="G238" s="1" t="s">
        <v>1094</v>
      </c>
      <c r="H238" s="1" t="s">
        <v>1377</v>
      </c>
      <c r="I238" s="1" t="s">
        <v>1649</v>
      </c>
      <c r="J238" s="1" t="s">
        <v>50</v>
      </c>
      <c r="K238" s="1" t="s">
        <v>50</v>
      </c>
      <c r="M238" s="1" t="s">
        <v>50</v>
      </c>
      <c r="O238" s="1" t="s">
        <v>50</v>
      </c>
      <c r="P238" s="1" t="s">
        <v>50</v>
      </c>
      <c r="Q238" s="1" t="s">
        <v>50</v>
      </c>
      <c r="R238" s="1" t="s">
        <v>50</v>
      </c>
      <c r="S238" s="1" t="s">
        <v>50</v>
      </c>
      <c r="T238" s="1" t="s">
        <v>50</v>
      </c>
    </row>
    <row r="239" spans="1:20" ht="20.100000000000001" customHeight="1">
      <c r="A239" s="30" t="s">
        <v>1650</v>
      </c>
      <c r="B239" s="31">
        <v>0</v>
      </c>
      <c r="C239" s="31">
        <v>0</v>
      </c>
      <c r="D239" s="31">
        <v>0</v>
      </c>
      <c r="E239" s="31">
        <v>0</v>
      </c>
      <c r="F239" s="30" t="s">
        <v>50</v>
      </c>
      <c r="G239" s="1" t="s">
        <v>1094</v>
      </c>
      <c r="H239" s="1" t="s">
        <v>1377</v>
      </c>
      <c r="I239" s="1" t="s">
        <v>1651</v>
      </c>
      <c r="J239" s="1" t="s">
        <v>50</v>
      </c>
      <c r="K239" s="1" t="s">
        <v>50</v>
      </c>
      <c r="M239" s="1" t="s">
        <v>50</v>
      </c>
      <c r="O239" s="1" t="s">
        <v>50</v>
      </c>
      <c r="P239" s="1" t="s">
        <v>50</v>
      </c>
      <c r="Q239" s="1" t="s">
        <v>50</v>
      </c>
      <c r="R239" s="1" t="s">
        <v>50</v>
      </c>
      <c r="S239" s="1" t="s">
        <v>50</v>
      </c>
      <c r="T239" s="1" t="s">
        <v>50</v>
      </c>
    </row>
    <row r="240" spans="1:20" ht="20.100000000000001" customHeight="1">
      <c r="A240" s="30" t="s">
        <v>1652</v>
      </c>
      <c r="B240" s="31">
        <v>0</v>
      </c>
      <c r="C240" s="31">
        <v>0</v>
      </c>
      <c r="D240" s="31">
        <v>0</v>
      </c>
      <c r="E240" s="31">
        <v>0</v>
      </c>
      <c r="F240" s="30" t="s">
        <v>50</v>
      </c>
      <c r="G240" s="1" t="s">
        <v>1094</v>
      </c>
      <c r="H240" s="1" t="s">
        <v>1377</v>
      </c>
      <c r="I240" s="1" t="s">
        <v>1653</v>
      </c>
      <c r="J240" s="1" t="s">
        <v>50</v>
      </c>
      <c r="K240" s="1" t="s">
        <v>50</v>
      </c>
      <c r="M240" s="1" t="s">
        <v>50</v>
      </c>
      <c r="O240" s="1" t="s">
        <v>50</v>
      </c>
      <c r="P240" s="1" t="s">
        <v>50</v>
      </c>
      <c r="Q240" s="1" t="s">
        <v>50</v>
      </c>
      <c r="R240" s="1" t="s">
        <v>50</v>
      </c>
      <c r="S240" s="1" t="s">
        <v>50</v>
      </c>
      <c r="T240" s="1" t="s">
        <v>50</v>
      </c>
    </row>
    <row r="241" spans="1:20" ht="20.100000000000001" customHeight="1">
      <c r="A241" s="30" t="s">
        <v>1654</v>
      </c>
      <c r="B241" s="31">
        <v>0</v>
      </c>
      <c r="C241" s="31">
        <v>0</v>
      </c>
      <c r="D241" s="31">
        <v>0</v>
      </c>
      <c r="E241" s="31">
        <v>0</v>
      </c>
      <c r="F241" s="30" t="s">
        <v>50</v>
      </c>
      <c r="G241" s="1" t="s">
        <v>1094</v>
      </c>
      <c r="H241" s="1" t="s">
        <v>1377</v>
      </c>
      <c r="I241" s="1" t="s">
        <v>1655</v>
      </c>
      <c r="J241" s="1" t="s">
        <v>50</v>
      </c>
      <c r="K241" s="1" t="s">
        <v>50</v>
      </c>
      <c r="M241" s="1" t="s">
        <v>50</v>
      </c>
      <c r="O241" s="1" t="s">
        <v>50</v>
      </c>
      <c r="P241" s="1" t="s">
        <v>50</v>
      </c>
      <c r="Q241" s="1" t="s">
        <v>50</v>
      </c>
      <c r="R241" s="1" t="s">
        <v>50</v>
      </c>
      <c r="S241" s="1" t="s">
        <v>50</v>
      </c>
      <c r="T241" s="1" t="s">
        <v>50</v>
      </c>
    </row>
    <row r="242" spans="1:20" ht="20.100000000000001" customHeight="1">
      <c r="A242" s="30" t="s">
        <v>1656</v>
      </c>
      <c r="B242" s="31">
        <v>0</v>
      </c>
      <c r="C242" s="31">
        <v>0</v>
      </c>
      <c r="D242" s="31">
        <v>0</v>
      </c>
      <c r="E242" s="31">
        <v>0</v>
      </c>
      <c r="F242" s="30" t="s">
        <v>50</v>
      </c>
      <c r="G242" s="1" t="s">
        <v>1094</v>
      </c>
      <c r="H242" s="1" t="s">
        <v>1377</v>
      </c>
      <c r="I242" s="1" t="s">
        <v>1657</v>
      </c>
      <c r="J242" s="1" t="s">
        <v>50</v>
      </c>
      <c r="K242" s="1" t="s">
        <v>50</v>
      </c>
      <c r="M242" s="1" t="s">
        <v>50</v>
      </c>
      <c r="O242" s="1" t="s">
        <v>50</v>
      </c>
      <c r="P242" s="1" t="s">
        <v>50</v>
      </c>
      <c r="Q242" s="1" t="s">
        <v>50</v>
      </c>
      <c r="R242" s="1" t="s">
        <v>50</v>
      </c>
      <c r="S242" s="1" t="s">
        <v>50</v>
      </c>
      <c r="T242" s="1" t="s">
        <v>50</v>
      </c>
    </row>
    <row r="243" spans="1:20" ht="20.100000000000001" customHeight="1">
      <c r="A243" s="30" t="s">
        <v>1658</v>
      </c>
      <c r="B243" s="31">
        <v>0</v>
      </c>
      <c r="C243" s="31">
        <v>0</v>
      </c>
      <c r="D243" s="31">
        <v>0</v>
      </c>
      <c r="E243" s="31">
        <v>0</v>
      </c>
      <c r="F243" s="30" t="s">
        <v>50</v>
      </c>
      <c r="G243" s="1" t="s">
        <v>1094</v>
      </c>
      <c r="H243" s="1" t="s">
        <v>1377</v>
      </c>
      <c r="I243" s="1" t="s">
        <v>1659</v>
      </c>
      <c r="J243" s="1" t="s">
        <v>50</v>
      </c>
      <c r="K243" s="1" t="s">
        <v>50</v>
      </c>
      <c r="M243" s="1" t="s">
        <v>50</v>
      </c>
      <c r="O243" s="1" t="s">
        <v>50</v>
      </c>
      <c r="P243" s="1" t="s">
        <v>50</v>
      </c>
      <c r="Q243" s="1" t="s">
        <v>50</v>
      </c>
      <c r="R243" s="1" t="s">
        <v>50</v>
      </c>
      <c r="S243" s="1" t="s">
        <v>50</v>
      </c>
      <c r="T243" s="1" t="s">
        <v>50</v>
      </c>
    </row>
    <row r="244" spans="1:20" ht="20.100000000000001" customHeight="1">
      <c r="A244" s="30" t="s">
        <v>1379</v>
      </c>
      <c r="B244" s="31">
        <v>0</v>
      </c>
      <c r="C244" s="31">
        <v>0</v>
      </c>
      <c r="D244" s="31">
        <v>0</v>
      </c>
      <c r="E244" s="31">
        <v>0</v>
      </c>
      <c r="F244" s="30" t="s">
        <v>50</v>
      </c>
      <c r="G244" s="1" t="s">
        <v>1094</v>
      </c>
      <c r="H244" s="1" t="s">
        <v>1377</v>
      </c>
      <c r="I244" s="1" t="s">
        <v>1379</v>
      </c>
      <c r="J244" s="1" t="s">
        <v>50</v>
      </c>
      <c r="K244" s="1" t="s">
        <v>50</v>
      </c>
      <c r="M244" s="1" t="s">
        <v>50</v>
      </c>
      <c r="O244" s="1" t="s">
        <v>50</v>
      </c>
      <c r="P244" s="1" t="s">
        <v>50</v>
      </c>
      <c r="Q244" s="1" t="s">
        <v>50</v>
      </c>
      <c r="R244" s="1" t="s">
        <v>50</v>
      </c>
      <c r="S244" s="1" t="s">
        <v>50</v>
      </c>
      <c r="T244" s="1" t="s">
        <v>50</v>
      </c>
    </row>
    <row r="245" spans="1:20" ht="20.100000000000001" customHeight="1">
      <c r="A245" s="30" t="s">
        <v>1660</v>
      </c>
      <c r="B245" s="31">
        <v>0</v>
      </c>
      <c r="C245" s="31">
        <v>0</v>
      </c>
      <c r="D245" s="31">
        <v>0</v>
      </c>
      <c r="E245" s="31">
        <v>0</v>
      </c>
      <c r="F245" s="30" t="s">
        <v>50</v>
      </c>
      <c r="G245" s="1" t="s">
        <v>1094</v>
      </c>
      <c r="H245" s="1" t="s">
        <v>1377</v>
      </c>
      <c r="I245" s="1" t="s">
        <v>1661</v>
      </c>
      <c r="J245" s="1" t="s">
        <v>50</v>
      </c>
      <c r="K245" s="1" t="s">
        <v>50</v>
      </c>
      <c r="M245" s="1" t="s">
        <v>50</v>
      </c>
      <c r="O245" s="1" t="s">
        <v>50</v>
      </c>
      <c r="P245" s="1" t="s">
        <v>50</v>
      </c>
      <c r="Q245" s="1" t="s">
        <v>50</v>
      </c>
      <c r="R245" s="1" t="s">
        <v>50</v>
      </c>
      <c r="S245" s="1" t="s">
        <v>50</v>
      </c>
      <c r="T245" s="1" t="s">
        <v>50</v>
      </c>
    </row>
    <row r="246" spans="1:20" ht="20.100000000000001" customHeight="1">
      <c r="A246" s="30" t="s">
        <v>1662</v>
      </c>
      <c r="B246" s="31">
        <v>0</v>
      </c>
      <c r="C246" s="31">
        <v>0</v>
      </c>
      <c r="D246" s="31">
        <v>0</v>
      </c>
      <c r="E246" s="31">
        <v>0</v>
      </c>
      <c r="F246" s="30" t="s">
        <v>50</v>
      </c>
      <c r="G246" s="1" t="s">
        <v>1094</v>
      </c>
      <c r="H246" s="1" t="s">
        <v>1377</v>
      </c>
      <c r="I246" s="1" t="s">
        <v>1663</v>
      </c>
      <c r="J246" s="1" t="s">
        <v>50</v>
      </c>
      <c r="K246" s="1" t="s">
        <v>50</v>
      </c>
      <c r="M246" s="1" t="s">
        <v>50</v>
      </c>
      <c r="O246" s="1" t="s">
        <v>50</v>
      </c>
      <c r="P246" s="1" t="s">
        <v>50</v>
      </c>
      <c r="Q246" s="1" t="s">
        <v>50</v>
      </c>
      <c r="R246" s="1" t="s">
        <v>50</v>
      </c>
      <c r="S246" s="1" t="s">
        <v>50</v>
      </c>
      <c r="T246" s="1" t="s">
        <v>50</v>
      </c>
    </row>
    <row r="247" spans="1:20" ht="20.100000000000001" customHeight="1">
      <c r="A247" s="30" t="s">
        <v>1664</v>
      </c>
      <c r="B247" s="31">
        <v>0</v>
      </c>
      <c r="C247" s="31">
        <v>0</v>
      </c>
      <c r="D247" s="31">
        <v>0</v>
      </c>
      <c r="E247" s="31">
        <v>0</v>
      </c>
      <c r="F247" s="30" t="s">
        <v>50</v>
      </c>
      <c r="G247" s="1" t="s">
        <v>1094</v>
      </c>
      <c r="H247" s="1" t="s">
        <v>1377</v>
      </c>
      <c r="I247" s="1" t="s">
        <v>1665</v>
      </c>
      <c r="J247" s="1" t="s">
        <v>50</v>
      </c>
      <c r="K247" s="1" t="s">
        <v>50</v>
      </c>
      <c r="M247" s="1" t="s">
        <v>50</v>
      </c>
      <c r="O247" s="1" t="s">
        <v>50</v>
      </c>
      <c r="P247" s="1" t="s">
        <v>50</v>
      </c>
      <c r="Q247" s="1" t="s">
        <v>50</v>
      </c>
      <c r="R247" s="1" t="s">
        <v>50</v>
      </c>
      <c r="S247" s="1" t="s">
        <v>50</v>
      </c>
      <c r="T247" s="1" t="s">
        <v>50</v>
      </c>
    </row>
    <row r="248" spans="1:20" ht="20.100000000000001" customHeight="1">
      <c r="A248" s="30" t="s">
        <v>1666</v>
      </c>
      <c r="B248" s="31">
        <v>0</v>
      </c>
      <c r="C248" s="31">
        <v>0</v>
      </c>
      <c r="D248" s="31">
        <v>64</v>
      </c>
      <c r="E248" s="31">
        <v>64</v>
      </c>
      <c r="F248" s="30" t="s">
        <v>50</v>
      </c>
      <c r="G248" s="1" t="s">
        <v>1094</v>
      </c>
      <c r="H248" s="1" t="s">
        <v>1377</v>
      </c>
      <c r="I248" s="1" t="s">
        <v>1667</v>
      </c>
      <c r="J248" s="1" t="s">
        <v>50</v>
      </c>
      <c r="K248" s="1" t="s">
        <v>50</v>
      </c>
      <c r="M248" s="1" t="s">
        <v>50</v>
      </c>
      <c r="O248" s="1" t="s">
        <v>50</v>
      </c>
      <c r="P248" s="1" t="s">
        <v>50</v>
      </c>
      <c r="Q248" s="1" t="s">
        <v>50</v>
      </c>
      <c r="R248" s="1" t="s">
        <v>50</v>
      </c>
      <c r="S248" s="1" t="s">
        <v>50</v>
      </c>
      <c r="T248" s="1" t="s">
        <v>50</v>
      </c>
    </row>
    <row r="249" spans="1:20" ht="20.100000000000001" customHeight="1">
      <c r="A249" s="30" t="s">
        <v>1668</v>
      </c>
      <c r="B249" s="31">
        <v>0</v>
      </c>
      <c r="C249" s="31">
        <v>0</v>
      </c>
      <c r="D249" s="31">
        <v>195.9</v>
      </c>
      <c r="E249" s="31">
        <v>195.9</v>
      </c>
      <c r="F249" s="30" t="s">
        <v>50</v>
      </c>
      <c r="G249" s="1" t="s">
        <v>1094</v>
      </c>
      <c r="H249" s="1" t="s">
        <v>1377</v>
      </c>
      <c r="I249" s="1" t="s">
        <v>1669</v>
      </c>
      <c r="J249" s="1" t="s">
        <v>50</v>
      </c>
      <c r="K249" s="1" t="s">
        <v>50</v>
      </c>
      <c r="M249" s="1" t="s">
        <v>50</v>
      </c>
      <c r="O249" s="1" t="s">
        <v>50</v>
      </c>
      <c r="P249" s="1" t="s">
        <v>50</v>
      </c>
      <c r="Q249" s="1" t="s">
        <v>50</v>
      </c>
      <c r="R249" s="1" t="s">
        <v>50</v>
      </c>
      <c r="S249" s="1" t="s">
        <v>50</v>
      </c>
      <c r="T249" s="1" t="s">
        <v>50</v>
      </c>
    </row>
    <row r="250" spans="1:20" ht="20.100000000000001" customHeight="1">
      <c r="A250" s="30" t="s">
        <v>1670</v>
      </c>
      <c r="B250" s="31">
        <v>0</v>
      </c>
      <c r="C250" s="31">
        <v>0</v>
      </c>
      <c r="D250" s="31">
        <v>41.5</v>
      </c>
      <c r="E250" s="31">
        <v>41.5</v>
      </c>
      <c r="F250" s="30" t="s">
        <v>50</v>
      </c>
      <c r="G250" s="1" t="s">
        <v>1094</v>
      </c>
      <c r="H250" s="1" t="s">
        <v>1377</v>
      </c>
      <c r="I250" s="1" t="s">
        <v>1671</v>
      </c>
      <c r="J250" s="1" t="s">
        <v>50</v>
      </c>
      <c r="K250" s="1" t="s">
        <v>50</v>
      </c>
      <c r="M250" s="1" t="s">
        <v>50</v>
      </c>
      <c r="O250" s="1" t="s">
        <v>50</v>
      </c>
      <c r="P250" s="1" t="s">
        <v>50</v>
      </c>
      <c r="Q250" s="1" t="s">
        <v>50</v>
      </c>
      <c r="R250" s="1" t="s">
        <v>50</v>
      </c>
      <c r="S250" s="1" t="s">
        <v>50</v>
      </c>
      <c r="T250" s="1" t="s">
        <v>50</v>
      </c>
    </row>
    <row r="251" spans="1:20" ht="20.100000000000001" customHeight="1">
      <c r="A251" s="30" t="s">
        <v>1388</v>
      </c>
      <c r="B251" s="31">
        <v>0</v>
      </c>
      <c r="C251" s="31">
        <v>0</v>
      </c>
      <c r="D251" s="31">
        <v>301.39999999999998</v>
      </c>
      <c r="E251" s="31">
        <v>301.39999999999998</v>
      </c>
      <c r="F251" s="30" t="s">
        <v>50</v>
      </c>
      <c r="G251" s="1" t="s">
        <v>1094</v>
      </c>
      <c r="H251" s="1" t="s">
        <v>1377</v>
      </c>
      <c r="I251" s="1" t="s">
        <v>1389</v>
      </c>
      <c r="J251" s="1" t="s">
        <v>50</v>
      </c>
      <c r="K251" s="1" t="s">
        <v>50</v>
      </c>
      <c r="M251" s="1" t="s">
        <v>50</v>
      </c>
      <c r="O251" s="1" t="s">
        <v>50</v>
      </c>
      <c r="P251" s="1" t="s">
        <v>50</v>
      </c>
      <c r="Q251" s="1" t="s">
        <v>50</v>
      </c>
      <c r="R251" s="1" t="s">
        <v>50</v>
      </c>
      <c r="S251" s="1" t="s">
        <v>50</v>
      </c>
      <c r="T251" s="1" t="s">
        <v>50</v>
      </c>
    </row>
    <row r="252" spans="1:20" ht="20.100000000000001" customHeight="1">
      <c r="A252" s="30" t="s">
        <v>1379</v>
      </c>
      <c r="B252" s="31">
        <v>0</v>
      </c>
      <c r="C252" s="31">
        <v>0</v>
      </c>
      <c r="D252" s="31">
        <v>0</v>
      </c>
      <c r="E252" s="31">
        <v>0</v>
      </c>
      <c r="F252" s="30" t="s">
        <v>50</v>
      </c>
      <c r="G252" s="1" t="s">
        <v>1094</v>
      </c>
      <c r="H252" s="1" t="s">
        <v>1377</v>
      </c>
      <c r="I252" s="1" t="s">
        <v>50</v>
      </c>
      <c r="J252" s="1" t="s">
        <v>50</v>
      </c>
      <c r="K252" s="1" t="s">
        <v>50</v>
      </c>
      <c r="M252" s="1" t="s">
        <v>50</v>
      </c>
      <c r="O252" s="1" t="s">
        <v>50</v>
      </c>
      <c r="P252" s="1" t="s">
        <v>50</v>
      </c>
      <c r="Q252" s="1" t="s">
        <v>50</v>
      </c>
      <c r="R252" s="1" t="s">
        <v>50</v>
      </c>
      <c r="S252" s="1" t="s">
        <v>50</v>
      </c>
      <c r="T252" s="1" t="s">
        <v>50</v>
      </c>
    </row>
    <row r="253" spans="1:20" ht="20.100000000000001" customHeight="1">
      <c r="A253" s="30" t="s">
        <v>1672</v>
      </c>
      <c r="B253" s="31">
        <v>0</v>
      </c>
      <c r="C253" s="31">
        <v>0</v>
      </c>
      <c r="D253" s="31">
        <v>0</v>
      </c>
      <c r="E253" s="31">
        <v>0</v>
      </c>
      <c r="F253" s="30" t="s">
        <v>50</v>
      </c>
      <c r="G253" s="1" t="s">
        <v>1094</v>
      </c>
      <c r="H253" s="1" t="s">
        <v>1377</v>
      </c>
      <c r="I253" s="1" t="s">
        <v>1673</v>
      </c>
      <c r="J253" s="1" t="s">
        <v>50</v>
      </c>
      <c r="K253" s="1" t="s">
        <v>50</v>
      </c>
      <c r="M253" s="1" t="s">
        <v>50</v>
      </c>
      <c r="O253" s="1" t="s">
        <v>50</v>
      </c>
      <c r="P253" s="1" t="s">
        <v>50</v>
      </c>
      <c r="Q253" s="1" t="s">
        <v>50</v>
      </c>
      <c r="R253" s="1" t="s">
        <v>50</v>
      </c>
      <c r="S253" s="1" t="s">
        <v>50</v>
      </c>
      <c r="T253" s="1" t="s">
        <v>50</v>
      </c>
    </row>
    <row r="254" spans="1:20" ht="20.100000000000001" customHeight="1">
      <c r="A254" s="30" t="s">
        <v>1596</v>
      </c>
      <c r="B254" s="31">
        <v>0</v>
      </c>
      <c r="C254" s="31">
        <v>0</v>
      </c>
      <c r="D254" s="31">
        <v>0</v>
      </c>
      <c r="E254" s="31">
        <v>0</v>
      </c>
      <c r="F254" s="30" t="s">
        <v>50</v>
      </c>
      <c r="G254" s="1" t="s">
        <v>1094</v>
      </c>
      <c r="H254" s="1" t="s">
        <v>1377</v>
      </c>
      <c r="I254" s="1" t="s">
        <v>1597</v>
      </c>
      <c r="J254" s="1" t="s">
        <v>50</v>
      </c>
      <c r="K254" s="1" t="s">
        <v>50</v>
      </c>
      <c r="M254" s="1" t="s">
        <v>50</v>
      </c>
      <c r="O254" s="1" t="s">
        <v>50</v>
      </c>
      <c r="P254" s="1" t="s">
        <v>50</v>
      </c>
      <c r="Q254" s="1" t="s">
        <v>50</v>
      </c>
      <c r="R254" s="1" t="s">
        <v>50</v>
      </c>
      <c r="S254" s="1" t="s">
        <v>50</v>
      </c>
      <c r="T254" s="1" t="s">
        <v>50</v>
      </c>
    </row>
    <row r="255" spans="1:20" ht="20.100000000000001" customHeight="1">
      <c r="A255" s="30" t="s">
        <v>1598</v>
      </c>
      <c r="B255" s="31">
        <v>0</v>
      </c>
      <c r="C255" s="31">
        <v>0</v>
      </c>
      <c r="D255" s="31">
        <v>0</v>
      </c>
      <c r="E255" s="31">
        <v>0</v>
      </c>
      <c r="F255" s="30" t="s">
        <v>50</v>
      </c>
      <c r="G255" s="1" t="s">
        <v>1094</v>
      </c>
      <c r="H255" s="1" t="s">
        <v>1377</v>
      </c>
      <c r="I255" s="1" t="s">
        <v>1599</v>
      </c>
      <c r="J255" s="1" t="s">
        <v>50</v>
      </c>
      <c r="K255" s="1" t="s">
        <v>50</v>
      </c>
      <c r="M255" s="1" t="s">
        <v>50</v>
      </c>
      <c r="O255" s="1" t="s">
        <v>50</v>
      </c>
      <c r="P255" s="1" t="s">
        <v>50</v>
      </c>
      <c r="Q255" s="1" t="s">
        <v>50</v>
      </c>
      <c r="R255" s="1" t="s">
        <v>50</v>
      </c>
      <c r="S255" s="1" t="s">
        <v>50</v>
      </c>
      <c r="T255" s="1" t="s">
        <v>50</v>
      </c>
    </row>
    <row r="256" spans="1:20" ht="20.100000000000001" customHeight="1">
      <c r="A256" s="30" t="s">
        <v>1600</v>
      </c>
      <c r="B256" s="31">
        <v>0</v>
      </c>
      <c r="C256" s="31">
        <v>0</v>
      </c>
      <c r="D256" s="31">
        <v>0</v>
      </c>
      <c r="E256" s="31">
        <v>0</v>
      </c>
      <c r="F256" s="30" t="s">
        <v>50</v>
      </c>
      <c r="G256" s="1" t="s">
        <v>1094</v>
      </c>
      <c r="H256" s="1" t="s">
        <v>1377</v>
      </c>
      <c r="I256" s="1" t="s">
        <v>1601</v>
      </c>
      <c r="J256" s="1" t="s">
        <v>50</v>
      </c>
      <c r="K256" s="1" t="s">
        <v>50</v>
      </c>
      <c r="M256" s="1" t="s">
        <v>50</v>
      </c>
      <c r="O256" s="1" t="s">
        <v>50</v>
      </c>
      <c r="P256" s="1" t="s">
        <v>50</v>
      </c>
      <c r="Q256" s="1" t="s">
        <v>50</v>
      </c>
      <c r="R256" s="1" t="s">
        <v>50</v>
      </c>
      <c r="S256" s="1" t="s">
        <v>50</v>
      </c>
      <c r="T256" s="1" t="s">
        <v>50</v>
      </c>
    </row>
    <row r="257" spans="1:20" ht="20.100000000000001" customHeight="1">
      <c r="A257" s="30" t="s">
        <v>1602</v>
      </c>
      <c r="B257" s="31">
        <v>0</v>
      </c>
      <c r="C257" s="31">
        <v>0</v>
      </c>
      <c r="D257" s="31">
        <v>0</v>
      </c>
      <c r="E257" s="31">
        <v>0</v>
      </c>
      <c r="F257" s="30" t="s">
        <v>50</v>
      </c>
      <c r="G257" s="1" t="s">
        <v>1094</v>
      </c>
      <c r="H257" s="1" t="s">
        <v>1377</v>
      </c>
      <c r="I257" s="1" t="s">
        <v>1603</v>
      </c>
      <c r="J257" s="1" t="s">
        <v>50</v>
      </c>
      <c r="K257" s="1" t="s">
        <v>50</v>
      </c>
      <c r="M257" s="1" t="s">
        <v>50</v>
      </c>
      <c r="O257" s="1" t="s">
        <v>50</v>
      </c>
      <c r="P257" s="1" t="s">
        <v>50</v>
      </c>
      <c r="Q257" s="1" t="s">
        <v>50</v>
      </c>
      <c r="R257" s="1" t="s">
        <v>50</v>
      </c>
      <c r="S257" s="1" t="s">
        <v>50</v>
      </c>
      <c r="T257" s="1" t="s">
        <v>50</v>
      </c>
    </row>
    <row r="258" spans="1:20" ht="20.100000000000001" customHeight="1">
      <c r="A258" s="30" t="s">
        <v>1604</v>
      </c>
      <c r="B258" s="31">
        <v>0</v>
      </c>
      <c r="C258" s="31">
        <v>0</v>
      </c>
      <c r="D258" s="31">
        <v>0</v>
      </c>
      <c r="E258" s="31">
        <v>0</v>
      </c>
      <c r="F258" s="30" t="s">
        <v>50</v>
      </c>
      <c r="G258" s="1" t="s">
        <v>1094</v>
      </c>
      <c r="H258" s="1" t="s">
        <v>1377</v>
      </c>
      <c r="I258" s="1" t="s">
        <v>1605</v>
      </c>
      <c r="J258" s="1" t="s">
        <v>50</v>
      </c>
      <c r="K258" s="1" t="s">
        <v>50</v>
      </c>
      <c r="M258" s="1" t="s">
        <v>50</v>
      </c>
      <c r="O258" s="1" t="s">
        <v>50</v>
      </c>
      <c r="P258" s="1" t="s">
        <v>50</v>
      </c>
      <c r="Q258" s="1" t="s">
        <v>50</v>
      </c>
      <c r="R258" s="1" t="s">
        <v>50</v>
      </c>
      <c r="S258" s="1" t="s">
        <v>50</v>
      </c>
      <c r="T258" s="1" t="s">
        <v>50</v>
      </c>
    </row>
    <row r="259" spans="1:20" ht="20.100000000000001" customHeight="1">
      <c r="A259" s="30" t="s">
        <v>1606</v>
      </c>
      <c r="B259" s="31">
        <v>0</v>
      </c>
      <c r="C259" s="31">
        <v>0</v>
      </c>
      <c r="D259" s="31">
        <v>0</v>
      </c>
      <c r="E259" s="31">
        <v>0</v>
      </c>
      <c r="F259" s="30" t="s">
        <v>50</v>
      </c>
      <c r="G259" s="1" t="s">
        <v>1094</v>
      </c>
      <c r="H259" s="1" t="s">
        <v>1377</v>
      </c>
      <c r="I259" s="1" t="s">
        <v>1607</v>
      </c>
      <c r="J259" s="1" t="s">
        <v>50</v>
      </c>
      <c r="K259" s="1" t="s">
        <v>50</v>
      </c>
      <c r="M259" s="1" t="s">
        <v>50</v>
      </c>
      <c r="O259" s="1" t="s">
        <v>50</v>
      </c>
      <c r="P259" s="1" t="s">
        <v>50</v>
      </c>
      <c r="Q259" s="1" t="s">
        <v>50</v>
      </c>
      <c r="R259" s="1" t="s">
        <v>50</v>
      </c>
      <c r="S259" s="1" t="s">
        <v>50</v>
      </c>
      <c r="T259" s="1" t="s">
        <v>50</v>
      </c>
    </row>
    <row r="260" spans="1:20" ht="20.100000000000001" customHeight="1">
      <c r="A260" s="30" t="s">
        <v>1608</v>
      </c>
      <c r="B260" s="31">
        <v>0</v>
      </c>
      <c r="C260" s="31">
        <v>0</v>
      </c>
      <c r="D260" s="31">
        <v>0</v>
      </c>
      <c r="E260" s="31">
        <v>0</v>
      </c>
      <c r="F260" s="30" t="s">
        <v>50</v>
      </c>
      <c r="G260" s="1" t="s">
        <v>1094</v>
      </c>
      <c r="H260" s="1" t="s">
        <v>1377</v>
      </c>
      <c r="I260" s="1" t="s">
        <v>1609</v>
      </c>
      <c r="J260" s="1" t="s">
        <v>50</v>
      </c>
      <c r="K260" s="1" t="s">
        <v>50</v>
      </c>
      <c r="M260" s="1" t="s">
        <v>50</v>
      </c>
      <c r="O260" s="1" t="s">
        <v>50</v>
      </c>
      <c r="P260" s="1" t="s">
        <v>50</v>
      </c>
      <c r="Q260" s="1" t="s">
        <v>50</v>
      </c>
      <c r="R260" s="1" t="s">
        <v>50</v>
      </c>
      <c r="S260" s="1" t="s">
        <v>50</v>
      </c>
      <c r="T260" s="1" t="s">
        <v>50</v>
      </c>
    </row>
    <row r="261" spans="1:20" ht="20.100000000000001" customHeight="1">
      <c r="A261" s="30" t="s">
        <v>1610</v>
      </c>
      <c r="B261" s="31">
        <v>0</v>
      </c>
      <c r="C261" s="31">
        <v>0</v>
      </c>
      <c r="D261" s="31">
        <v>0</v>
      </c>
      <c r="E261" s="31">
        <v>0</v>
      </c>
      <c r="F261" s="30" t="s">
        <v>50</v>
      </c>
      <c r="G261" s="1" t="s">
        <v>1094</v>
      </c>
      <c r="H261" s="1" t="s">
        <v>1377</v>
      </c>
      <c r="I261" s="1" t="s">
        <v>1611</v>
      </c>
      <c r="J261" s="1" t="s">
        <v>50</v>
      </c>
      <c r="K261" s="1" t="s">
        <v>50</v>
      </c>
      <c r="M261" s="1" t="s">
        <v>50</v>
      </c>
      <c r="O261" s="1" t="s">
        <v>50</v>
      </c>
      <c r="P261" s="1" t="s">
        <v>50</v>
      </c>
      <c r="Q261" s="1" t="s">
        <v>50</v>
      </c>
      <c r="R261" s="1" t="s">
        <v>50</v>
      </c>
      <c r="S261" s="1" t="s">
        <v>50</v>
      </c>
      <c r="T261" s="1" t="s">
        <v>50</v>
      </c>
    </row>
    <row r="262" spans="1:20" ht="20.100000000000001" customHeight="1">
      <c r="A262" s="30" t="s">
        <v>1612</v>
      </c>
      <c r="B262" s="31">
        <v>0</v>
      </c>
      <c r="C262" s="31">
        <v>0</v>
      </c>
      <c r="D262" s="31">
        <v>0</v>
      </c>
      <c r="E262" s="31">
        <v>0</v>
      </c>
      <c r="F262" s="30" t="s">
        <v>50</v>
      </c>
      <c r="G262" s="1" t="s">
        <v>1094</v>
      </c>
      <c r="H262" s="1" t="s">
        <v>1377</v>
      </c>
      <c r="I262" s="1" t="s">
        <v>1613</v>
      </c>
      <c r="J262" s="1" t="s">
        <v>50</v>
      </c>
      <c r="K262" s="1" t="s">
        <v>50</v>
      </c>
      <c r="M262" s="1" t="s">
        <v>50</v>
      </c>
      <c r="O262" s="1" t="s">
        <v>50</v>
      </c>
      <c r="P262" s="1" t="s">
        <v>50</v>
      </c>
      <c r="Q262" s="1" t="s">
        <v>50</v>
      </c>
      <c r="R262" s="1" t="s">
        <v>50</v>
      </c>
      <c r="S262" s="1" t="s">
        <v>50</v>
      </c>
      <c r="T262" s="1" t="s">
        <v>50</v>
      </c>
    </row>
    <row r="263" spans="1:20" ht="20.100000000000001" customHeight="1">
      <c r="A263" s="30" t="s">
        <v>1614</v>
      </c>
      <c r="B263" s="31">
        <v>0</v>
      </c>
      <c r="C263" s="31">
        <v>0</v>
      </c>
      <c r="D263" s="31">
        <v>0</v>
      </c>
      <c r="E263" s="31">
        <v>0</v>
      </c>
      <c r="F263" s="30" t="s">
        <v>50</v>
      </c>
      <c r="G263" s="1" t="s">
        <v>1094</v>
      </c>
      <c r="H263" s="1" t="s">
        <v>1377</v>
      </c>
      <c r="I263" s="1" t="s">
        <v>1615</v>
      </c>
      <c r="J263" s="1" t="s">
        <v>50</v>
      </c>
      <c r="K263" s="1" t="s">
        <v>50</v>
      </c>
      <c r="M263" s="1" t="s">
        <v>50</v>
      </c>
      <c r="O263" s="1" t="s">
        <v>50</v>
      </c>
      <c r="P263" s="1" t="s">
        <v>50</v>
      </c>
      <c r="Q263" s="1" t="s">
        <v>50</v>
      </c>
      <c r="R263" s="1" t="s">
        <v>50</v>
      </c>
      <c r="S263" s="1" t="s">
        <v>50</v>
      </c>
      <c r="T263" s="1" t="s">
        <v>50</v>
      </c>
    </row>
    <row r="264" spans="1:20" ht="20.100000000000001" customHeight="1">
      <c r="A264" s="30" t="s">
        <v>1616</v>
      </c>
      <c r="B264" s="31">
        <v>0</v>
      </c>
      <c r="C264" s="31">
        <v>0</v>
      </c>
      <c r="D264" s="31">
        <v>0</v>
      </c>
      <c r="E264" s="31">
        <v>0</v>
      </c>
      <c r="F264" s="30" t="s">
        <v>50</v>
      </c>
      <c r="G264" s="1" t="s">
        <v>1094</v>
      </c>
      <c r="H264" s="1" t="s">
        <v>1377</v>
      </c>
      <c r="I264" s="1" t="s">
        <v>1617</v>
      </c>
      <c r="J264" s="1" t="s">
        <v>50</v>
      </c>
      <c r="K264" s="1" t="s">
        <v>50</v>
      </c>
      <c r="M264" s="1" t="s">
        <v>50</v>
      </c>
      <c r="O264" s="1" t="s">
        <v>50</v>
      </c>
      <c r="P264" s="1" t="s">
        <v>50</v>
      </c>
      <c r="Q264" s="1" t="s">
        <v>50</v>
      </c>
      <c r="R264" s="1" t="s">
        <v>50</v>
      </c>
      <c r="S264" s="1" t="s">
        <v>50</v>
      </c>
      <c r="T264" s="1" t="s">
        <v>50</v>
      </c>
    </row>
    <row r="265" spans="1:20" ht="20.100000000000001" customHeight="1">
      <c r="A265" s="30" t="s">
        <v>1379</v>
      </c>
      <c r="B265" s="31">
        <v>0</v>
      </c>
      <c r="C265" s="31">
        <v>0</v>
      </c>
      <c r="D265" s="31">
        <v>0</v>
      </c>
      <c r="E265" s="31">
        <v>0</v>
      </c>
      <c r="F265" s="30" t="s">
        <v>50</v>
      </c>
      <c r="G265" s="1" t="s">
        <v>1094</v>
      </c>
      <c r="H265" s="1" t="s">
        <v>1377</v>
      </c>
      <c r="I265" s="1" t="s">
        <v>1379</v>
      </c>
      <c r="J265" s="1" t="s">
        <v>50</v>
      </c>
      <c r="K265" s="1" t="s">
        <v>50</v>
      </c>
      <c r="M265" s="1" t="s">
        <v>50</v>
      </c>
      <c r="O265" s="1" t="s">
        <v>50</v>
      </c>
      <c r="P265" s="1" t="s">
        <v>50</v>
      </c>
      <c r="Q265" s="1" t="s">
        <v>50</v>
      </c>
      <c r="R265" s="1" t="s">
        <v>50</v>
      </c>
      <c r="S265" s="1" t="s">
        <v>50</v>
      </c>
      <c r="T265" s="1" t="s">
        <v>50</v>
      </c>
    </row>
    <row r="266" spans="1:20" ht="20.100000000000001" customHeight="1">
      <c r="A266" s="30" t="s">
        <v>1674</v>
      </c>
      <c r="B266" s="31">
        <v>0</v>
      </c>
      <c r="C266" s="31">
        <v>0</v>
      </c>
      <c r="D266" s="31">
        <v>0</v>
      </c>
      <c r="E266" s="31">
        <v>0</v>
      </c>
      <c r="F266" s="30" t="s">
        <v>50</v>
      </c>
      <c r="G266" s="1" t="s">
        <v>1094</v>
      </c>
      <c r="H266" s="1" t="s">
        <v>1377</v>
      </c>
      <c r="I266" s="1" t="s">
        <v>1675</v>
      </c>
      <c r="J266" s="1" t="s">
        <v>50</v>
      </c>
      <c r="K266" s="1" t="s">
        <v>50</v>
      </c>
      <c r="M266" s="1" t="s">
        <v>50</v>
      </c>
      <c r="O266" s="1" t="s">
        <v>50</v>
      </c>
      <c r="P266" s="1" t="s">
        <v>50</v>
      </c>
      <c r="Q266" s="1" t="s">
        <v>50</v>
      </c>
      <c r="R266" s="1" t="s">
        <v>50</v>
      </c>
      <c r="S266" s="1" t="s">
        <v>50</v>
      </c>
      <c r="T266" s="1" t="s">
        <v>50</v>
      </c>
    </row>
    <row r="267" spans="1:20" ht="20.100000000000001" customHeight="1">
      <c r="A267" s="30" t="s">
        <v>1676</v>
      </c>
      <c r="B267" s="31">
        <v>0</v>
      </c>
      <c r="C267" s="31">
        <v>0</v>
      </c>
      <c r="D267" s="31">
        <v>1204.4000000000001</v>
      </c>
      <c r="E267" s="31">
        <v>1204.4000000000001</v>
      </c>
      <c r="F267" s="30" t="s">
        <v>50</v>
      </c>
      <c r="G267" s="1" t="s">
        <v>1094</v>
      </c>
      <c r="H267" s="1" t="s">
        <v>1377</v>
      </c>
      <c r="I267" s="1" t="s">
        <v>1677</v>
      </c>
      <c r="J267" s="1" t="s">
        <v>50</v>
      </c>
      <c r="K267" s="1" t="s">
        <v>50</v>
      </c>
      <c r="M267" s="1" t="s">
        <v>50</v>
      </c>
      <c r="O267" s="1" t="s">
        <v>50</v>
      </c>
      <c r="P267" s="1" t="s">
        <v>50</v>
      </c>
      <c r="Q267" s="1" t="s">
        <v>50</v>
      </c>
      <c r="R267" s="1" t="s">
        <v>50</v>
      </c>
      <c r="S267" s="1" t="s">
        <v>50</v>
      </c>
      <c r="T267" s="1" t="s">
        <v>50</v>
      </c>
    </row>
    <row r="268" spans="1:20" ht="20.100000000000001" customHeight="1">
      <c r="A268" s="30" t="s">
        <v>1388</v>
      </c>
      <c r="B268" s="31">
        <v>0</v>
      </c>
      <c r="C268" s="31">
        <v>0</v>
      </c>
      <c r="D268" s="31">
        <v>1204.4000000000001</v>
      </c>
      <c r="E268" s="31">
        <v>1204.4000000000001</v>
      </c>
      <c r="F268" s="30" t="s">
        <v>50</v>
      </c>
      <c r="G268" s="1" t="s">
        <v>1094</v>
      </c>
      <c r="H268" s="1" t="s">
        <v>1377</v>
      </c>
      <c r="I268" s="1" t="s">
        <v>1389</v>
      </c>
      <c r="J268" s="1" t="s">
        <v>50</v>
      </c>
      <c r="K268" s="1" t="s">
        <v>50</v>
      </c>
      <c r="M268" s="1" t="s">
        <v>50</v>
      </c>
      <c r="O268" s="1" t="s">
        <v>50</v>
      </c>
      <c r="P268" s="1" t="s">
        <v>50</v>
      </c>
      <c r="Q268" s="1" t="s">
        <v>50</v>
      </c>
      <c r="R268" s="1" t="s">
        <v>50</v>
      </c>
      <c r="S268" s="1" t="s">
        <v>50</v>
      </c>
      <c r="T268" s="1" t="s">
        <v>50</v>
      </c>
    </row>
    <row r="269" spans="1:20" ht="20.100000000000001" customHeight="1">
      <c r="A269" s="30" t="s">
        <v>1390</v>
      </c>
      <c r="B269" s="32">
        <v>0</v>
      </c>
      <c r="C269" s="32">
        <v>0</v>
      </c>
      <c r="D269" s="32">
        <v>1505</v>
      </c>
      <c r="E269" s="32">
        <v>1505</v>
      </c>
      <c r="F269" s="33"/>
    </row>
    <row r="270" spans="1:20" ht="20.100000000000001" customHeight="1">
      <c r="A270" s="33"/>
      <c r="B270" s="33"/>
      <c r="C270" s="33"/>
      <c r="D270" s="33"/>
      <c r="E270" s="33"/>
      <c r="F270" s="33"/>
    </row>
    <row r="271" spans="1:20" ht="20.100000000000001" customHeight="1">
      <c r="A271" s="33" t="s">
        <v>1678</v>
      </c>
      <c r="B271" s="33"/>
      <c r="C271" s="33"/>
      <c r="D271" s="33"/>
      <c r="E271" s="33"/>
      <c r="F271" s="30" t="s">
        <v>50</v>
      </c>
      <c r="G271" s="1" t="s">
        <v>1098</v>
      </c>
      <c r="I271" s="1" t="s">
        <v>1095</v>
      </c>
      <c r="J271" s="1" t="s">
        <v>1096</v>
      </c>
      <c r="K271" s="1" t="s">
        <v>112</v>
      </c>
    </row>
    <row r="272" spans="1:20" ht="20.100000000000001" customHeight="1">
      <c r="A272" s="30" t="s">
        <v>50</v>
      </c>
      <c r="B272" s="31"/>
      <c r="C272" s="31"/>
      <c r="D272" s="31"/>
      <c r="E272" s="31"/>
      <c r="F272" s="30" t="s">
        <v>50</v>
      </c>
      <c r="G272" s="1" t="s">
        <v>1098</v>
      </c>
      <c r="H272" s="1" t="s">
        <v>1375</v>
      </c>
      <c r="I272" s="1" t="s">
        <v>50</v>
      </c>
      <c r="J272" s="1" t="s">
        <v>50</v>
      </c>
      <c r="K272" s="1" t="s">
        <v>50</v>
      </c>
      <c r="L272">
        <v>1</v>
      </c>
      <c r="M272" s="1" t="s">
        <v>50</v>
      </c>
      <c r="O272" s="1" t="s">
        <v>50</v>
      </c>
      <c r="P272" s="1" t="s">
        <v>50</v>
      </c>
      <c r="Q272" s="1" t="s">
        <v>50</v>
      </c>
      <c r="R272" s="1" t="s">
        <v>50</v>
      </c>
      <c r="S272" s="1" t="s">
        <v>50</v>
      </c>
      <c r="T272" s="1" t="s">
        <v>50</v>
      </c>
    </row>
    <row r="273" spans="1:20" ht="20.100000000000001" customHeight="1">
      <c r="A273" s="30" t="s">
        <v>1679</v>
      </c>
      <c r="B273" s="31">
        <v>0</v>
      </c>
      <c r="C273" s="31">
        <v>0</v>
      </c>
      <c r="D273" s="31">
        <v>0</v>
      </c>
      <c r="E273" s="31">
        <v>0</v>
      </c>
      <c r="F273" s="30" t="s">
        <v>50</v>
      </c>
      <c r="G273" s="1" t="s">
        <v>1098</v>
      </c>
      <c r="H273" s="1" t="s">
        <v>1377</v>
      </c>
      <c r="I273" s="1" t="s">
        <v>1680</v>
      </c>
      <c r="J273" s="1" t="s">
        <v>50</v>
      </c>
      <c r="K273" s="1" t="s">
        <v>50</v>
      </c>
      <c r="M273" s="1" t="s">
        <v>50</v>
      </c>
      <c r="O273" s="1" t="s">
        <v>50</v>
      </c>
      <c r="P273" s="1" t="s">
        <v>50</v>
      </c>
      <c r="Q273" s="1" t="s">
        <v>50</v>
      </c>
      <c r="R273" s="1" t="s">
        <v>50</v>
      </c>
      <c r="S273" s="1" t="s">
        <v>50</v>
      </c>
      <c r="T273" s="1" t="s">
        <v>50</v>
      </c>
    </row>
    <row r="274" spans="1:20" ht="20.100000000000001" customHeight="1">
      <c r="A274" s="30" t="s">
        <v>1681</v>
      </c>
      <c r="B274" s="31">
        <v>0</v>
      </c>
      <c r="C274" s="31">
        <v>0</v>
      </c>
      <c r="D274" s="31">
        <v>0</v>
      </c>
      <c r="E274" s="31">
        <v>0</v>
      </c>
      <c r="F274" s="30" t="s">
        <v>50</v>
      </c>
      <c r="G274" s="1" t="s">
        <v>1098</v>
      </c>
      <c r="H274" s="1" t="s">
        <v>1377</v>
      </c>
      <c r="I274" s="1" t="s">
        <v>1682</v>
      </c>
      <c r="J274" s="1" t="s">
        <v>50</v>
      </c>
      <c r="K274" s="1" t="s">
        <v>50</v>
      </c>
      <c r="M274" s="1" t="s">
        <v>50</v>
      </c>
      <c r="O274" s="1" t="s">
        <v>50</v>
      </c>
      <c r="P274" s="1" t="s">
        <v>50</v>
      </c>
      <c r="Q274" s="1" t="s">
        <v>50</v>
      </c>
      <c r="R274" s="1" t="s">
        <v>50</v>
      </c>
      <c r="S274" s="1" t="s">
        <v>50</v>
      </c>
      <c r="T274" s="1" t="s">
        <v>50</v>
      </c>
    </row>
    <row r="275" spans="1:20" ht="20.100000000000001" customHeight="1">
      <c r="A275" s="30" t="s">
        <v>1683</v>
      </c>
      <c r="B275" s="31">
        <v>0</v>
      </c>
      <c r="C275" s="31">
        <v>0</v>
      </c>
      <c r="D275" s="31">
        <v>0</v>
      </c>
      <c r="E275" s="31">
        <v>0</v>
      </c>
      <c r="F275" s="30" t="s">
        <v>50</v>
      </c>
      <c r="G275" s="1" t="s">
        <v>1098</v>
      </c>
      <c r="H275" s="1" t="s">
        <v>1377</v>
      </c>
      <c r="I275" s="1" t="s">
        <v>1684</v>
      </c>
      <c r="J275" s="1" t="s">
        <v>50</v>
      </c>
      <c r="K275" s="1" t="s">
        <v>50</v>
      </c>
      <c r="M275" s="1" t="s">
        <v>50</v>
      </c>
      <c r="O275" s="1" t="s">
        <v>50</v>
      </c>
      <c r="P275" s="1" t="s">
        <v>50</v>
      </c>
      <c r="Q275" s="1" t="s">
        <v>50</v>
      </c>
      <c r="R275" s="1" t="s">
        <v>50</v>
      </c>
      <c r="S275" s="1" t="s">
        <v>50</v>
      </c>
      <c r="T275" s="1" t="s">
        <v>50</v>
      </c>
    </row>
    <row r="276" spans="1:20" ht="20.100000000000001" customHeight="1">
      <c r="A276" s="30" t="s">
        <v>1379</v>
      </c>
      <c r="B276" s="31">
        <v>0</v>
      </c>
      <c r="C276" s="31">
        <v>0</v>
      </c>
      <c r="D276" s="31">
        <v>0</v>
      </c>
      <c r="E276" s="31">
        <v>0</v>
      </c>
      <c r="F276" s="30" t="s">
        <v>50</v>
      </c>
      <c r="G276" s="1" t="s">
        <v>1098</v>
      </c>
      <c r="H276" s="1" t="s">
        <v>1377</v>
      </c>
      <c r="I276" s="1" t="s">
        <v>50</v>
      </c>
      <c r="J276" s="1" t="s">
        <v>50</v>
      </c>
      <c r="K276" s="1" t="s">
        <v>50</v>
      </c>
      <c r="M276" s="1" t="s">
        <v>50</v>
      </c>
      <c r="O276" s="1" t="s">
        <v>50</v>
      </c>
      <c r="P276" s="1" t="s">
        <v>50</v>
      </c>
      <c r="Q276" s="1" t="s">
        <v>50</v>
      </c>
      <c r="R276" s="1" t="s">
        <v>50</v>
      </c>
      <c r="S276" s="1" t="s">
        <v>50</v>
      </c>
      <c r="T276" s="1" t="s">
        <v>50</v>
      </c>
    </row>
    <row r="277" spans="1:20" ht="20.100000000000001" customHeight="1">
      <c r="A277" s="30" t="s">
        <v>1685</v>
      </c>
      <c r="B277" s="31">
        <v>0</v>
      </c>
      <c r="C277" s="31">
        <v>0</v>
      </c>
      <c r="D277" s="31">
        <v>0</v>
      </c>
      <c r="E277" s="31">
        <v>0</v>
      </c>
      <c r="F277" s="30" t="s">
        <v>50</v>
      </c>
      <c r="G277" s="1" t="s">
        <v>1098</v>
      </c>
      <c r="H277" s="1" t="s">
        <v>1377</v>
      </c>
      <c r="I277" s="1" t="s">
        <v>1686</v>
      </c>
      <c r="J277" s="1" t="s">
        <v>50</v>
      </c>
      <c r="K277" s="1" t="s">
        <v>50</v>
      </c>
      <c r="M277" s="1" t="s">
        <v>50</v>
      </c>
      <c r="O277" s="1" t="s">
        <v>50</v>
      </c>
      <c r="P277" s="1" t="s">
        <v>50</v>
      </c>
      <c r="Q277" s="1" t="s">
        <v>50</v>
      </c>
      <c r="R277" s="1" t="s">
        <v>50</v>
      </c>
      <c r="S277" s="1" t="s">
        <v>50</v>
      </c>
      <c r="T277" s="1" t="s">
        <v>50</v>
      </c>
    </row>
    <row r="278" spans="1:20" ht="20.100000000000001" customHeight="1">
      <c r="A278" s="30" t="s">
        <v>1687</v>
      </c>
      <c r="B278" s="31">
        <v>0</v>
      </c>
      <c r="C278" s="31">
        <v>0</v>
      </c>
      <c r="D278" s="31">
        <v>0</v>
      </c>
      <c r="E278" s="31">
        <v>0</v>
      </c>
      <c r="F278" s="30" t="s">
        <v>50</v>
      </c>
      <c r="G278" s="1" t="s">
        <v>1098</v>
      </c>
      <c r="H278" s="1" t="s">
        <v>1377</v>
      </c>
      <c r="I278" s="1" t="s">
        <v>1688</v>
      </c>
      <c r="J278" s="1" t="s">
        <v>50</v>
      </c>
      <c r="K278" s="1" t="s">
        <v>50</v>
      </c>
      <c r="M278" s="1" t="s">
        <v>50</v>
      </c>
      <c r="O278" s="1" t="s">
        <v>50</v>
      </c>
      <c r="P278" s="1" t="s">
        <v>50</v>
      </c>
      <c r="Q278" s="1" t="s">
        <v>50</v>
      </c>
      <c r="R278" s="1" t="s">
        <v>50</v>
      </c>
      <c r="S278" s="1" t="s">
        <v>50</v>
      </c>
      <c r="T278" s="1" t="s">
        <v>50</v>
      </c>
    </row>
    <row r="279" spans="1:20" ht="20.100000000000001" customHeight="1">
      <c r="A279" s="30" t="s">
        <v>1689</v>
      </c>
      <c r="B279" s="31">
        <v>0</v>
      </c>
      <c r="C279" s="31">
        <v>0</v>
      </c>
      <c r="D279" s="31">
        <v>0</v>
      </c>
      <c r="E279" s="31">
        <v>0</v>
      </c>
      <c r="F279" s="30" t="s">
        <v>50</v>
      </c>
      <c r="G279" s="1" t="s">
        <v>1098</v>
      </c>
      <c r="H279" s="1" t="s">
        <v>1377</v>
      </c>
      <c r="I279" s="1" t="s">
        <v>1690</v>
      </c>
      <c r="J279" s="1" t="s">
        <v>50</v>
      </c>
      <c r="K279" s="1" t="s">
        <v>50</v>
      </c>
      <c r="M279" s="1" t="s">
        <v>50</v>
      </c>
      <c r="O279" s="1" t="s">
        <v>50</v>
      </c>
      <c r="P279" s="1" t="s">
        <v>50</v>
      </c>
      <c r="Q279" s="1" t="s">
        <v>50</v>
      </c>
      <c r="R279" s="1" t="s">
        <v>50</v>
      </c>
      <c r="S279" s="1" t="s">
        <v>50</v>
      </c>
      <c r="T279" s="1" t="s">
        <v>50</v>
      </c>
    </row>
    <row r="280" spans="1:20" ht="20.100000000000001" customHeight="1">
      <c r="A280" s="30" t="s">
        <v>1379</v>
      </c>
      <c r="B280" s="31">
        <v>0</v>
      </c>
      <c r="C280" s="31">
        <v>0</v>
      </c>
      <c r="D280" s="31">
        <v>0</v>
      </c>
      <c r="E280" s="31">
        <v>0</v>
      </c>
      <c r="F280" s="30" t="s">
        <v>50</v>
      </c>
      <c r="G280" s="1" t="s">
        <v>1098</v>
      </c>
      <c r="H280" s="1" t="s">
        <v>1377</v>
      </c>
      <c r="I280" s="1" t="s">
        <v>50</v>
      </c>
      <c r="J280" s="1" t="s">
        <v>50</v>
      </c>
      <c r="K280" s="1" t="s">
        <v>50</v>
      </c>
      <c r="M280" s="1" t="s">
        <v>50</v>
      </c>
      <c r="O280" s="1" t="s">
        <v>50</v>
      </c>
      <c r="P280" s="1" t="s">
        <v>50</v>
      </c>
      <c r="Q280" s="1" t="s">
        <v>50</v>
      </c>
      <c r="R280" s="1" t="s">
        <v>50</v>
      </c>
      <c r="S280" s="1" t="s">
        <v>50</v>
      </c>
      <c r="T280" s="1" t="s">
        <v>50</v>
      </c>
    </row>
    <row r="281" spans="1:20" ht="20.100000000000001" customHeight="1">
      <c r="A281" s="30" t="s">
        <v>1691</v>
      </c>
      <c r="B281" s="31">
        <v>0</v>
      </c>
      <c r="C281" s="31">
        <v>0</v>
      </c>
      <c r="D281" s="31">
        <v>0</v>
      </c>
      <c r="E281" s="31">
        <v>0</v>
      </c>
      <c r="F281" s="30" t="s">
        <v>50</v>
      </c>
      <c r="G281" s="1" t="s">
        <v>1098</v>
      </c>
      <c r="H281" s="1" t="s">
        <v>1377</v>
      </c>
      <c r="I281" s="1" t="s">
        <v>1692</v>
      </c>
      <c r="J281" s="1" t="s">
        <v>50</v>
      </c>
      <c r="K281" s="1" t="s">
        <v>50</v>
      </c>
      <c r="M281" s="1" t="s">
        <v>50</v>
      </c>
      <c r="O281" s="1" t="s">
        <v>50</v>
      </c>
      <c r="P281" s="1" t="s">
        <v>50</v>
      </c>
      <c r="Q281" s="1" t="s">
        <v>50</v>
      </c>
      <c r="R281" s="1" t="s">
        <v>50</v>
      </c>
      <c r="S281" s="1" t="s">
        <v>50</v>
      </c>
      <c r="T281" s="1" t="s">
        <v>50</v>
      </c>
    </row>
    <row r="282" spans="1:20" ht="20.100000000000001" customHeight="1">
      <c r="A282" s="30" t="s">
        <v>1693</v>
      </c>
      <c r="B282" s="31">
        <v>0</v>
      </c>
      <c r="C282" s="31">
        <v>0</v>
      </c>
      <c r="D282" s="31">
        <v>0</v>
      </c>
      <c r="E282" s="31">
        <v>0</v>
      </c>
      <c r="F282" s="30" t="s">
        <v>50</v>
      </c>
      <c r="G282" s="1" t="s">
        <v>1098</v>
      </c>
      <c r="H282" s="1" t="s">
        <v>1377</v>
      </c>
      <c r="I282" s="1" t="s">
        <v>1694</v>
      </c>
      <c r="J282" s="1" t="s">
        <v>50</v>
      </c>
      <c r="K282" s="1" t="s">
        <v>50</v>
      </c>
      <c r="M282" s="1" t="s">
        <v>50</v>
      </c>
      <c r="O282" s="1" t="s">
        <v>50</v>
      </c>
      <c r="P282" s="1" t="s">
        <v>50</v>
      </c>
      <c r="Q282" s="1" t="s">
        <v>50</v>
      </c>
      <c r="R282" s="1" t="s">
        <v>50</v>
      </c>
      <c r="S282" s="1" t="s">
        <v>50</v>
      </c>
      <c r="T282" s="1" t="s">
        <v>50</v>
      </c>
    </row>
    <row r="283" spans="1:20" ht="20.100000000000001" customHeight="1">
      <c r="A283" s="30" t="s">
        <v>1695</v>
      </c>
      <c r="B283" s="31">
        <v>0</v>
      </c>
      <c r="C283" s="31">
        <v>0</v>
      </c>
      <c r="D283" s="31">
        <v>0</v>
      </c>
      <c r="E283" s="31">
        <v>0</v>
      </c>
      <c r="F283" s="30" t="s">
        <v>50</v>
      </c>
      <c r="G283" s="1" t="s">
        <v>1098</v>
      </c>
      <c r="H283" s="1" t="s">
        <v>1377</v>
      </c>
      <c r="I283" s="1" t="s">
        <v>1696</v>
      </c>
      <c r="J283" s="1" t="s">
        <v>50</v>
      </c>
      <c r="K283" s="1" t="s">
        <v>50</v>
      </c>
      <c r="M283" s="1" t="s">
        <v>50</v>
      </c>
      <c r="O283" s="1" t="s">
        <v>50</v>
      </c>
      <c r="P283" s="1" t="s">
        <v>50</v>
      </c>
      <c r="Q283" s="1" t="s">
        <v>50</v>
      </c>
      <c r="R283" s="1" t="s">
        <v>50</v>
      </c>
      <c r="S283" s="1" t="s">
        <v>50</v>
      </c>
      <c r="T283" s="1" t="s">
        <v>50</v>
      </c>
    </row>
    <row r="284" spans="1:20" ht="20.100000000000001" customHeight="1">
      <c r="A284" s="30" t="s">
        <v>1697</v>
      </c>
      <c r="B284" s="31">
        <v>0</v>
      </c>
      <c r="C284" s="31">
        <v>0</v>
      </c>
      <c r="D284" s="31">
        <v>0</v>
      </c>
      <c r="E284" s="31">
        <v>0</v>
      </c>
      <c r="F284" s="30" t="s">
        <v>50</v>
      </c>
      <c r="G284" s="1" t="s">
        <v>1098</v>
      </c>
      <c r="H284" s="1" t="s">
        <v>1377</v>
      </c>
      <c r="I284" s="1" t="s">
        <v>1698</v>
      </c>
      <c r="J284" s="1" t="s">
        <v>50</v>
      </c>
      <c r="K284" s="1" t="s">
        <v>50</v>
      </c>
      <c r="M284" s="1" t="s">
        <v>50</v>
      </c>
      <c r="O284" s="1" t="s">
        <v>50</v>
      </c>
      <c r="P284" s="1" t="s">
        <v>50</v>
      </c>
      <c r="Q284" s="1" t="s">
        <v>50</v>
      </c>
      <c r="R284" s="1" t="s">
        <v>50</v>
      </c>
      <c r="S284" s="1" t="s">
        <v>50</v>
      </c>
      <c r="T284" s="1" t="s">
        <v>50</v>
      </c>
    </row>
    <row r="285" spans="1:20" ht="20.100000000000001" customHeight="1">
      <c r="A285" s="30" t="s">
        <v>1628</v>
      </c>
      <c r="B285" s="31">
        <v>0</v>
      </c>
      <c r="C285" s="31">
        <v>0</v>
      </c>
      <c r="D285" s="31">
        <v>0</v>
      </c>
      <c r="E285" s="31">
        <v>0</v>
      </c>
      <c r="F285" s="30" t="s">
        <v>50</v>
      </c>
      <c r="G285" s="1" t="s">
        <v>1098</v>
      </c>
      <c r="H285" s="1" t="s">
        <v>1377</v>
      </c>
      <c r="I285" s="1" t="s">
        <v>1629</v>
      </c>
      <c r="J285" s="1" t="s">
        <v>50</v>
      </c>
      <c r="K285" s="1" t="s">
        <v>50</v>
      </c>
      <c r="M285" s="1" t="s">
        <v>50</v>
      </c>
      <c r="O285" s="1" t="s">
        <v>50</v>
      </c>
      <c r="P285" s="1" t="s">
        <v>50</v>
      </c>
      <c r="Q285" s="1" t="s">
        <v>50</v>
      </c>
      <c r="R285" s="1" t="s">
        <v>50</v>
      </c>
      <c r="S285" s="1" t="s">
        <v>50</v>
      </c>
      <c r="T285" s="1" t="s">
        <v>50</v>
      </c>
    </row>
    <row r="286" spans="1:20" ht="20.100000000000001" customHeight="1">
      <c r="A286" s="30" t="s">
        <v>1699</v>
      </c>
      <c r="B286" s="31">
        <v>0</v>
      </c>
      <c r="C286" s="31">
        <v>0</v>
      </c>
      <c r="D286" s="31">
        <v>0</v>
      </c>
      <c r="E286" s="31">
        <v>0</v>
      </c>
      <c r="F286" s="30" t="s">
        <v>50</v>
      </c>
      <c r="G286" s="1" t="s">
        <v>1098</v>
      </c>
      <c r="H286" s="1" t="s">
        <v>1377</v>
      </c>
      <c r="I286" s="1" t="s">
        <v>1700</v>
      </c>
      <c r="J286" s="1" t="s">
        <v>50</v>
      </c>
      <c r="K286" s="1" t="s">
        <v>50</v>
      </c>
      <c r="M286" s="1" t="s">
        <v>50</v>
      </c>
      <c r="O286" s="1" t="s">
        <v>50</v>
      </c>
      <c r="P286" s="1" t="s">
        <v>50</v>
      </c>
      <c r="Q286" s="1" t="s">
        <v>50</v>
      </c>
      <c r="R286" s="1" t="s">
        <v>50</v>
      </c>
      <c r="S286" s="1" t="s">
        <v>50</v>
      </c>
      <c r="T286" s="1" t="s">
        <v>50</v>
      </c>
    </row>
    <row r="287" spans="1:20" ht="20.100000000000001" customHeight="1">
      <c r="A287" s="30" t="s">
        <v>1701</v>
      </c>
      <c r="B287" s="31">
        <v>0</v>
      </c>
      <c r="C287" s="31">
        <v>0</v>
      </c>
      <c r="D287" s="31">
        <v>0</v>
      </c>
      <c r="E287" s="31">
        <v>0</v>
      </c>
      <c r="F287" s="30" t="s">
        <v>50</v>
      </c>
      <c r="G287" s="1" t="s">
        <v>1098</v>
      </c>
      <c r="H287" s="1" t="s">
        <v>1377</v>
      </c>
      <c r="I287" s="1" t="s">
        <v>1702</v>
      </c>
      <c r="J287" s="1" t="s">
        <v>50</v>
      </c>
      <c r="K287" s="1" t="s">
        <v>50</v>
      </c>
      <c r="M287" s="1" t="s">
        <v>50</v>
      </c>
      <c r="O287" s="1" t="s">
        <v>50</v>
      </c>
      <c r="P287" s="1" t="s">
        <v>50</v>
      </c>
      <c r="Q287" s="1" t="s">
        <v>50</v>
      </c>
      <c r="R287" s="1" t="s">
        <v>50</v>
      </c>
      <c r="S287" s="1" t="s">
        <v>50</v>
      </c>
      <c r="T287" s="1" t="s">
        <v>50</v>
      </c>
    </row>
    <row r="288" spans="1:20" ht="20.100000000000001" customHeight="1">
      <c r="A288" s="30" t="s">
        <v>1703</v>
      </c>
      <c r="B288" s="31">
        <v>0</v>
      </c>
      <c r="C288" s="31">
        <v>0</v>
      </c>
      <c r="D288" s="31">
        <v>0</v>
      </c>
      <c r="E288" s="31">
        <v>0</v>
      </c>
      <c r="F288" s="30" t="s">
        <v>50</v>
      </c>
      <c r="G288" s="1" t="s">
        <v>1098</v>
      </c>
      <c r="H288" s="1" t="s">
        <v>1377</v>
      </c>
      <c r="I288" s="1" t="s">
        <v>1704</v>
      </c>
      <c r="J288" s="1" t="s">
        <v>50</v>
      </c>
      <c r="K288" s="1" t="s">
        <v>50</v>
      </c>
      <c r="M288" s="1" t="s">
        <v>50</v>
      </c>
      <c r="O288" s="1" t="s">
        <v>50</v>
      </c>
      <c r="P288" s="1" t="s">
        <v>50</v>
      </c>
      <c r="Q288" s="1" t="s">
        <v>50</v>
      </c>
      <c r="R288" s="1" t="s">
        <v>50</v>
      </c>
      <c r="S288" s="1" t="s">
        <v>50</v>
      </c>
      <c r="T288" s="1" t="s">
        <v>50</v>
      </c>
    </row>
    <row r="289" spans="1:20" ht="20.100000000000001" customHeight="1">
      <c r="A289" s="30" t="s">
        <v>1705</v>
      </c>
      <c r="B289" s="31">
        <v>0</v>
      </c>
      <c r="C289" s="31">
        <v>0</v>
      </c>
      <c r="D289" s="31">
        <v>0</v>
      </c>
      <c r="E289" s="31">
        <v>0</v>
      </c>
      <c r="F289" s="30" t="s">
        <v>50</v>
      </c>
      <c r="G289" s="1" t="s">
        <v>1098</v>
      </c>
      <c r="H289" s="1" t="s">
        <v>1377</v>
      </c>
      <c r="I289" s="1" t="s">
        <v>1706</v>
      </c>
      <c r="J289" s="1" t="s">
        <v>50</v>
      </c>
      <c r="K289" s="1" t="s">
        <v>50</v>
      </c>
      <c r="M289" s="1" t="s">
        <v>50</v>
      </c>
      <c r="O289" s="1" t="s">
        <v>50</v>
      </c>
      <c r="P289" s="1" t="s">
        <v>50</v>
      </c>
      <c r="Q289" s="1" t="s">
        <v>50</v>
      </c>
      <c r="R289" s="1" t="s">
        <v>50</v>
      </c>
      <c r="S289" s="1" t="s">
        <v>50</v>
      </c>
      <c r="T289" s="1" t="s">
        <v>50</v>
      </c>
    </row>
    <row r="290" spans="1:20" ht="20.100000000000001" customHeight="1">
      <c r="A290" s="30" t="s">
        <v>1707</v>
      </c>
      <c r="B290" s="31">
        <v>0</v>
      </c>
      <c r="C290" s="31">
        <v>0</v>
      </c>
      <c r="D290" s="31">
        <v>0</v>
      </c>
      <c r="E290" s="31">
        <v>0</v>
      </c>
      <c r="F290" s="30" t="s">
        <v>50</v>
      </c>
      <c r="G290" s="1" t="s">
        <v>1098</v>
      </c>
      <c r="H290" s="1" t="s">
        <v>1377</v>
      </c>
      <c r="I290" s="1" t="s">
        <v>1708</v>
      </c>
      <c r="J290" s="1" t="s">
        <v>50</v>
      </c>
      <c r="K290" s="1" t="s">
        <v>50</v>
      </c>
      <c r="M290" s="1" t="s">
        <v>50</v>
      </c>
      <c r="O290" s="1" t="s">
        <v>50</v>
      </c>
      <c r="P290" s="1" t="s">
        <v>50</v>
      </c>
      <c r="Q290" s="1" t="s">
        <v>50</v>
      </c>
      <c r="R290" s="1" t="s">
        <v>50</v>
      </c>
      <c r="S290" s="1" t="s">
        <v>50</v>
      </c>
      <c r="T290" s="1" t="s">
        <v>50</v>
      </c>
    </row>
    <row r="291" spans="1:20" ht="20.100000000000001" customHeight="1">
      <c r="A291" s="30" t="s">
        <v>1632</v>
      </c>
      <c r="B291" s="31">
        <v>0</v>
      </c>
      <c r="C291" s="31">
        <v>0</v>
      </c>
      <c r="D291" s="31">
        <v>0</v>
      </c>
      <c r="E291" s="31">
        <v>0</v>
      </c>
      <c r="F291" s="30" t="s">
        <v>50</v>
      </c>
      <c r="G291" s="1" t="s">
        <v>1098</v>
      </c>
      <c r="H291" s="1" t="s">
        <v>1377</v>
      </c>
      <c r="I291" s="1" t="s">
        <v>1633</v>
      </c>
      <c r="J291" s="1" t="s">
        <v>50</v>
      </c>
      <c r="K291" s="1" t="s">
        <v>50</v>
      </c>
      <c r="M291" s="1" t="s">
        <v>50</v>
      </c>
      <c r="O291" s="1" t="s">
        <v>50</v>
      </c>
      <c r="P291" s="1" t="s">
        <v>50</v>
      </c>
      <c r="Q291" s="1" t="s">
        <v>50</v>
      </c>
      <c r="R291" s="1" t="s">
        <v>50</v>
      </c>
      <c r="S291" s="1" t="s">
        <v>50</v>
      </c>
      <c r="T291" s="1" t="s">
        <v>50</v>
      </c>
    </row>
    <row r="292" spans="1:20" ht="20.100000000000001" customHeight="1">
      <c r="A292" s="30" t="s">
        <v>1634</v>
      </c>
      <c r="B292" s="31">
        <v>0</v>
      </c>
      <c r="C292" s="31">
        <v>0</v>
      </c>
      <c r="D292" s="31">
        <v>0</v>
      </c>
      <c r="E292" s="31">
        <v>0</v>
      </c>
      <c r="F292" s="30" t="s">
        <v>50</v>
      </c>
      <c r="G292" s="1" t="s">
        <v>1098</v>
      </c>
      <c r="H292" s="1" t="s">
        <v>1377</v>
      </c>
      <c r="I292" s="1" t="s">
        <v>1635</v>
      </c>
      <c r="J292" s="1" t="s">
        <v>50</v>
      </c>
      <c r="K292" s="1" t="s">
        <v>50</v>
      </c>
      <c r="M292" s="1" t="s">
        <v>50</v>
      </c>
      <c r="O292" s="1" t="s">
        <v>50</v>
      </c>
      <c r="P292" s="1" t="s">
        <v>50</v>
      </c>
      <c r="Q292" s="1" t="s">
        <v>50</v>
      </c>
      <c r="R292" s="1" t="s">
        <v>50</v>
      </c>
      <c r="S292" s="1" t="s">
        <v>50</v>
      </c>
      <c r="T292" s="1" t="s">
        <v>50</v>
      </c>
    </row>
    <row r="293" spans="1:20" ht="20.100000000000001" customHeight="1">
      <c r="A293" s="30" t="s">
        <v>1709</v>
      </c>
      <c r="B293" s="31">
        <v>0</v>
      </c>
      <c r="C293" s="31">
        <v>0</v>
      </c>
      <c r="D293" s="31">
        <v>0</v>
      </c>
      <c r="E293" s="31">
        <v>0</v>
      </c>
      <c r="F293" s="30" t="s">
        <v>50</v>
      </c>
      <c r="G293" s="1" t="s">
        <v>1098</v>
      </c>
      <c r="H293" s="1" t="s">
        <v>1377</v>
      </c>
      <c r="I293" s="1" t="s">
        <v>1710</v>
      </c>
      <c r="J293" s="1" t="s">
        <v>50</v>
      </c>
      <c r="K293" s="1" t="s">
        <v>50</v>
      </c>
      <c r="M293" s="1" t="s">
        <v>50</v>
      </c>
      <c r="O293" s="1" t="s">
        <v>50</v>
      </c>
      <c r="P293" s="1" t="s">
        <v>50</v>
      </c>
      <c r="Q293" s="1" t="s">
        <v>50</v>
      </c>
      <c r="R293" s="1" t="s">
        <v>50</v>
      </c>
      <c r="S293" s="1" t="s">
        <v>50</v>
      </c>
      <c r="T293" s="1" t="s">
        <v>50</v>
      </c>
    </row>
    <row r="294" spans="1:20" ht="20.100000000000001" customHeight="1">
      <c r="A294" s="30" t="s">
        <v>1711</v>
      </c>
      <c r="B294" s="31">
        <v>0</v>
      </c>
      <c r="C294" s="31">
        <v>0</v>
      </c>
      <c r="D294" s="31">
        <v>0</v>
      </c>
      <c r="E294" s="31">
        <v>0</v>
      </c>
      <c r="F294" s="30" t="s">
        <v>50</v>
      </c>
      <c r="G294" s="1" t="s">
        <v>1098</v>
      </c>
      <c r="H294" s="1" t="s">
        <v>1377</v>
      </c>
      <c r="I294" s="1" t="s">
        <v>1712</v>
      </c>
      <c r="J294" s="1" t="s">
        <v>50</v>
      </c>
      <c r="K294" s="1" t="s">
        <v>50</v>
      </c>
      <c r="M294" s="1" t="s">
        <v>50</v>
      </c>
      <c r="O294" s="1" t="s">
        <v>50</v>
      </c>
      <c r="P294" s="1" t="s">
        <v>50</v>
      </c>
      <c r="Q294" s="1" t="s">
        <v>50</v>
      </c>
      <c r="R294" s="1" t="s">
        <v>50</v>
      </c>
      <c r="S294" s="1" t="s">
        <v>50</v>
      </c>
      <c r="T294" s="1" t="s">
        <v>50</v>
      </c>
    </row>
    <row r="295" spans="1:20" ht="20.100000000000001" customHeight="1">
      <c r="A295" s="30" t="s">
        <v>1713</v>
      </c>
      <c r="B295" s="31">
        <v>0</v>
      </c>
      <c r="C295" s="31">
        <v>0</v>
      </c>
      <c r="D295" s="31">
        <v>0</v>
      </c>
      <c r="E295" s="31">
        <v>0</v>
      </c>
      <c r="F295" s="30" t="s">
        <v>50</v>
      </c>
      <c r="G295" s="1" t="s">
        <v>1098</v>
      </c>
      <c r="H295" s="1" t="s">
        <v>1377</v>
      </c>
      <c r="I295" s="1" t="s">
        <v>1714</v>
      </c>
      <c r="J295" s="1" t="s">
        <v>50</v>
      </c>
      <c r="K295" s="1" t="s">
        <v>50</v>
      </c>
      <c r="M295" s="1" t="s">
        <v>50</v>
      </c>
      <c r="O295" s="1" t="s">
        <v>50</v>
      </c>
      <c r="P295" s="1" t="s">
        <v>50</v>
      </c>
      <c r="Q295" s="1" t="s">
        <v>50</v>
      </c>
      <c r="R295" s="1" t="s">
        <v>50</v>
      </c>
      <c r="S295" s="1" t="s">
        <v>50</v>
      </c>
      <c r="T295" s="1" t="s">
        <v>50</v>
      </c>
    </row>
    <row r="296" spans="1:20" ht="20.100000000000001" customHeight="1">
      <c r="A296" s="30" t="s">
        <v>1715</v>
      </c>
      <c r="B296" s="31">
        <v>0</v>
      </c>
      <c r="C296" s="31">
        <v>0</v>
      </c>
      <c r="D296" s="31">
        <v>0</v>
      </c>
      <c r="E296" s="31">
        <v>0</v>
      </c>
      <c r="F296" s="30" t="s">
        <v>50</v>
      </c>
      <c r="G296" s="1" t="s">
        <v>1098</v>
      </c>
      <c r="H296" s="1" t="s">
        <v>1377</v>
      </c>
      <c r="I296" s="1" t="s">
        <v>1716</v>
      </c>
      <c r="J296" s="1" t="s">
        <v>50</v>
      </c>
      <c r="K296" s="1" t="s">
        <v>50</v>
      </c>
      <c r="M296" s="1" t="s">
        <v>50</v>
      </c>
      <c r="O296" s="1" t="s">
        <v>50</v>
      </c>
      <c r="P296" s="1" t="s">
        <v>50</v>
      </c>
      <c r="Q296" s="1" t="s">
        <v>50</v>
      </c>
      <c r="R296" s="1" t="s">
        <v>50</v>
      </c>
      <c r="S296" s="1" t="s">
        <v>50</v>
      </c>
      <c r="T296" s="1" t="s">
        <v>50</v>
      </c>
    </row>
    <row r="297" spans="1:20" ht="20.100000000000001" customHeight="1">
      <c r="A297" s="30" t="s">
        <v>1717</v>
      </c>
      <c r="B297" s="31">
        <v>0</v>
      </c>
      <c r="C297" s="31">
        <v>0</v>
      </c>
      <c r="D297" s="31">
        <v>0</v>
      </c>
      <c r="E297" s="31">
        <v>0</v>
      </c>
      <c r="F297" s="30" t="s">
        <v>50</v>
      </c>
      <c r="G297" s="1" t="s">
        <v>1098</v>
      </c>
      <c r="H297" s="1" t="s">
        <v>1377</v>
      </c>
      <c r="I297" s="1" t="s">
        <v>1718</v>
      </c>
      <c r="J297" s="1" t="s">
        <v>50</v>
      </c>
      <c r="K297" s="1" t="s">
        <v>50</v>
      </c>
      <c r="M297" s="1" t="s">
        <v>50</v>
      </c>
      <c r="O297" s="1" t="s">
        <v>50</v>
      </c>
      <c r="P297" s="1" t="s">
        <v>50</v>
      </c>
      <c r="Q297" s="1" t="s">
        <v>50</v>
      </c>
      <c r="R297" s="1" t="s">
        <v>50</v>
      </c>
      <c r="S297" s="1" t="s">
        <v>50</v>
      </c>
      <c r="T297" s="1" t="s">
        <v>50</v>
      </c>
    </row>
    <row r="298" spans="1:20" ht="20.100000000000001" customHeight="1">
      <c r="A298" s="30" t="s">
        <v>1654</v>
      </c>
      <c r="B298" s="31">
        <v>0</v>
      </c>
      <c r="C298" s="31">
        <v>0</v>
      </c>
      <c r="D298" s="31">
        <v>0</v>
      </c>
      <c r="E298" s="31">
        <v>0</v>
      </c>
      <c r="F298" s="30" t="s">
        <v>50</v>
      </c>
      <c r="G298" s="1" t="s">
        <v>1098</v>
      </c>
      <c r="H298" s="1" t="s">
        <v>1377</v>
      </c>
      <c r="I298" s="1" t="s">
        <v>1655</v>
      </c>
      <c r="J298" s="1" t="s">
        <v>50</v>
      </c>
      <c r="K298" s="1" t="s">
        <v>50</v>
      </c>
      <c r="M298" s="1" t="s">
        <v>50</v>
      </c>
      <c r="O298" s="1" t="s">
        <v>50</v>
      </c>
      <c r="P298" s="1" t="s">
        <v>50</v>
      </c>
      <c r="Q298" s="1" t="s">
        <v>50</v>
      </c>
      <c r="R298" s="1" t="s">
        <v>50</v>
      </c>
      <c r="S298" s="1" t="s">
        <v>50</v>
      </c>
      <c r="T298" s="1" t="s">
        <v>50</v>
      </c>
    </row>
    <row r="299" spans="1:20" ht="20.100000000000001" customHeight="1">
      <c r="A299" s="30" t="s">
        <v>1658</v>
      </c>
      <c r="B299" s="31">
        <v>0</v>
      </c>
      <c r="C299" s="31">
        <v>0</v>
      </c>
      <c r="D299" s="31">
        <v>0</v>
      </c>
      <c r="E299" s="31">
        <v>0</v>
      </c>
      <c r="F299" s="30" t="s">
        <v>50</v>
      </c>
      <c r="G299" s="1" t="s">
        <v>1098</v>
      </c>
      <c r="H299" s="1" t="s">
        <v>1377</v>
      </c>
      <c r="I299" s="1" t="s">
        <v>1659</v>
      </c>
      <c r="J299" s="1" t="s">
        <v>50</v>
      </c>
      <c r="K299" s="1" t="s">
        <v>50</v>
      </c>
      <c r="M299" s="1" t="s">
        <v>50</v>
      </c>
      <c r="O299" s="1" t="s">
        <v>50</v>
      </c>
      <c r="P299" s="1" t="s">
        <v>50</v>
      </c>
      <c r="Q299" s="1" t="s">
        <v>50</v>
      </c>
      <c r="R299" s="1" t="s">
        <v>50</v>
      </c>
      <c r="S299" s="1" t="s">
        <v>50</v>
      </c>
      <c r="T299" s="1" t="s">
        <v>50</v>
      </c>
    </row>
    <row r="300" spans="1:20" ht="20.100000000000001" customHeight="1">
      <c r="A300" s="30" t="s">
        <v>1719</v>
      </c>
      <c r="B300" s="31">
        <v>0</v>
      </c>
      <c r="C300" s="31">
        <v>0</v>
      </c>
      <c r="D300" s="31">
        <v>0</v>
      </c>
      <c r="E300" s="31">
        <v>0</v>
      </c>
      <c r="F300" s="30" t="s">
        <v>50</v>
      </c>
      <c r="G300" s="1" t="s">
        <v>1098</v>
      </c>
      <c r="H300" s="1" t="s">
        <v>1377</v>
      </c>
      <c r="I300" s="1" t="s">
        <v>1720</v>
      </c>
      <c r="J300" s="1" t="s">
        <v>50</v>
      </c>
      <c r="K300" s="1" t="s">
        <v>50</v>
      </c>
      <c r="M300" s="1" t="s">
        <v>50</v>
      </c>
      <c r="O300" s="1" t="s">
        <v>50</v>
      </c>
      <c r="P300" s="1" t="s">
        <v>50</v>
      </c>
      <c r="Q300" s="1" t="s">
        <v>50</v>
      </c>
      <c r="R300" s="1" t="s">
        <v>50</v>
      </c>
      <c r="S300" s="1" t="s">
        <v>50</v>
      </c>
      <c r="T300" s="1" t="s">
        <v>50</v>
      </c>
    </row>
    <row r="301" spans="1:20" ht="20.100000000000001" customHeight="1">
      <c r="A301" s="30" t="s">
        <v>1721</v>
      </c>
      <c r="B301" s="31">
        <v>0</v>
      </c>
      <c r="C301" s="31">
        <v>0</v>
      </c>
      <c r="D301" s="31">
        <v>0</v>
      </c>
      <c r="E301" s="31">
        <v>0</v>
      </c>
      <c r="F301" s="30" t="s">
        <v>50</v>
      </c>
      <c r="G301" s="1" t="s">
        <v>1098</v>
      </c>
      <c r="H301" s="1" t="s">
        <v>1377</v>
      </c>
      <c r="I301" s="1" t="s">
        <v>1722</v>
      </c>
      <c r="J301" s="1" t="s">
        <v>50</v>
      </c>
      <c r="K301" s="1" t="s">
        <v>50</v>
      </c>
      <c r="M301" s="1" t="s">
        <v>50</v>
      </c>
      <c r="O301" s="1" t="s">
        <v>50</v>
      </c>
      <c r="P301" s="1" t="s">
        <v>50</v>
      </c>
      <c r="Q301" s="1" t="s">
        <v>50</v>
      </c>
      <c r="R301" s="1" t="s">
        <v>50</v>
      </c>
      <c r="S301" s="1" t="s">
        <v>50</v>
      </c>
      <c r="T301" s="1" t="s">
        <v>50</v>
      </c>
    </row>
    <row r="302" spans="1:20" ht="20.100000000000001" customHeight="1">
      <c r="A302" s="30" t="s">
        <v>1723</v>
      </c>
      <c r="B302" s="31">
        <v>0</v>
      </c>
      <c r="C302" s="31">
        <v>0</v>
      </c>
      <c r="D302" s="31">
        <v>0</v>
      </c>
      <c r="E302" s="31">
        <v>0</v>
      </c>
      <c r="F302" s="30" t="s">
        <v>50</v>
      </c>
      <c r="G302" s="1" t="s">
        <v>1098</v>
      </c>
      <c r="H302" s="1" t="s">
        <v>1377</v>
      </c>
      <c r="I302" s="1" t="s">
        <v>1724</v>
      </c>
      <c r="J302" s="1" t="s">
        <v>50</v>
      </c>
      <c r="K302" s="1" t="s">
        <v>50</v>
      </c>
      <c r="M302" s="1" t="s">
        <v>50</v>
      </c>
      <c r="O302" s="1" t="s">
        <v>50</v>
      </c>
      <c r="P302" s="1" t="s">
        <v>50</v>
      </c>
      <c r="Q302" s="1" t="s">
        <v>50</v>
      </c>
      <c r="R302" s="1" t="s">
        <v>50</v>
      </c>
      <c r="S302" s="1" t="s">
        <v>50</v>
      </c>
      <c r="T302" s="1" t="s">
        <v>50</v>
      </c>
    </row>
    <row r="303" spans="1:20" ht="20.100000000000001" customHeight="1">
      <c r="A303" s="30" t="s">
        <v>1725</v>
      </c>
      <c r="B303" s="31">
        <v>0</v>
      </c>
      <c r="C303" s="31">
        <v>0</v>
      </c>
      <c r="D303" s="31">
        <v>1027.0999999999999</v>
      </c>
      <c r="E303" s="31">
        <v>1027.0999999999999</v>
      </c>
      <c r="F303" s="30" t="s">
        <v>50</v>
      </c>
      <c r="G303" s="1" t="s">
        <v>1098</v>
      </c>
      <c r="H303" s="1" t="s">
        <v>1377</v>
      </c>
      <c r="I303" s="1" t="s">
        <v>1726</v>
      </c>
      <c r="J303" s="1" t="s">
        <v>50</v>
      </c>
      <c r="K303" s="1" t="s">
        <v>50</v>
      </c>
      <c r="M303" s="1" t="s">
        <v>50</v>
      </c>
      <c r="O303" s="1" t="s">
        <v>50</v>
      </c>
      <c r="P303" s="1" t="s">
        <v>50</v>
      </c>
      <c r="Q303" s="1" t="s">
        <v>50</v>
      </c>
      <c r="R303" s="1" t="s">
        <v>50</v>
      </c>
      <c r="S303" s="1" t="s">
        <v>50</v>
      </c>
      <c r="T303" s="1" t="s">
        <v>50</v>
      </c>
    </row>
    <row r="304" spans="1:20" ht="20.100000000000001" customHeight="1">
      <c r="A304" s="30" t="s">
        <v>1727</v>
      </c>
      <c r="B304" s="31">
        <v>0</v>
      </c>
      <c r="C304" s="31">
        <v>0</v>
      </c>
      <c r="D304" s="31">
        <v>5072.6000000000004</v>
      </c>
      <c r="E304" s="31">
        <v>5072.6000000000004</v>
      </c>
      <c r="F304" s="30" t="s">
        <v>50</v>
      </c>
      <c r="G304" s="1" t="s">
        <v>1098</v>
      </c>
      <c r="H304" s="1" t="s">
        <v>1377</v>
      </c>
      <c r="I304" s="1" t="s">
        <v>1728</v>
      </c>
      <c r="J304" s="1" t="s">
        <v>50</v>
      </c>
      <c r="K304" s="1" t="s">
        <v>50</v>
      </c>
      <c r="M304" s="1" t="s">
        <v>50</v>
      </c>
      <c r="O304" s="1" t="s">
        <v>50</v>
      </c>
      <c r="P304" s="1" t="s">
        <v>50</v>
      </c>
      <c r="Q304" s="1" t="s">
        <v>50</v>
      </c>
      <c r="R304" s="1" t="s">
        <v>50</v>
      </c>
      <c r="S304" s="1" t="s">
        <v>50</v>
      </c>
      <c r="T304" s="1" t="s">
        <v>50</v>
      </c>
    </row>
    <row r="305" spans="1:20" ht="20.100000000000001" customHeight="1">
      <c r="A305" s="30" t="s">
        <v>1729</v>
      </c>
      <c r="B305" s="31">
        <v>0</v>
      </c>
      <c r="C305" s="31">
        <v>0</v>
      </c>
      <c r="D305" s="31">
        <v>1488</v>
      </c>
      <c r="E305" s="31">
        <v>1488</v>
      </c>
      <c r="F305" s="30" t="s">
        <v>50</v>
      </c>
      <c r="G305" s="1" t="s">
        <v>1098</v>
      </c>
      <c r="H305" s="1" t="s">
        <v>1377</v>
      </c>
      <c r="I305" s="1" t="s">
        <v>1730</v>
      </c>
      <c r="J305" s="1" t="s">
        <v>50</v>
      </c>
      <c r="K305" s="1" t="s">
        <v>50</v>
      </c>
      <c r="M305" s="1" t="s">
        <v>50</v>
      </c>
      <c r="O305" s="1" t="s">
        <v>50</v>
      </c>
      <c r="P305" s="1" t="s">
        <v>50</v>
      </c>
      <c r="Q305" s="1" t="s">
        <v>50</v>
      </c>
      <c r="R305" s="1" t="s">
        <v>50</v>
      </c>
      <c r="S305" s="1" t="s">
        <v>50</v>
      </c>
      <c r="T305" s="1" t="s">
        <v>50</v>
      </c>
    </row>
    <row r="306" spans="1:20" ht="20.100000000000001" customHeight="1">
      <c r="A306" s="30" t="s">
        <v>1388</v>
      </c>
      <c r="B306" s="31">
        <v>0</v>
      </c>
      <c r="C306" s="31">
        <v>0</v>
      </c>
      <c r="D306" s="31">
        <v>7587.7</v>
      </c>
      <c r="E306" s="31">
        <v>7587.7</v>
      </c>
      <c r="F306" s="30" t="s">
        <v>50</v>
      </c>
      <c r="G306" s="1" t="s">
        <v>1098</v>
      </c>
      <c r="H306" s="1" t="s">
        <v>1377</v>
      </c>
      <c r="I306" s="1" t="s">
        <v>1389</v>
      </c>
      <c r="J306" s="1" t="s">
        <v>50</v>
      </c>
      <c r="K306" s="1" t="s">
        <v>50</v>
      </c>
      <c r="M306" s="1" t="s">
        <v>50</v>
      </c>
      <c r="O306" s="1" t="s">
        <v>50</v>
      </c>
      <c r="P306" s="1" t="s">
        <v>50</v>
      </c>
      <c r="Q306" s="1" t="s">
        <v>50</v>
      </c>
      <c r="R306" s="1" t="s">
        <v>50</v>
      </c>
      <c r="S306" s="1" t="s">
        <v>50</v>
      </c>
      <c r="T306" s="1" t="s">
        <v>50</v>
      </c>
    </row>
    <row r="307" spans="1:20" ht="20.100000000000001" customHeight="1">
      <c r="A307" s="30" t="s">
        <v>1379</v>
      </c>
      <c r="B307" s="31">
        <v>0</v>
      </c>
      <c r="C307" s="31">
        <v>0</v>
      </c>
      <c r="D307" s="31">
        <v>0</v>
      </c>
      <c r="E307" s="31">
        <v>0</v>
      </c>
      <c r="F307" s="30" t="s">
        <v>50</v>
      </c>
      <c r="G307" s="1" t="s">
        <v>1098</v>
      </c>
      <c r="H307" s="1" t="s">
        <v>1377</v>
      </c>
      <c r="I307" s="1" t="s">
        <v>50</v>
      </c>
      <c r="J307" s="1" t="s">
        <v>50</v>
      </c>
      <c r="K307" s="1" t="s">
        <v>50</v>
      </c>
      <c r="M307" s="1" t="s">
        <v>50</v>
      </c>
      <c r="O307" s="1" t="s">
        <v>50</v>
      </c>
      <c r="P307" s="1" t="s">
        <v>50</v>
      </c>
      <c r="Q307" s="1" t="s">
        <v>50</v>
      </c>
      <c r="R307" s="1" t="s">
        <v>50</v>
      </c>
      <c r="S307" s="1" t="s">
        <v>50</v>
      </c>
      <c r="T307" s="1" t="s">
        <v>50</v>
      </c>
    </row>
    <row r="308" spans="1:20" ht="20.100000000000001" customHeight="1">
      <c r="A308" s="30" t="s">
        <v>1731</v>
      </c>
      <c r="B308" s="31">
        <v>0</v>
      </c>
      <c r="C308" s="31">
        <v>0</v>
      </c>
      <c r="D308" s="31">
        <v>0</v>
      </c>
      <c r="E308" s="31">
        <v>0</v>
      </c>
      <c r="F308" s="30" t="s">
        <v>50</v>
      </c>
      <c r="G308" s="1" t="s">
        <v>1098</v>
      </c>
      <c r="H308" s="1" t="s">
        <v>1377</v>
      </c>
      <c r="I308" s="1" t="s">
        <v>1732</v>
      </c>
      <c r="J308" s="1" t="s">
        <v>50</v>
      </c>
      <c r="K308" s="1" t="s">
        <v>50</v>
      </c>
      <c r="M308" s="1" t="s">
        <v>50</v>
      </c>
      <c r="O308" s="1" t="s">
        <v>50</v>
      </c>
      <c r="P308" s="1" t="s">
        <v>50</v>
      </c>
      <c r="Q308" s="1" t="s">
        <v>50</v>
      </c>
      <c r="R308" s="1" t="s">
        <v>50</v>
      </c>
      <c r="S308" s="1" t="s">
        <v>50</v>
      </c>
      <c r="T308" s="1" t="s">
        <v>50</v>
      </c>
    </row>
    <row r="309" spans="1:20" ht="20.100000000000001" customHeight="1">
      <c r="A309" s="30" t="s">
        <v>1695</v>
      </c>
      <c r="B309" s="31">
        <v>0</v>
      </c>
      <c r="C309" s="31">
        <v>0</v>
      </c>
      <c r="D309" s="31">
        <v>0</v>
      </c>
      <c r="E309" s="31">
        <v>0</v>
      </c>
      <c r="F309" s="30" t="s">
        <v>50</v>
      </c>
      <c r="G309" s="1" t="s">
        <v>1098</v>
      </c>
      <c r="H309" s="1" t="s">
        <v>1377</v>
      </c>
      <c r="I309" s="1" t="s">
        <v>1696</v>
      </c>
      <c r="J309" s="1" t="s">
        <v>50</v>
      </c>
      <c r="K309" s="1" t="s">
        <v>50</v>
      </c>
      <c r="M309" s="1" t="s">
        <v>50</v>
      </c>
      <c r="O309" s="1" t="s">
        <v>50</v>
      </c>
      <c r="P309" s="1" t="s">
        <v>50</v>
      </c>
      <c r="Q309" s="1" t="s">
        <v>50</v>
      </c>
      <c r="R309" s="1" t="s">
        <v>50</v>
      </c>
      <c r="S309" s="1" t="s">
        <v>50</v>
      </c>
      <c r="T309" s="1" t="s">
        <v>50</v>
      </c>
    </row>
    <row r="310" spans="1:20" ht="20.100000000000001" customHeight="1">
      <c r="A310" s="30" t="s">
        <v>1697</v>
      </c>
      <c r="B310" s="31">
        <v>0</v>
      </c>
      <c r="C310" s="31">
        <v>0</v>
      </c>
      <c r="D310" s="31">
        <v>0</v>
      </c>
      <c r="E310" s="31">
        <v>0</v>
      </c>
      <c r="F310" s="30" t="s">
        <v>50</v>
      </c>
      <c r="G310" s="1" t="s">
        <v>1098</v>
      </c>
      <c r="H310" s="1" t="s">
        <v>1377</v>
      </c>
      <c r="I310" s="1" t="s">
        <v>1698</v>
      </c>
      <c r="J310" s="1" t="s">
        <v>50</v>
      </c>
      <c r="K310" s="1" t="s">
        <v>50</v>
      </c>
      <c r="M310" s="1" t="s">
        <v>50</v>
      </c>
      <c r="O310" s="1" t="s">
        <v>50</v>
      </c>
      <c r="P310" s="1" t="s">
        <v>50</v>
      </c>
      <c r="Q310" s="1" t="s">
        <v>50</v>
      </c>
      <c r="R310" s="1" t="s">
        <v>50</v>
      </c>
      <c r="S310" s="1" t="s">
        <v>50</v>
      </c>
      <c r="T310" s="1" t="s">
        <v>50</v>
      </c>
    </row>
    <row r="311" spans="1:20" ht="20.100000000000001" customHeight="1">
      <c r="A311" s="30" t="s">
        <v>1733</v>
      </c>
      <c r="B311" s="31">
        <v>0</v>
      </c>
      <c r="C311" s="31">
        <v>0</v>
      </c>
      <c r="D311" s="31">
        <v>0</v>
      </c>
      <c r="E311" s="31">
        <v>0</v>
      </c>
      <c r="F311" s="30" t="s">
        <v>50</v>
      </c>
      <c r="G311" s="1" t="s">
        <v>1098</v>
      </c>
      <c r="H311" s="1" t="s">
        <v>1377</v>
      </c>
      <c r="I311" s="1" t="s">
        <v>1734</v>
      </c>
      <c r="J311" s="1" t="s">
        <v>50</v>
      </c>
      <c r="K311" s="1" t="s">
        <v>50</v>
      </c>
      <c r="M311" s="1" t="s">
        <v>50</v>
      </c>
      <c r="O311" s="1" t="s">
        <v>50</v>
      </c>
      <c r="P311" s="1" t="s">
        <v>50</v>
      </c>
      <c r="Q311" s="1" t="s">
        <v>50</v>
      </c>
      <c r="R311" s="1" t="s">
        <v>50</v>
      </c>
      <c r="S311" s="1" t="s">
        <v>50</v>
      </c>
      <c r="T311" s="1" t="s">
        <v>50</v>
      </c>
    </row>
    <row r="312" spans="1:20" ht="20.100000000000001" customHeight="1">
      <c r="A312" s="30" t="s">
        <v>1703</v>
      </c>
      <c r="B312" s="31">
        <v>0</v>
      </c>
      <c r="C312" s="31">
        <v>0</v>
      </c>
      <c r="D312" s="31">
        <v>0</v>
      </c>
      <c r="E312" s="31">
        <v>0</v>
      </c>
      <c r="F312" s="30" t="s">
        <v>50</v>
      </c>
      <c r="G312" s="1" t="s">
        <v>1098</v>
      </c>
      <c r="H312" s="1" t="s">
        <v>1377</v>
      </c>
      <c r="I312" s="1" t="s">
        <v>1704</v>
      </c>
      <c r="J312" s="1" t="s">
        <v>50</v>
      </c>
      <c r="K312" s="1" t="s">
        <v>50</v>
      </c>
      <c r="M312" s="1" t="s">
        <v>50</v>
      </c>
      <c r="O312" s="1" t="s">
        <v>50</v>
      </c>
      <c r="P312" s="1" t="s">
        <v>50</v>
      </c>
      <c r="Q312" s="1" t="s">
        <v>50</v>
      </c>
      <c r="R312" s="1" t="s">
        <v>50</v>
      </c>
      <c r="S312" s="1" t="s">
        <v>50</v>
      </c>
      <c r="T312" s="1" t="s">
        <v>50</v>
      </c>
    </row>
    <row r="313" spans="1:20" ht="20.100000000000001" customHeight="1">
      <c r="A313" s="30" t="s">
        <v>1735</v>
      </c>
      <c r="B313" s="31">
        <v>0</v>
      </c>
      <c r="C313" s="31">
        <v>0</v>
      </c>
      <c r="D313" s="31">
        <v>0</v>
      </c>
      <c r="E313" s="31">
        <v>0</v>
      </c>
      <c r="F313" s="30" t="s">
        <v>50</v>
      </c>
      <c r="G313" s="1" t="s">
        <v>1098</v>
      </c>
      <c r="H313" s="1" t="s">
        <v>1377</v>
      </c>
      <c r="I313" s="1" t="s">
        <v>1736</v>
      </c>
      <c r="J313" s="1" t="s">
        <v>50</v>
      </c>
      <c r="K313" s="1" t="s">
        <v>50</v>
      </c>
      <c r="M313" s="1" t="s">
        <v>50</v>
      </c>
      <c r="O313" s="1" t="s">
        <v>50</v>
      </c>
      <c r="P313" s="1" t="s">
        <v>50</v>
      </c>
      <c r="Q313" s="1" t="s">
        <v>50</v>
      </c>
      <c r="R313" s="1" t="s">
        <v>50</v>
      </c>
      <c r="S313" s="1" t="s">
        <v>50</v>
      </c>
      <c r="T313" s="1" t="s">
        <v>50</v>
      </c>
    </row>
    <row r="314" spans="1:20" ht="20.100000000000001" customHeight="1">
      <c r="A314" s="30" t="s">
        <v>1737</v>
      </c>
      <c r="B314" s="31">
        <v>0</v>
      </c>
      <c r="C314" s="31">
        <v>0</v>
      </c>
      <c r="D314" s="31">
        <v>455.3</v>
      </c>
      <c r="E314" s="31">
        <v>455.3</v>
      </c>
      <c r="F314" s="30" t="s">
        <v>50</v>
      </c>
      <c r="G314" s="1" t="s">
        <v>1098</v>
      </c>
      <c r="H314" s="1" t="s">
        <v>1377</v>
      </c>
      <c r="I314" s="1" t="s">
        <v>1738</v>
      </c>
      <c r="J314" s="1" t="s">
        <v>50</v>
      </c>
      <c r="K314" s="1" t="s">
        <v>50</v>
      </c>
      <c r="M314" s="1" t="s">
        <v>50</v>
      </c>
      <c r="O314" s="1" t="s">
        <v>50</v>
      </c>
      <c r="P314" s="1" t="s">
        <v>50</v>
      </c>
      <c r="Q314" s="1" t="s">
        <v>50</v>
      </c>
      <c r="R314" s="1" t="s">
        <v>50</v>
      </c>
      <c r="S314" s="1" t="s">
        <v>50</v>
      </c>
      <c r="T314" s="1" t="s">
        <v>50</v>
      </c>
    </row>
    <row r="315" spans="1:20" ht="20.100000000000001" customHeight="1">
      <c r="A315" s="30" t="s">
        <v>1739</v>
      </c>
      <c r="B315" s="31">
        <v>0</v>
      </c>
      <c r="C315" s="31">
        <v>0</v>
      </c>
      <c r="D315" s="31">
        <v>1244.4000000000001</v>
      </c>
      <c r="E315" s="31">
        <v>1244.4000000000001</v>
      </c>
      <c r="F315" s="30" t="s">
        <v>50</v>
      </c>
      <c r="G315" s="1" t="s">
        <v>1098</v>
      </c>
      <c r="H315" s="1" t="s">
        <v>1377</v>
      </c>
      <c r="I315" s="1" t="s">
        <v>1740</v>
      </c>
      <c r="J315" s="1" t="s">
        <v>50</v>
      </c>
      <c r="K315" s="1" t="s">
        <v>50</v>
      </c>
      <c r="M315" s="1" t="s">
        <v>50</v>
      </c>
      <c r="O315" s="1" t="s">
        <v>50</v>
      </c>
      <c r="P315" s="1" t="s">
        <v>50</v>
      </c>
      <c r="Q315" s="1" t="s">
        <v>50</v>
      </c>
      <c r="R315" s="1" t="s">
        <v>50</v>
      </c>
      <c r="S315" s="1" t="s">
        <v>50</v>
      </c>
      <c r="T315" s="1" t="s">
        <v>50</v>
      </c>
    </row>
    <row r="316" spans="1:20" ht="20.100000000000001" customHeight="1">
      <c r="A316" s="30" t="s">
        <v>1741</v>
      </c>
      <c r="B316" s="31">
        <v>0</v>
      </c>
      <c r="C316" s="31">
        <v>0</v>
      </c>
      <c r="D316" s="31">
        <v>594.79999999999995</v>
      </c>
      <c r="E316" s="31">
        <v>594.79999999999995</v>
      </c>
      <c r="F316" s="30" t="s">
        <v>50</v>
      </c>
      <c r="G316" s="1" t="s">
        <v>1098</v>
      </c>
      <c r="H316" s="1" t="s">
        <v>1377</v>
      </c>
      <c r="I316" s="1" t="s">
        <v>1742</v>
      </c>
      <c r="J316" s="1" t="s">
        <v>50</v>
      </c>
      <c r="K316" s="1" t="s">
        <v>50</v>
      </c>
      <c r="M316" s="1" t="s">
        <v>50</v>
      </c>
      <c r="O316" s="1" t="s">
        <v>50</v>
      </c>
      <c r="P316" s="1" t="s">
        <v>50</v>
      </c>
      <c r="Q316" s="1" t="s">
        <v>50</v>
      </c>
      <c r="R316" s="1" t="s">
        <v>50</v>
      </c>
      <c r="S316" s="1" t="s">
        <v>50</v>
      </c>
      <c r="T316" s="1" t="s">
        <v>50</v>
      </c>
    </row>
    <row r="317" spans="1:20" ht="20.100000000000001" customHeight="1">
      <c r="A317" s="30" t="s">
        <v>1388</v>
      </c>
      <c r="B317" s="31">
        <v>0</v>
      </c>
      <c r="C317" s="31">
        <v>0</v>
      </c>
      <c r="D317" s="31">
        <v>2294.5</v>
      </c>
      <c r="E317" s="31">
        <v>2294.5</v>
      </c>
      <c r="F317" s="30" t="s">
        <v>50</v>
      </c>
      <c r="G317" s="1" t="s">
        <v>1098</v>
      </c>
      <c r="H317" s="1" t="s">
        <v>1377</v>
      </c>
      <c r="I317" s="1" t="s">
        <v>1389</v>
      </c>
      <c r="J317" s="1" t="s">
        <v>50</v>
      </c>
      <c r="K317" s="1" t="s">
        <v>50</v>
      </c>
      <c r="M317" s="1" t="s">
        <v>50</v>
      </c>
      <c r="O317" s="1" t="s">
        <v>50</v>
      </c>
      <c r="P317" s="1" t="s">
        <v>50</v>
      </c>
      <c r="Q317" s="1" t="s">
        <v>50</v>
      </c>
      <c r="R317" s="1" t="s">
        <v>50</v>
      </c>
      <c r="S317" s="1" t="s">
        <v>50</v>
      </c>
      <c r="T317" s="1" t="s">
        <v>50</v>
      </c>
    </row>
    <row r="318" spans="1:20" ht="20.100000000000001" customHeight="1">
      <c r="A318" s="30" t="s">
        <v>1379</v>
      </c>
      <c r="B318" s="31">
        <v>0</v>
      </c>
      <c r="C318" s="31">
        <v>0</v>
      </c>
      <c r="D318" s="31">
        <v>0</v>
      </c>
      <c r="E318" s="31">
        <v>0</v>
      </c>
      <c r="F318" s="30" t="s">
        <v>50</v>
      </c>
      <c r="G318" s="1" t="s">
        <v>1098</v>
      </c>
      <c r="H318" s="1" t="s">
        <v>1377</v>
      </c>
      <c r="I318" s="1" t="s">
        <v>50</v>
      </c>
      <c r="J318" s="1" t="s">
        <v>50</v>
      </c>
      <c r="K318" s="1" t="s">
        <v>50</v>
      </c>
      <c r="M318" s="1" t="s">
        <v>50</v>
      </c>
      <c r="O318" s="1" t="s">
        <v>50</v>
      </c>
      <c r="P318" s="1" t="s">
        <v>50</v>
      </c>
      <c r="Q318" s="1" t="s">
        <v>50</v>
      </c>
      <c r="R318" s="1" t="s">
        <v>50</v>
      </c>
      <c r="S318" s="1" t="s">
        <v>50</v>
      </c>
      <c r="T318" s="1" t="s">
        <v>50</v>
      </c>
    </row>
    <row r="319" spans="1:20" ht="20.100000000000001" customHeight="1">
      <c r="A319" s="30" t="s">
        <v>1743</v>
      </c>
      <c r="B319" s="31">
        <v>0</v>
      </c>
      <c r="C319" s="31">
        <v>0</v>
      </c>
      <c r="D319" s="31">
        <v>0</v>
      </c>
      <c r="E319" s="31">
        <v>0</v>
      </c>
      <c r="F319" s="30" t="s">
        <v>50</v>
      </c>
      <c r="G319" s="1" t="s">
        <v>1098</v>
      </c>
      <c r="H319" s="1" t="s">
        <v>1377</v>
      </c>
      <c r="I319" s="1" t="s">
        <v>1744</v>
      </c>
      <c r="J319" s="1" t="s">
        <v>50</v>
      </c>
      <c r="K319" s="1" t="s">
        <v>50</v>
      </c>
      <c r="M319" s="1" t="s">
        <v>50</v>
      </c>
      <c r="O319" s="1" t="s">
        <v>50</v>
      </c>
      <c r="P319" s="1" t="s">
        <v>50</v>
      </c>
      <c r="Q319" s="1" t="s">
        <v>50</v>
      </c>
      <c r="R319" s="1" t="s">
        <v>50</v>
      </c>
      <c r="S319" s="1" t="s">
        <v>50</v>
      </c>
      <c r="T319" s="1" t="s">
        <v>50</v>
      </c>
    </row>
    <row r="320" spans="1:20" ht="20.100000000000001" customHeight="1">
      <c r="A320" s="30" t="s">
        <v>1745</v>
      </c>
      <c r="B320" s="31">
        <v>0</v>
      </c>
      <c r="C320" s="31">
        <v>0</v>
      </c>
      <c r="D320" s="31">
        <v>0</v>
      </c>
      <c r="E320" s="31">
        <v>0</v>
      </c>
      <c r="F320" s="30" t="s">
        <v>50</v>
      </c>
      <c r="G320" s="1" t="s">
        <v>1098</v>
      </c>
      <c r="H320" s="1" t="s">
        <v>1377</v>
      </c>
      <c r="I320" s="1" t="s">
        <v>1746</v>
      </c>
      <c r="J320" s="1" t="s">
        <v>50</v>
      </c>
      <c r="K320" s="1" t="s">
        <v>50</v>
      </c>
      <c r="M320" s="1" t="s">
        <v>50</v>
      </c>
      <c r="O320" s="1" t="s">
        <v>50</v>
      </c>
      <c r="P320" s="1" t="s">
        <v>50</v>
      </c>
      <c r="Q320" s="1" t="s">
        <v>50</v>
      </c>
      <c r="R320" s="1" t="s">
        <v>50</v>
      </c>
      <c r="S320" s="1" t="s">
        <v>50</v>
      </c>
      <c r="T320" s="1" t="s">
        <v>50</v>
      </c>
    </row>
    <row r="321" spans="1:20" ht="20.100000000000001" customHeight="1">
      <c r="A321" s="30" t="s">
        <v>1747</v>
      </c>
      <c r="B321" s="31">
        <v>0</v>
      </c>
      <c r="C321" s="31">
        <v>0</v>
      </c>
      <c r="D321" s="31">
        <v>1762.1</v>
      </c>
      <c r="E321" s="31">
        <v>1762.1</v>
      </c>
      <c r="F321" s="30" t="s">
        <v>50</v>
      </c>
      <c r="G321" s="1" t="s">
        <v>1098</v>
      </c>
      <c r="H321" s="1" t="s">
        <v>1377</v>
      </c>
      <c r="I321" s="1" t="s">
        <v>1748</v>
      </c>
      <c r="J321" s="1" t="s">
        <v>50</v>
      </c>
      <c r="K321" s="1" t="s">
        <v>50</v>
      </c>
      <c r="M321" s="1" t="s">
        <v>50</v>
      </c>
      <c r="O321" s="1" t="s">
        <v>50</v>
      </c>
      <c r="P321" s="1" t="s">
        <v>50</v>
      </c>
      <c r="Q321" s="1" t="s">
        <v>50</v>
      </c>
      <c r="R321" s="1" t="s">
        <v>50</v>
      </c>
      <c r="S321" s="1" t="s">
        <v>50</v>
      </c>
      <c r="T321" s="1" t="s">
        <v>50</v>
      </c>
    </row>
    <row r="322" spans="1:20" ht="20.100000000000001" customHeight="1">
      <c r="A322" s="30" t="s">
        <v>1674</v>
      </c>
      <c r="B322" s="31">
        <v>0</v>
      </c>
      <c r="C322" s="31">
        <v>0</v>
      </c>
      <c r="D322" s="31">
        <v>0</v>
      </c>
      <c r="E322" s="31">
        <v>0</v>
      </c>
      <c r="F322" s="30" t="s">
        <v>50</v>
      </c>
      <c r="G322" s="1" t="s">
        <v>1098</v>
      </c>
      <c r="H322" s="1" t="s">
        <v>1377</v>
      </c>
      <c r="I322" s="1" t="s">
        <v>1675</v>
      </c>
      <c r="J322" s="1" t="s">
        <v>50</v>
      </c>
      <c r="K322" s="1" t="s">
        <v>50</v>
      </c>
      <c r="M322" s="1" t="s">
        <v>50</v>
      </c>
      <c r="O322" s="1" t="s">
        <v>50</v>
      </c>
      <c r="P322" s="1" t="s">
        <v>50</v>
      </c>
      <c r="Q322" s="1" t="s">
        <v>50</v>
      </c>
      <c r="R322" s="1" t="s">
        <v>50</v>
      </c>
      <c r="S322" s="1" t="s">
        <v>50</v>
      </c>
      <c r="T322" s="1" t="s">
        <v>50</v>
      </c>
    </row>
    <row r="323" spans="1:20" ht="20.100000000000001" customHeight="1">
      <c r="A323" s="30" t="s">
        <v>1749</v>
      </c>
      <c r="B323" s="31">
        <v>0</v>
      </c>
      <c r="C323" s="31">
        <v>0</v>
      </c>
      <c r="D323" s="31">
        <v>537.70000000000005</v>
      </c>
      <c r="E323" s="31">
        <v>537.70000000000005</v>
      </c>
      <c r="F323" s="30" t="s">
        <v>50</v>
      </c>
      <c r="G323" s="1" t="s">
        <v>1098</v>
      </c>
      <c r="H323" s="1" t="s">
        <v>1377</v>
      </c>
      <c r="I323" s="1" t="s">
        <v>1750</v>
      </c>
      <c r="J323" s="1" t="s">
        <v>50</v>
      </c>
      <c r="K323" s="1" t="s">
        <v>50</v>
      </c>
      <c r="M323" s="1" t="s">
        <v>50</v>
      </c>
      <c r="O323" s="1" t="s">
        <v>50</v>
      </c>
      <c r="P323" s="1" t="s">
        <v>50</v>
      </c>
      <c r="Q323" s="1" t="s">
        <v>50</v>
      </c>
      <c r="R323" s="1" t="s">
        <v>50</v>
      </c>
      <c r="S323" s="1" t="s">
        <v>50</v>
      </c>
      <c r="T323" s="1" t="s">
        <v>50</v>
      </c>
    </row>
    <row r="324" spans="1:20" ht="20.100000000000001" customHeight="1">
      <c r="A324" s="30" t="s">
        <v>1388</v>
      </c>
      <c r="B324" s="31">
        <v>0</v>
      </c>
      <c r="C324" s="31">
        <v>0</v>
      </c>
      <c r="D324" s="31">
        <v>2299.8000000000002</v>
      </c>
      <c r="E324" s="31">
        <v>2299.8000000000002</v>
      </c>
      <c r="F324" s="30" t="s">
        <v>50</v>
      </c>
      <c r="G324" s="1" t="s">
        <v>1098</v>
      </c>
      <c r="H324" s="1" t="s">
        <v>1377</v>
      </c>
      <c r="I324" s="1" t="s">
        <v>1389</v>
      </c>
      <c r="J324" s="1" t="s">
        <v>50</v>
      </c>
      <c r="K324" s="1" t="s">
        <v>50</v>
      </c>
      <c r="M324" s="1" t="s">
        <v>50</v>
      </c>
      <c r="O324" s="1" t="s">
        <v>50</v>
      </c>
      <c r="P324" s="1" t="s">
        <v>50</v>
      </c>
      <c r="Q324" s="1" t="s">
        <v>50</v>
      </c>
      <c r="R324" s="1" t="s">
        <v>50</v>
      </c>
      <c r="S324" s="1" t="s">
        <v>50</v>
      </c>
      <c r="T324" s="1" t="s">
        <v>50</v>
      </c>
    </row>
    <row r="325" spans="1:20" ht="20.100000000000001" customHeight="1">
      <c r="A325" s="30" t="s">
        <v>1379</v>
      </c>
      <c r="B325" s="31">
        <v>0</v>
      </c>
      <c r="C325" s="31">
        <v>0</v>
      </c>
      <c r="D325" s="31">
        <v>0</v>
      </c>
      <c r="E325" s="31">
        <v>0</v>
      </c>
      <c r="F325" s="30" t="s">
        <v>50</v>
      </c>
      <c r="G325" s="1" t="s">
        <v>1098</v>
      </c>
      <c r="H325" s="1" t="s">
        <v>1377</v>
      </c>
      <c r="I325" s="1" t="s">
        <v>50</v>
      </c>
      <c r="J325" s="1" t="s">
        <v>50</v>
      </c>
      <c r="K325" s="1" t="s">
        <v>50</v>
      </c>
      <c r="M325" s="1" t="s">
        <v>50</v>
      </c>
      <c r="O325" s="1" t="s">
        <v>50</v>
      </c>
      <c r="P325" s="1" t="s">
        <v>50</v>
      </c>
      <c r="Q325" s="1" t="s">
        <v>50</v>
      </c>
      <c r="R325" s="1" t="s">
        <v>50</v>
      </c>
      <c r="S325" s="1" t="s">
        <v>50</v>
      </c>
      <c r="T325" s="1" t="s">
        <v>50</v>
      </c>
    </row>
    <row r="326" spans="1:20" ht="20.100000000000001" customHeight="1">
      <c r="A326" s="30" t="s">
        <v>1436</v>
      </c>
      <c r="B326" s="31">
        <v>0</v>
      </c>
      <c r="C326" s="31">
        <v>0</v>
      </c>
      <c r="D326" s="31">
        <v>12182</v>
      </c>
      <c r="E326" s="31">
        <v>12182</v>
      </c>
      <c r="F326" s="30" t="s">
        <v>50</v>
      </c>
      <c r="G326" s="1" t="s">
        <v>1098</v>
      </c>
      <c r="H326" s="1" t="s">
        <v>1377</v>
      </c>
      <c r="I326" s="1" t="s">
        <v>1437</v>
      </c>
      <c r="J326" s="1" t="s">
        <v>50</v>
      </c>
      <c r="K326" s="1" t="s">
        <v>50</v>
      </c>
      <c r="M326" s="1" t="s">
        <v>50</v>
      </c>
      <c r="O326" s="1" t="s">
        <v>50</v>
      </c>
      <c r="P326" s="1" t="s">
        <v>50</v>
      </c>
      <c r="Q326" s="1" t="s">
        <v>50</v>
      </c>
      <c r="R326" s="1" t="s">
        <v>50</v>
      </c>
      <c r="S326" s="1" t="s">
        <v>50</v>
      </c>
      <c r="T326" s="1" t="s">
        <v>50</v>
      </c>
    </row>
    <row r="327" spans="1:20" ht="20.100000000000001" customHeight="1">
      <c r="A327" s="34" t="s">
        <v>1390</v>
      </c>
      <c r="B327" s="35">
        <v>0</v>
      </c>
      <c r="C327" s="35">
        <v>0</v>
      </c>
      <c r="D327" s="35">
        <v>12182</v>
      </c>
      <c r="E327" s="35">
        <v>12182</v>
      </c>
      <c r="F327" s="36"/>
    </row>
  </sheetData>
  <phoneticPr fontId="1" type="noConversion"/>
  <pageMargins left="0.78740157480314954" right="0" top="0.39370078740157477" bottom="0.39370078740157477" header="0" footer="0"/>
  <pageSetup paperSize="9" scale="8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276E-6511-4B66-BD39-96F0A159F1B1}">
  <sheetPr>
    <pageSetUpPr fitToPage="1"/>
  </sheetPr>
  <dimension ref="A1:AB421"/>
  <sheetViews>
    <sheetView topLeftCell="B1" workbookViewId="0">
      <selection activeCell="C12" sqref="C12"/>
    </sheetView>
  </sheetViews>
  <sheetFormatPr defaultRowHeight="16.5"/>
  <cols>
    <col min="1" max="1" width="46.875" hidden="1" customWidth="1"/>
    <col min="2" max="2" width="40.75" bestFit="1" customWidth="1"/>
    <col min="3" max="3" width="81.25" bestFit="1" customWidth="1"/>
    <col min="4" max="4" width="5.5" bestFit="1" customWidth="1"/>
    <col min="5" max="5" width="11.75" bestFit="1" customWidth="1"/>
    <col min="6" max="6" width="10.125" bestFit="1" customWidth="1"/>
    <col min="7" max="7" width="11.75" bestFit="1" customWidth="1"/>
    <col min="8" max="8" width="9.625" bestFit="1" customWidth="1"/>
    <col min="9" max="9" width="10.25" bestFit="1" customWidth="1"/>
    <col min="10" max="10" width="8.625" bestFit="1" customWidth="1"/>
    <col min="11" max="11" width="10.25" bestFit="1" customWidth="1"/>
    <col min="12" max="12" width="10.5" bestFit="1" customWidth="1"/>
    <col min="13" max="13" width="12.875" bestFit="1" customWidth="1"/>
    <col min="14" max="14" width="12.625" bestFit="1" customWidth="1"/>
    <col min="15" max="15" width="12.875" bestFit="1" customWidth="1"/>
    <col min="16" max="16" width="10.25" bestFit="1" customWidth="1"/>
    <col min="17" max="17" width="11.25" bestFit="1" customWidth="1"/>
    <col min="18" max="20" width="9.25" bestFit="1" customWidth="1"/>
    <col min="21" max="22" width="10.25" bestFit="1" customWidth="1"/>
    <col min="23" max="23" width="8.875" bestFit="1" customWidth="1"/>
    <col min="24" max="24" width="24" bestFit="1" customWidth="1"/>
    <col min="25" max="26" width="9" hidden="1" customWidth="1"/>
    <col min="27" max="27" width="11" hidden="1" customWidth="1"/>
    <col min="28" max="28" width="9" hidden="1" customWidth="1"/>
  </cols>
  <sheetData>
    <row r="1" spans="1:28" ht="30" customHeight="1">
      <c r="A1" s="287" t="s">
        <v>1751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</row>
    <row r="2" spans="1:28" ht="30" customHeight="1">
      <c r="A2" s="218" t="s">
        <v>2404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</row>
    <row r="3" spans="1:28" ht="30" customHeight="1">
      <c r="A3" s="219" t="s">
        <v>431</v>
      </c>
      <c r="B3" s="219" t="s">
        <v>1</v>
      </c>
      <c r="C3" s="219" t="s">
        <v>1369</v>
      </c>
      <c r="D3" s="219" t="s">
        <v>3</v>
      </c>
      <c r="E3" s="219" t="s">
        <v>5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 t="s">
        <v>433</v>
      </c>
      <c r="Q3" s="219" t="s">
        <v>434</v>
      </c>
      <c r="R3" s="219"/>
      <c r="S3" s="219"/>
      <c r="T3" s="219"/>
      <c r="U3" s="219"/>
      <c r="V3" s="219"/>
      <c r="W3" s="219" t="s">
        <v>436</v>
      </c>
      <c r="X3" s="219" t="s">
        <v>11</v>
      </c>
      <c r="Y3" s="218" t="s">
        <v>1759</v>
      </c>
      <c r="Z3" s="218" t="s">
        <v>1760</v>
      </c>
      <c r="AA3" s="218" t="s">
        <v>1761</v>
      </c>
      <c r="AB3" s="218" t="s">
        <v>47</v>
      </c>
    </row>
    <row r="4" spans="1:28" ht="30" customHeight="1">
      <c r="A4" s="219"/>
      <c r="B4" s="219"/>
      <c r="C4" s="219"/>
      <c r="D4" s="219"/>
      <c r="E4" s="7" t="s">
        <v>1752</v>
      </c>
      <c r="F4" s="7" t="s">
        <v>1753</v>
      </c>
      <c r="G4" s="7" t="s">
        <v>1754</v>
      </c>
      <c r="H4" s="7" t="s">
        <v>1753</v>
      </c>
      <c r="I4" s="7" t="s">
        <v>1755</v>
      </c>
      <c r="J4" s="7" t="s">
        <v>1753</v>
      </c>
      <c r="K4" s="7" t="s">
        <v>1756</v>
      </c>
      <c r="L4" s="7" t="s">
        <v>1753</v>
      </c>
      <c r="M4" s="7" t="s">
        <v>1757</v>
      </c>
      <c r="N4" s="7" t="s">
        <v>1753</v>
      </c>
      <c r="O4" s="7" t="s">
        <v>1758</v>
      </c>
      <c r="P4" s="219"/>
      <c r="Q4" s="7" t="s">
        <v>1752</v>
      </c>
      <c r="R4" s="7" t="s">
        <v>1754</v>
      </c>
      <c r="S4" s="7" t="s">
        <v>1755</v>
      </c>
      <c r="T4" s="7" t="s">
        <v>1756</v>
      </c>
      <c r="U4" s="7" t="s">
        <v>1757</v>
      </c>
      <c r="V4" s="7" t="s">
        <v>1758</v>
      </c>
      <c r="W4" s="219"/>
      <c r="X4" s="219"/>
      <c r="Y4" s="218"/>
      <c r="Z4" s="218"/>
      <c r="AA4" s="218"/>
      <c r="AB4" s="218"/>
    </row>
    <row r="5" spans="1:28" ht="30" customHeight="1">
      <c r="A5" s="13" t="s">
        <v>1151</v>
      </c>
      <c r="B5" s="13" t="s">
        <v>601</v>
      </c>
      <c r="C5" s="13" t="s">
        <v>1150</v>
      </c>
      <c r="D5" s="37" t="s">
        <v>57</v>
      </c>
      <c r="E5" s="38">
        <v>0</v>
      </c>
      <c r="F5" s="13" t="s">
        <v>50</v>
      </c>
      <c r="G5" s="38">
        <v>0</v>
      </c>
      <c r="H5" s="13" t="s">
        <v>50</v>
      </c>
      <c r="I5" s="38">
        <v>0</v>
      </c>
      <c r="J5" s="13" t="s">
        <v>50</v>
      </c>
      <c r="K5" s="38">
        <v>0</v>
      </c>
      <c r="L5" s="13" t="s">
        <v>50</v>
      </c>
      <c r="M5" s="38">
        <v>0</v>
      </c>
      <c r="N5" s="13" t="s">
        <v>50</v>
      </c>
      <c r="O5" s="38">
        <v>0</v>
      </c>
      <c r="P5" s="38">
        <v>0</v>
      </c>
      <c r="Q5" s="38">
        <v>0</v>
      </c>
      <c r="R5" s="38">
        <v>0</v>
      </c>
      <c r="S5" s="38">
        <v>0</v>
      </c>
      <c r="T5" s="38">
        <v>0</v>
      </c>
      <c r="U5" s="38">
        <v>66538</v>
      </c>
      <c r="V5" s="38">
        <f t="shared" ref="V5:V27" si="0">SMALL(Q5:U5,COUNTIF(Q5:U5,0)+1)</f>
        <v>66538</v>
      </c>
      <c r="W5" s="13" t="s">
        <v>1762</v>
      </c>
      <c r="X5" s="13" t="s">
        <v>757</v>
      </c>
      <c r="Y5" s="1" t="s">
        <v>50</v>
      </c>
      <c r="Z5" s="1" t="s">
        <v>50</v>
      </c>
      <c r="AA5" s="39"/>
      <c r="AB5" s="1" t="s">
        <v>50</v>
      </c>
    </row>
    <row r="6" spans="1:28" ht="30" customHeight="1">
      <c r="A6" s="13" t="s">
        <v>1155</v>
      </c>
      <c r="B6" s="13" t="s">
        <v>601</v>
      </c>
      <c r="C6" s="13" t="s">
        <v>1121</v>
      </c>
      <c r="D6" s="37" t="s">
        <v>57</v>
      </c>
      <c r="E6" s="38">
        <v>0</v>
      </c>
      <c r="F6" s="13" t="s">
        <v>50</v>
      </c>
      <c r="G6" s="38">
        <v>0</v>
      </c>
      <c r="H6" s="13" t="s">
        <v>50</v>
      </c>
      <c r="I6" s="38">
        <v>0</v>
      </c>
      <c r="J6" s="13" t="s">
        <v>50</v>
      </c>
      <c r="K6" s="38">
        <v>0</v>
      </c>
      <c r="L6" s="13" t="s">
        <v>50</v>
      </c>
      <c r="M6" s="38">
        <v>0</v>
      </c>
      <c r="N6" s="13" t="s">
        <v>50</v>
      </c>
      <c r="O6" s="38">
        <v>0</v>
      </c>
      <c r="P6" s="38">
        <v>0</v>
      </c>
      <c r="Q6" s="38">
        <v>0</v>
      </c>
      <c r="R6" s="38">
        <v>0</v>
      </c>
      <c r="S6" s="38">
        <v>0</v>
      </c>
      <c r="T6" s="38">
        <v>0</v>
      </c>
      <c r="U6" s="38">
        <v>112342</v>
      </c>
      <c r="V6" s="38">
        <f t="shared" si="0"/>
        <v>112342</v>
      </c>
      <c r="W6" s="13" t="s">
        <v>1763</v>
      </c>
      <c r="X6" s="13" t="s">
        <v>757</v>
      </c>
      <c r="Y6" s="1" t="s">
        <v>50</v>
      </c>
      <c r="Z6" s="1" t="s">
        <v>50</v>
      </c>
      <c r="AA6" s="39"/>
      <c r="AB6" s="1" t="s">
        <v>50</v>
      </c>
    </row>
    <row r="7" spans="1:28" ht="30" customHeight="1">
      <c r="A7" s="13" t="s">
        <v>1166</v>
      </c>
      <c r="B7" s="13" t="s">
        <v>601</v>
      </c>
      <c r="C7" s="13" t="s">
        <v>602</v>
      </c>
      <c r="D7" s="37" t="s">
        <v>57</v>
      </c>
      <c r="E7" s="38">
        <v>0</v>
      </c>
      <c r="F7" s="13" t="s">
        <v>50</v>
      </c>
      <c r="G7" s="38">
        <v>0</v>
      </c>
      <c r="H7" s="13" t="s">
        <v>50</v>
      </c>
      <c r="I7" s="38">
        <v>0</v>
      </c>
      <c r="J7" s="13" t="s">
        <v>50</v>
      </c>
      <c r="K7" s="38">
        <v>0</v>
      </c>
      <c r="L7" s="13" t="s">
        <v>50</v>
      </c>
      <c r="M7" s="38">
        <v>0</v>
      </c>
      <c r="N7" s="13" t="s">
        <v>50</v>
      </c>
      <c r="O7" s="38">
        <v>0</v>
      </c>
      <c r="P7" s="38">
        <v>0</v>
      </c>
      <c r="Q7" s="38">
        <v>0</v>
      </c>
      <c r="R7" s="38">
        <v>0</v>
      </c>
      <c r="S7" s="38">
        <v>0</v>
      </c>
      <c r="T7" s="38">
        <v>0</v>
      </c>
      <c r="U7" s="38">
        <v>117766</v>
      </c>
      <c r="V7" s="38">
        <f t="shared" si="0"/>
        <v>117766</v>
      </c>
      <c r="W7" s="13" t="s">
        <v>1764</v>
      </c>
      <c r="X7" s="13" t="s">
        <v>757</v>
      </c>
      <c r="Y7" s="1" t="s">
        <v>50</v>
      </c>
      <c r="Z7" s="1" t="s">
        <v>50</v>
      </c>
      <c r="AA7" s="39"/>
      <c r="AB7" s="1" t="s">
        <v>50</v>
      </c>
    </row>
    <row r="8" spans="1:28" ht="30" customHeight="1">
      <c r="A8" s="13" t="s">
        <v>1154</v>
      </c>
      <c r="B8" s="13" t="s">
        <v>601</v>
      </c>
      <c r="C8" s="13" t="s">
        <v>1118</v>
      </c>
      <c r="D8" s="37" t="s">
        <v>57</v>
      </c>
      <c r="E8" s="38">
        <v>0</v>
      </c>
      <c r="F8" s="13" t="s">
        <v>50</v>
      </c>
      <c r="G8" s="38">
        <v>0</v>
      </c>
      <c r="H8" s="13" t="s">
        <v>50</v>
      </c>
      <c r="I8" s="38">
        <v>0</v>
      </c>
      <c r="J8" s="13" t="s">
        <v>50</v>
      </c>
      <c r="K8" s="38">
        <v>0</v>
      </c>
      <c r="L8" s="13" t="s">
        <v>50</v>
      </c>
      <c r="M8" s="38">
        <v>0</v>
      </c>
      <c r="N8" s="13" t="s">
        <v>50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142069</v>
      </c>
      <c r="V8" s="38">
        <f t="shared" si="0"/>
        <v>142069</v>
      </c>
      <c r="W8" s="13" t="s">
        <v>1765</v>
      </c>
      <c r="X8" s="13" t="s">
        <v>757</v>
      </c>
      <c r="Y8" s="1" t="s">
        <v>50</v>
      </c>
      <c r="Z8" s="1" t="s">
        <v>50</v>
      </c>
      <c r="AA8" s="39"/>
      <c r="AB8" s="1" t="s">
        <v>50</v>
      </c>
    </row>
    <row r="9" spans="1:28" ht="30" customHeight="1">
      <c r="A9" s="13" t="s">
        <v>1359</v>
      </c>
      <c r="B9" s="13" t="s">
        <v>1129</v>
      </c>
      <c r="C9" s="13" t="s">
        <v>1130</v>
      </c>
      <c r="D9" s="37" t="s">
        <v>57</v>
      </c>
      <c r="E9" s="38">
        <v>0</v>
      </c>
      <c r="F9" s="13" t="s">
        <v>50</v>
      </c>
      <c r="G9" s="38">
        <v>0</v>
      </c>
      <c r="H9" s="13" t="s">
        <v>50</v>
      </c>
      <c r="I9" s="38">
        <v>0</v>
      </c>
      <c r="J9" s="13" t="s">
        <v>50</v>
      </c>
      <c r="K9" s="38">
        <v>0</v>
      </c>
      <c r="L9" s="13" t="s">
        <v>50</v>
      </c>
      <c r="M9" s="38">
        <v>0</v>
      </c>
      <c r="N9" s="13" t="s">
        <v>50</v>
      </c>
      <c r="O9" s="38">
        <v>0</v>
      </c>
      <c r="P9" s="38">
        <v>0</v>
      </c>
      <c r="Q9" s="38">
        <v>0</v>
      </c>
      <c r="R9" s="38">
        <v>0</v>
      </c>
      <c r="S9" s="38">
        <v>0</v>
      </c>
      <c r="T9" s="38">
        <v>0</v>
      </c>
      <c r="U9" s="38">
        <v>17289</v>
      </c>
      <c r="V9" s="38">
        <f t="shared" si="0"/>
        <v>17289</v>
      </c>
      <c r="W9" s="13" t="s">
        <v>1766</v>
      </c>
      <c r="X9" s="13" t="s">
        <v>757</v>
      </c>
      <c r="Y9" s="1" t="s">
        <v>50</v>
      </c>
      <c r="Z9" s="1" t="s">
        <v>50</v>
      </c>
      <c r="AA9" s="39"/>
      <c r="AB9" s="1" t="s">
        <v>50</v>
      </c>
    </row>
    <row r="10" spans="1:28" ht="30" customHeight="1">
      <c r="A10" s="13" t="s">
        <v>1361</v>
      </c>
      <c r="B10" s="13" t="s">
        <v>1360</v>
      </c>
      <c r="C10" s="13" t="s">
        <v>1130</v>
      </c>
      <c r="D10" s="37" t="s">
        <v>495</v>
      </c>
      <c r="E10" s="38">
        <v>0</v>
      </c>
      <c r="F10" s="13" t="s">
        <v>50</v>
      </c>
      <c r="G10" s="38">
        <v>0</v>
      </c>
      <c r="H10" s="13" t="s">
        <v>50</v>
      </c>
      <c r="I10" s="38">
        <v>0</v>
      </c>
      <c r="J10" s="13" t="s">
        <v>50</v>
      </c>
      <c r="K10" s="38">
        <v>0</v>
      </c>
      <c r="L10" s="13" t="s">
        <v>50</v>
      </c>
      <c r="M10" s="38">
        <v>0</v>
      </c>
      <c r="N10" s="13" t="s">
        <v>50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  <c r="U10" s="38">
        <v>216000</v>
      </c>
      <c r="V10" s="38">
        <f t="shared" si="0"/>
        <v>216000</v>
      </c>
      <c r="W10" s="13" t="s">
        <v>1767</v>
      </c>
      <c r="X10" s="13" t="s">
        <v>50</v>
      </c>
      <c r="Y10" s="1" t="s">
        <v>50</v>
      </c>
      <c r="Z10" s="1" t="s">
        <v>50</v>
      </c>
      <c r="AA10" s="39"/>
      <c r="AB10" s="1" t="s">
        <v>50</v>
      </c>
    </row>
    <row r="11" spans="1:28" ht="30" customHeight="1">
      <c r="A11" s="13" t="s">
        <v>1358</v>
      </c>
      <c r="B11" s="13" t="s">
        <v>1119</v>
      </c>
      <c r="C11" s="13" t="s">
        <v>1120</v>
      </c>
      <c r="D11" s="37" t="s">
        <v>57</v>
      </c>
      <c r="E11" s="38">
        <v>0</v>
      </c>
      <c r="F11" s="13" t="s">
        <v>50</v>
      </c>
      <c r="G11" s="38">
        <v>0</v>
      </c>
      <c r="H11" s="13" t="s">
        <v>50</v>
      </c>
      <c r="I11" s="38">
        <v>0</v>
      </c>
      <c r="J11" s="13" t="s">
        <v>50</v>
      </c>
      <c r="K11" s="38">
        <v>0</v>
      </c>
      <c r="L11" s="13" t="s">
        <v>50</v>
      </c>
      <c r="M11" s="38">
        <v>0</v>
      </c>
      <c r="N11" s="13" t="s">
        <v>50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28567</v>
      </c>
      <c r="V11" s="38">
        <f t="shared" si="0"/>
        <v>28567</v>
      </c>
      <c r="W11" s="13" t="s">
        <v>1768</v>
      </c>
      <c r="X11" s="13" t="s">
        <v>757</v>
      </c>
      <c r="Y11" s="1" t="s">
        <v>50</v>
      </c>
      <c r="Z11" s="1" t="s">
        <v>50</v>
      </c>
      <c r="AA11" s="39"/>
      <c r="AB11" s="1" t="s">
        <v>50</v>
      </c>
    </row>
    <row r="12" spans="1:28" ht="30" customHeight="1">
      <c r="A12" s="13" t="s">
        <v>1343</v>
      </c>
      <c r="B12" s="13" t="s">
        <v>1167</v>
      </c>
      <c r="C12" s="13" t="s">
        <v>1342</v>
      </c>
      <c r="D12" s="37" t="s">
        <v>57</v>
      </c>
      <c r="E12" s="38">
        <v>0</v>
      </c>
      <c r="F12" s="13" t="s">
        <v>50</v>
      </c>
      <c r="G12" s="38">
        <v>0</v>
      </c>
      <c r="H12" s="13" t="s">
        <v>50</v>
      </c>
      <c r="I12" s="38">
        <v>0</v>
      </c>
      <c r="J12" s="13" t="s">
        <v>50</v>
      </c>
      <c r="K12" s="38">
        <v>0</v>
      </c>
      <c r="L12" s="13" t="s">
        <v>50</v>
      </c>
      <c r="M12" s="38">
        <v>0</v>
      </c>
      <c r="N12" s="13" t="s">
        <v>50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37391</v>
      </c>
      <c r="V12" s="38">
        <f t="shared" si="0"/>
        <v>37391</v>
      </c>
      <c r="W12" s="13" t="s">
        <v>1769</v>
      </c>
      <c r="X12" s="13" t="s">
        <v>757</v>
      </c>
      <c r="Y12" s="1" t="s">
        <v>50</v>
      </c>
      <c r="Z12" s="1" t="s">
        <v>50</v>
      </c>
      <c r="AA12" s="39"/>
      <c r="AB12" s="1" t="s">
        <v>50</v>
      </c>
    </row>
    <row r="13" spans="1:28" ht="30" customHeight="1">
      <c r="A13" s="13" t="s">
        <v>1172</v>
      </c>
      <c r="B13" s="13" t="s">
        <v>1167</v>
      </c>
      <c r="C13" s="13" t="s">
        <v>164</v>
      </c>
      <c r="D13" s="37" t="s">
        <v>57</v>
      </c>
      <c r="E13" s="38">
        <v>0</v>
      </c>
      <c r="F13" s="13" t="s">
        <v>50</v>
      </c>
      <c r="G13" s="38">
        <v>0</v>
      </c>
      <c r="H13" s="13" t="s">
        <v>50</v>
      </c>
      <c r="I13" s="38">
        <v>0</v>
      </c>
      <c r="J13" s="13" t="s">
        <v>50</v>
      </c>
      <c r="K13" s="38">
        <v>0</v>
      </c>
      <c r="L13" s="13" t="s">
        <v>50</v>
      </c>
      <c r="M13" s="38">
        <v>0</v>
      </c>
      <c r="N13" s="13" t="s">
        <v>50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90653</v>
      </c>
      <c r="V13" s="38">
        <f t="shared" si="0"/>
        <v>90653</v>
      </c>
      <c r="W13" s="13" t="s">
        <v>1770</v>
      </c>
      <c r="X13" s="13" t="s">
        <v>757</v>
      </c>
      <c r="Y13" s="1" t="s">
        <v>50</v>
      </c>
      <c r="Z13" s="1" t="s">
        <v>50</v>
      </c>
      <c r="AA13" s="39"/>
      <c r="AB13" s="1" t="s">
        <v>50</v>
      </c>
    </row>
    <row r="14" spans="1:28" ht="30" customHeight="1">
      <c r="A14" s="13" t="s">
        <v>1169</v>
      </c>
      <c r="B14" s="13" t="s">
        <v>1167</v>
      </c>
      <c r="C14" s="13" t="s">
        <v>1168</v>
      </c>
      <c r="D14" s="37" t="s">
        <v>57</v>
      </c>
      <c r="E14" s="38">
        <v>0</v>
      </c>
      <c r="F14" s="13" t="s">
        <v>50</v>
      </c>
      <c r="G14" s="38">
        <v>0</v>
      </c>
      <c r="H14" s="13" t="s">
        <v>50</v>
      </c>
      <c r="I14" s="38">
        <v>0</v>
      </c>
      <c r="J14" s="13" t="s">
        <v>50</v>
      </c>
      <c r="K14" s="38">
        <v>0</v>
      </c>
      <c r="L14" s="13" t="s">
        <v>50</v>
      </c>
      <c r="M14" s="38">
        <v>0</v>
      </c>
      <c r="N14" s="13" t="s">
        <v>50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147825</v>
      </c>
      <c r="V14" s="38">
        <f t="shared" si="0"/>
        <v>147825</v>
      </c>
      <c r="W14" s="13" t="s">
        <v>1771</v>
      </c>
      <c r="X14" s="13" t="s">
        <v>757</v>
      </c>
      <c r="Y14" s="1" t="s">
        <v>50</v>
      </c>
      <c r="Z14" s="1" t="s">
        <v>50</v>
      </c>
      <c r="AA14" s="39"/>
      <c r="AB14" s="1" t="s">
        <v>50</v>
      </c>
    </row>
    <row r="15" spans="1:28" ht="30" customHeight="1">
      <c r="A15" s="13" t="s">
        <v>1173</v>
      </c>
      <c r="B15" s="13" t="s">
        <v>1170</v>
      </c>
      <c r="C15" s="13" t="s">
        <v>164</v>
      </c>
      <c r="D15" s="37" t="s">
        <v>57</v>
      </c>
      <c r="E15" s="38">
        <v>0</v>
      </c>
      <c r="F15" s="13" t="s">
        <v>50</v>
      </c>
      <c r="G15" s="38">
        <v>0</v>
      </c>
      <c r="H15" s="13" t="s">
        <v>50</v>
      </c>
      <c r="I15" s="38">
        <v>0</v>
      </c>
      <c r="J15" s="13" t="s">
        <v>50</v>
      </c>
      <c r="K15" s="38">
        <v>0</v>
      </c>
      <c r="L15" s="13" t="s">
        <v>50</v>
      </c>
      <c r="M15" s="38">
        <v>0</v>
      </c>
      <c r="N15" s="13" t="s">
        <v>50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1634</v>
      </c>
      <c r="V15" s="38">
        <f t="shared" si="0"/>
        <v>1634</v>
      </c>
      <c r="W15" s="13" t="s">
        <v>1772</v>
      </c>
      <c r="X15" s="13" t="s">
        <v>757</v>
      </c>
      <c r="Y15" s="1" t="s">
        <v>50</v>
      </c>
      <c r="Z15" s="1" t="s">
        <v>50</v>
      </c>
      <c r="AA15" s="39"/>
      <c r="AB15" s="1" t="s">
        <v>50</v>
      </c>
    </row>
    <row r="16" spans="1:28" ht="30" customHeight="1">
      <c r="A16" s="13" t="s">
        <v>1171</v>
      </c>
      <c r="B16" s="13" t="s">
        <v>1170</v>
      </c>
      <c r="C16" s="13" t="s">
        <v>1168</v>
      </c>
      <c r="D16" s="37" t="s">
        <v>57</v>
      </c>
      <c r="E16" s="38">
        <v>0</v>
      </c>
      <c r="F16" s="13" t="s">
        <v>50</v>
      </c>
      <c r="G16" s="38">
        <v>0</v>
      </c>
      <c r="H16" s="13" t="s">
        <v>50</v>
      </c>
      <c r="I16" s="38">
        <v>0</v>
      </c>
      <c r="J16" s="13" t="s">
        <v>50</v>
      </c>
      <c r="K16" s="38">
        <v>0</v>
      </c>
      <c r="L16" s="13" t="s">
        <v>50</v>
      </c>
      <c r="M16" s="38">
        <v>0</v>
      </c>
      <c r="N16" s="13" t="s">
        <v>50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1896</v>
      </c>
      <c r="V16" s="38">
        <f t="shared" si="0"/>
        <v>1896</v>
      </c>
      <c r="W16" s="13" t="s">
        <v>1773</v>
      </c>
      <c r="X16" s="13" t="s">
        <v>757</v>
      </c>
      <c r="Y16" s="1" t="s">
        <v>50</v>
      </c>
      <c r="Z16" s="1" t="s">
        <v>50</v>
      </c>
      <c r="AA16" s="39"/>
      <c r="AB16" s="1" t="s">
        <v>50</v>
      </c>
    </row>
    <row r="17" spans="1:28" ht="30" customHeight="1">
      <c r="A17" s="13" t="s">
        <v>1158</v>
      </c>
      <c r="B17" s="13" t="s">
        <v>603</v>
      </c>
      <c r="C17" s="13" t="s">
        <v>604</v>
      </c>
      <c r="D17" s="37" t="s">
        <v>57</v>
      </c>
      <c r="E17" s="38">
        <v>0</v>
      </c>
      <c r="F17" s="13" t="s">
        <v>50</v>
      </c>
      <c r="G17" s="38">
        <v>0</v>
      </c>
      <c r="H17" s="13" t="s">
        <v>50</v>
      </c>
      <c r="I17" s="38">
        <v>0</v>
      </c>
      <c r="J17" s="13" t="s">
        <v>50</v>
      </c>
      <c r="K17" s="38">
        <v>0</v>
      </c>
      <c r="L17" s="13" t="s">
        <v>50</v>
      </c>
      <c r="M17" s="38">
        <v>0</v>
      </c>
      <c r="N17" s="13" t="s">
        <v>50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6966</v>
      </c>
      <c r="V17" s="38">
        <f t="shared" si="0"/>
        <v>6966</v>
      </c>
      <c r="W17" s="13" t="s">
        <v>1774</v>
      </c>
      <c r="X17" s="13" t="s">
        <v>757</v>
      </c>
      <c r="Y17" s="1" t="s">
        <v>50</v>
      </c>
      <c r="Z17" s="1" t="s">
        <v>50</v>
      </c>
      <c r="AA17" s="39"/>
      <c r="AB17" s="1" t="s">
        <v>50</v>
      </c>
    </row>
    <row r="18" spans="1:28" ht="30" customHeight="1">
      <c r="A18" s="13" t="s">
        <v>1157</v>
      </c>
      <c r="B18" s="13" t="s">
        <v>1156</v>
      </c>
      <c r="C18" s="13" t="s">
        <v>1138</v>
      </c>
      <c r="D18" s="37" t="s">
        <v>57</v>
      </c>
      <c r="E18" s="38">
        <v>0</v>
      </c>
      <c r="F18" s="13" t="s">
        <v>50</v>
      </c>
      <c r="G18" s="38">
        <v>0</v>
      </c>
      <c r="H18" s="13" t="s">
        <v>50</v>
      </c>
      <c r="I18" s="38">
        <v>0</v>
      </c>
      <c r="J18" s="13" t="s">
        <v>50</v>
      </c>
      <c r="K18" s="38">
        <v>0</v>
      </c>
      <c r="L18" s="13" t="s">
        <v>50</v>
      </c>
      <c r="M18" s="38">
        <v>0</v>
      </c>
      <c r="N18" s="13" t="s">
        <v>50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94381</v>
      </c>
      <c r="V18" s="38">
        <f t="shared" si="0"/>
        <v>94381</v>
      </c>
      <c r="W18" s="13" t="s">
        <v>1775</v>
      </c>
      <c r="X18" s="13" t="s">
        <v>757</v>
      </c>
      <c r="Y18" s="1" t="s">
        <v>50</v>
      </c>
      <c r="Z18" s="1" t="s">
        <v>50</v>
      </c>
      <c r="AA18" s="39"/>
      <c r="AB18" s="1" t="s">
        <v>50</v>
      </c>
    </row>
    <row r="19" spans="1:28" ht="30" customHeight="1">
      <c r="A19" s="13" t="s">
        <v>1142</v>
      </c>
      <c r="B19" s="13" t="s">
        <v>163</v>
      </c>
      <c r="C19" s="13" t="s">
        <v>1138</v>
      </c>
      <c r="D19" s="37" t="s">
        <v>57</v>
      </c>
      <c r="E19" s="38">
        <v>0</v>
      </c>
      <c r="F19" s="13" t="s">
        <v>50</v>
      </c>
      <c r="G19" s="38">
        <v>0</v>
      </c>
      <c r="H19" s="13" t="s">
        <v>50</v>
      </c>
      <c r="I19" s="38">
        <v>0</v>
      </c>
      <c r="J19" s="13" t="s">
        <v>50</v>
      </c>
      <c r="K19" s="38">
        <v>0</v>
      </c>
      <c r="L19" s="13" t="s">
        <v>50</v>
      </c>
      <c r="M19" s="38">
        <v>0</v>
      </c>
      <c r="N19" s="13" t="s">
        <v>50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136400</v>
      </c>
      <c r="V19" s="38">
        <f t="shared" si="0"/>
        <v>136400</v>
      </c>
      <c r="W19" s="13" t="s">
        <v>1776</v>
      </c>
      <c r="X19" s="13" t="s">
        <v>757</v>
      </c>
      <c r="Y19" s="1" t="s">
        <v>50</v>
      </c>
      <c r="Z19" s="1" t="s">
        <v>50</v>
      </c>
      <c r="AA19" s="39"/>
      <c r="AB19" s="1" t="s">
        <v>50</v>
      </c>
    </row>
    <row r="20" spans="1:28" ht="30" customHeight="1">
      <c r="A20" s="13" t="s">
        <v>758</v>
      </c>
      <c r="B20" s="13" t="s">
        <v>163</v>
      </c>
      <c r="C20" s="13" t="s">
        <v>164</v>
      </c>
      <c r="D20" s="37" t="s">
        <v>57</v>
      </c>
      <c r="E20" s="38">
        <v>0</v>
      </c>
      <c r="F20" s="13" t="s">
        <v>50</v>
      </c>
      <c r="G20" s="38">
        <v>0</v>
      </c>
      <c r="H20" s="13" t="s">
        <v>50</v>
      </c>
      <c r="I20" s="38">
        <v>0</v>
      </c>
      <c r="J20" s="13" t="s">
        <v>50</v>
      </c>
      <c r="K20" s="38">
        <v>0</v>
      </c>
      <c r="L20" s="13" t="s">
        <v>50</v>
      </c>
      <c r="M20" s="38">
        <v>0</v>
      </c>
      <c r="N20" s="13" t="s">
        <v>50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187184</v>
      </c>
      <c r="V20" s="38">
        <f t="shared" si="0"/>
        <v>187184</v>
      </c>
      <c r="W20" s="13" t="s">
        <v>1777</v>
      </c>
      <c r="X20" s="13" t="s">
        <v>757</v>
      </c>
      <c r="Y20" s="1" t="s">
        <v>50</v>
      </c>
      <c r="Z20" s="1" t="s">
        <v>50</v>
      </c>
      <c r="AA20" s="39"/>
      <c r="AB20" s="1" t="s">
        <v>50</v>
      </c>
    </row>
    <row r="21" spans="1:28" ht="30" customHeight="1">
      <c r="A21" s="13" t="s">
        <v>1357</v>
      </c>
      <c r="B21" s="13" t="s">
        <v>163</v>
      </c>
      <c r="C21" s="13" t="s">
        <v>1115</v>
      </c>
      <c r="D21" s="37" t="s">
        <v>57</v>
      </c>
      <c r="E21" s="38">
        <v>0</v>
      </c>
      <c r="F21" s="13" t="s">
        <v>50</v>
      </c>
      <c r="G21" s="38">
        <v>0</v>
      </c>
      <c r="H21" s="13" t="s">
        <v>50</v>
      </c>
      <c r="I21" s="38">
        <v>0</v>
      </c>
      <c r="J21" s="13" t="s">
        <v>50</v>
      </c>
      <c r="K21" s="38">
        <v>0</v>
      </c>
      <c r="L21" s="13" t="s">
        <v>50</v>
      </c>
      <c r="M21" s="38">
        <v>0</v>
      </c>
      <c r="N21" s="13" t="s">
        <v>50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233376</v>
      </c>
      <c r="V21" s="38">
        <f t="shared" si="0"/>
        <v>233376</v>
      </c>
      <c r="W21" s="13" t="s">
        <v>1778</v>
      </c>
      <c r="X21" s="13" t="s">
        <v>757</v>
      </c>
      <c r="Y21" s="1" t="s">
        <v>50</v>
      </c>
      <c r="Z21" s="1" t="s">
        <v>50</v>
      </c>
      <c r="AA21" s="39"/>
      <c r="AB21" s="1" t="s">
        <v>50</v>
      </c>
    </row>
    <row r="22" spans="1:28" ht="30" customHeight="1">
      <c r="A22" s="13" t="s">
        <v>1303</v>
      </c>
      <c r="B22" s="13" t="s">
        <v>163</v>
      </c>
      <c r="C22" s="13" t="s">
        <v>1302</v>
      </c>
      <c r="D22" s="37" t="s">
        <v>57</v>
      </c>
      <c r="E22" s="38">
        <v>0</v>
      </c>
      <c r="F22" s="13" t="s">
        <v>50</v>
      </c>
      <c r="G22" s="38">
        <v>0</v>
      </c>
      <c r="H22" s="13" t="s">
        <v>50</v>
      </c>
      <c r="I22" s="38">
        <v>0</v>
      </c>
      <c r="J22" s="13" t="s">
        <v>50</v>
      </c>
      <c r="K22" s="38">
        <v>0</v>
      </c>
      <c r="L22" s="13" t="s">
        <v>50</v>
      </c>
      <c r="M22" s="38">
        <v>0</v>
      </c>
      <c r="N22" s="13" t="s">
        <v>50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520694</v>
      </c>
      <c r="V22" s="38">
        <f t="shared" si="0"/>
        <v>520694</v>
      </c>
      <c r="W22" s="13" t="s">
        <v>1779</v>
      </c>
      <c r="X22" s="13" t="s">
        <v>757</v>
      </c>
      <c r="Y22" s="1" t="s">
        <v>50</v>
      </c>
      <c r="Z22" s="1" t="s">
        <v>50</v>
      </c>
      <c r="AA22" s="39"/>
      <c r="AB22" s="1" t="s">
        <v>50</v>
      </c>
    </row>
    <row r="23" spans="1:28" ht="30" customHeight="1">
      <c r="A23" s="13" t="s">
        <v>1347</v>
      </c>
      <c r="B23" s="13" t="s">
        <v>1346</v>
      </c>
      <c r="C23" s="13" t="s">
        <v>1138</v>
      </c>
      <c r="D23" s="37" t="s">
        <v>57</v>
      </c>
      <c r="E23" s="38">
        <v>0</v>
      </c>
      <c r="F23" s="13" t="s">
        <v>50</v>
      </c>
      <c r="G23" s="38">
        <v>0</v>
      </c>
      <c r="H23" s="13" t="s">
        <v>50</v>
      </c>
      <c r="I23" s="38">
        <v>0</v>
      </c>
      <c r="J23" s="13" t="s">
        <v>50</v>
      </c>
      <c r="K23" s="38">
        <v>0</v>
      </c>
      <c r="L23" s="13" t="s">
        <v>50</v>
      </c>
      <c r="M23" s="38">
        <v>0</v>
      </c>
      <c r="N23" s="13" t="s">
        <v>50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91593</v>
      </c>
      <c r="V23" s="38">
        <f t="shared" si="0"/>
        <v>91593</v>
      </c>
      <c r="W23" s="13" t="s">
        <v>1780</v>
      </c>
      <c r="X23" s="13" t="s">
        <v>757</v>
      </c>
      <c r="Y23" s="1" t="s">
        <v>50</v>
      </c>
      <c r="Z23" s="1" t="s">
        <v>50</v>
      </c>
      <c r="AA23" s="39"/>
      <c r="AB23" s="1" t="s">
        <v>50</v>
      </c>
    </row>
    <row r="24" spans="1:28" ht="30" customHeight="1">
      <c r="A24" s="13" t="s">
        <v>1345</v>
      </c>
      <c r="B24" s="13" t="s">
        <v>1344</v>
      </c>
      <c r="C24" s="13" t="s">
        <v>1115</v>
      </c>
      <c r="D24" s="37" t="s">
        <v>57</v>
      </c>
      <c r="E24" s="38">
        <v>0</v>
      </c>
      <c r="F24" s="13" t="s">
        <v>50</v>
      </c>
      <c r="G24" s="38">
        <v>0</v>
      </c>
      <c r="H24" s="13" t="s">
        <v>50</v>
      </c>
      <c r="I24" s="38">
        <v>0</v>
      </c>
      <c r="J24" s="13" t="s">
        <v>50</v>
      </c>
      <c r="K24" s="38">
        <v>0</v>
      </c>
      <c r="L24" s="13" t="s">
        <v>50</v>
      </c>
      <c r="M24" s="38">
        <v>0</v>
      </c>
      <c r="N24" s="13" t="s">
        <v>50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67216</v>
      </c>
      <c r="V24" s="38">
        <f t="shared" si="0"/>
        <v>67216</v>
      </c>
      <c r="W24" s="13" t="s">
        <v>1781</v>
      </c>
      <c r="X24" s="13" t="s">
        <v>757</v>
      </c>
      <c r="Y24" s="1" t="s">
        <v>50</v>
      </c>
      <c r="Z24" s="1" t="s">
        <v>50</v>
      </c>
      <c r="AA24" s="39"/>
      <c r="AB24" s="1" t="s">
        <v>50</v>
      </c>
    </row>
    <row r="25" spans="1:28" ht="30" customHeight="1">
      <c r="A25" s="13" t="s">
        <v>1279</v>
      </c>
      <c r="B25" s="13" t="s">
        <v>1277</v>
      </c>
      <c r="C25" s="13" t="s">
        <v>1278</v>
      </c>
      <c r="D25" s="37" t="s">
        <v>57</v>
      </c>
      <c r="E25" s="38">
        <v>0</v>
      </c>
      <c r="F25" s="13" t="s">
        <v>50</v>
      </c>
      <c r="G25" s="38">
        <v>0</v>
      </c>
      <c r="H25" s="13" t="s">
        <v>50</v>
      </c>
      <c r="I25" s="38">
        <v>0</v>
      </c>
      <c r="J25" s="13" t="s">
        <v>50</v>
      </c>
      <c r="K25" s="38">
        <v>0</v>
      </c>
      <c r="L25" s="13" t="s">
        <v>50</v>
      </c>
      <c r="M25" s="38">
        <v>0</v>
      </c>
      <c r="N25" s="13" t="s">
        <v>50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3249</v>
      </c>
      <c r="V25" s="38">
        <f t="shared" si="0"/>
        <v>3249</v>
      </c>
      <c r="W25" s="13" t="s">
        <v>1782</v>
      </c>
      <c r="X25" s="13" t="s">
        <v>757</v>
      </c>
      <c r="Y25" s="1" t="s">
        <v>50</v>
      </c>
      <c r="Z25" s="1" t="s">
        <v>50</v>
      </c>
      <c r="AA25" s="39"/>
      <c r="AB25" s="1" t="s">
        <v>50</v>
      </c>
    </row>
    <row r="26" spans="1:28" ht="30" customHeight="1">
      <c r="A26" s="13" t="s">
        <v>1176</v>
      </c>
      <c r="B26" s="13" t="s">
        <v>623</v>
      </c>
      <c r="C26" s="13" t="s">
        <v>624</v>
      </c>
      <c r="D26" s="37" t="s">
        <v>57</v>
      </c>
      <c r="E26" s="38">
        <v>0</v>
      </c>
      <c r="F26" s="13" t="s">
        <v>50</v>
      </c>
      <c r="G26" s="38">
        <v>0</v>
      </c>
      <c r="H26" s="13" t="s">
        <v>50</v>
      </c>
      <c r="I26" s="38">
        <v>0</v>
      </c>
      <c r="J26" s="13" t="s">
        <v>50</v>
      </c>
      <c r="K26" s="38">
        <v>0</v>
      </c>
      <c r="L26" s="13" t="s">
        <v>50</v>
      </c>
      <c r="M26" s="38">
        <v>0</v>
      </c>
      <c r="N26" s="13" t="s">
        <v>50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341000</v>
      </c>
      <c r="V26" s="38">
        <f t="shared" si="0"/>
        <v>341000</v>
      </c>
      <c r="W26" s="13" t="s">
        <v>1783</v>
      </c>
      <c r="X26" s="13" t="s">
        <v>757</v>
      </c>
      <c r="Y26" s="1" t="s">
        <v>50</v>
      </c>
      <c r="Z26" s="1" t="s">
        <v>50</v>
      </c>
      <c r="AA26" s="39"/>
      <c r="AB26" s="1" t="s">
        <v>50</v>
      </c>
    </row>
    <row r="27" spans="1:28" ht="30" customHeight="1">
      <c r="A27" s="13" t="s">
        <v>1163</v>
      </c>
      <c r="B27" s="13" t="s">
        <v>1161</v>
      </c>
      <c r="C27" s="13" t="s">
        <v>1162</v>
      </c>
      <c r="D27" s="37" t="s">
        <v>57</v>
      </c>
      <c r="E27" s="38">
        <v>0</v>
      </c>
      <c r="F27" s="13" t="s">
        <v>50</v>
      </c>
      <c r="G27" s="38">
        <v>0</v>
      </c>
      <c r="H27" s="13" t="s">
        <v>50</v>
      </c>
      <c r="I27" s="38">
        <v>0</v>
      </c>
      <c r="J27" s="13" t="s">
        <v>50</v>
      </c>
      <c r="K27" s="38">
        <v>0</v>
      </c>
      <c r="L27" s="13" t="s">
        <v>50</v>
      </c>
      <c r="M27" s="38">
        <v>0</v>
      </c>
      <c r="N27" s="13" t="s">
        <v>50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47263</v>
      </c>
      <c r="V27" s="38">
        <f t="shared" si="0"/>
        <v>47263</v>
      </c>
      <c r="W27" s="13" t="s">
        <v>1784</v>
      </c>
      <c r="X27" s="13" t="s">
        <v>757</v>
      </c>
      <c r="Y27" s="1" t="s">
        <v>50</v>
      </c>
      <c r="Z27" s="1" t="s">
        <v>50</v>
      </c>
      <c r="AA27" s="39"/>
      <c r="AB27" s="1" t="s">
        <v>50</v>
      </c>
    </row>
    <row r="28" spans="1:28" ht="30" customHeight="1">
      <c r="A28" s="13" t="s">
        <v>801</v>
      </c>
      <c r="B28" s="13" t="s">
        <v>788</v>
      </c>
      <c r="C28" s="13" t="s">
        <v>800</v>
      </c>
      <c r="D28" s="37" t="s">
        <v>58</v>
      </c>
      <c r="E28" s="38">
        <v>0</v>
      </c>
      <c r="F28" s="13" t="s">
        <v>50</v>
      </c>
      <c r="G28" s="38">
        <v>0</v>
      </c>
      <c r="H28" s="13" t="s">
        <v>50</v>
      </c>
      <c r="I28" s="38">
        <v>36000</v>
      </c>
      <c r="J28" s="13" t="s">
        <v>1785</v>
      </c>
      <c r="K28" s="38">
        <v>0</v>
      </c>
      <c r="L28" s="13" t="s">
        <v>50</v>
      </c>
      <c r="M28" s="38">
        <v>0</v>
      </c>
      <c r="N28" s="13" t="s">
        <v>50</v>
      </c>
      <c r="O28" s="38">
        <f t="shared" ref="O28:O43" si="1">SMALL(E28:M28,COUNTIF(E28:M28,0)+1)</f>
        <v>36000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13" t="s">
        <v>1786</v>
      </c>
      <c r="X28" s="13" t="s">
        <v>50</v>
      </c>
      <c r="Y28" s="1" t="s">
        <v>50</v>
      </c>
      <c r="Z28" s="1" t="s">
        <v>50</v>
      </c>
      <c r="AA28" s="39"/>
      <c r="AB28" s="1" t="s">
        <v>50</v>
      </c>
    </row>
    <row r="29" spans="1:28" ht="30" customHeight="1">
      <c r="A29" s="13" t="s">
        <v>799</v>
      </c>
      <c r="B29" s="13" t="s">
        <v>788</v>
      </c>
      <c r="C29" s="13" t="s">
        <v>798</v>
      </c>
      <c r="D29" s="37" t="s">
        <v>58</v>
      </c>
      <c r="E29" s="38">
        <v>0</v>
      </c>
      <c r="F29" s="13" t="s">
        <v>50</v>
      </c>
      <c r="G29" s="38">
        <v>0</v>
      </c>
      <c r="H29" s="13" t="s">
        <v>50</v>
      </c>
      <c r="I29" s="38">
        <v>0</v>
      </c>
      <c r="J29" s="13" t="s">
        <v>50</v>
      </c>
      <c r="K29" s="38">
        <v>0</v>
      </c>
      <c r="L29" s="13" t="s">
        <v>50</v>
      </c>
      <c r="M29" s="38">
        <v>76000</v>
      </c>
      <c r="N29" s="13" t="s">
        <v>1787</v>
      </c>
      <c r="O29" s="38">
        <f t="shared" si="1"/>
        <v>76000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13" t="s">
        <v>1788</v>
      </c>
      <c r="X29" s="13" t="s">
        <v>50</v>
      </c>
      <c r="Y29" s="1" t="s">
        <v>50</v>
      </c>
      <c r="Z29" s="1" t="s">
        <v>50</v>
      </c>
      <c r="AA29" s="39"/>
      <c r="AB29" s="1" t="s">
        <v>50</v>
      </c>
    </row>
    <row r="30" spans="1:28" ht="30" customHeight="1">
      <c r="A30" s="13" t="s">
        <v>790</v>
      </c>
      <c r="B30" s="13" t="s">
        <v>788</v>
      </c>
      <c r="C30" s="13" t="s">
        <v>789</v>
      </c>
      <c r="D30" s="37" t="s">
        <v>58</v>
      </c>
      <c r="E30" s="38">
        <v>0</v>
      </c>
      <c r="F30" s="13" t="s">
        <v>50</v>
      </c>
      <c r="G30" s="38">
        <v>0</v>
      </c>
      <c r="H30" s="13" t="s">
        <v>50</v>
      </c>
      <c r="I30" s="38">
        <v>36000</v>
      </c>
      <c r="J30" s="13" t="s">
        <v>1785</v>
      </c>
      <c r="K30" s="38">
        <v>0</v>
      </c>
      <c r="L30" s="13" t="s">
        <v>50</v>
      </c>
      <c r="M30" s="38">
        <v>0</v>
      </c>
      <c r="N30" s="13" t="s">
        <v>50</v>
      </c>
      <c r="O30" s="38">
        <f t="shared" si="1"/>
        <v>36000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13" t="s">
        <v>1789</v>
      </c>
      <c r="X30" s="13" t="s">
        <v>50</v>
      </c>
      <c r="Y30" s="1" t="s">
        <v>50</v>
      </c>
      <c r="Z30" s="1" t="s">
        <v>50</v>
      </c>
      <c r="AA30" s="39"/>
      <c r="AB30" s="1" t="s">
        <v>50</v>
      </c>
    </row>
    <row r="31" spans="1:28" ht="30" customHeight="1">
      <c r="A31" s="13" t="s">
        <v>797</v>
      </c>
      <c r="B31" s="13" t="s">
        <v>788</v>
      </c>
      <c r="C31" s="13" t="s">
        <v>796</v>
      </c>
      <c r="D31" s="37" t="s">
        <v>58</v>
      </c>
      <c r="E31" s="38">
        <v>0</v>
      </c>
      <c r="F31" s="13" t="s">
        <v>50</v>
      </c>
      <c r="G31" s="38">
        <v>0</v>
      </c>
      <c r="H31" s="13" t="s">
        <v>50</v>
      </c>
      <c r="I31" s="38">
        <v>36000</v>
      </c>
      <c r="J31" s="13" t="s">
        <v>1785</v>
      </c>
      <c r="K31" s="38">
        <v>0</v>
      </c>
      <c r="L31" s="13" t="s">
        <v>50</v>
      </c>
      <c r="M31" s="38">
        <v>0</v>
      </c>
      <c r="N31" s="13" t="s">
        <v>50</v>
      </c>
      <c r="O31" s="38">
        <f t="shared" si="1"/>
        <v>36000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13" t="s">
        <v>1790</v>
      </c>
      <c r="X31" s="13" t="s">
        <v>50</v>
      </c>
      <c r="Y31" s="1" t="s">
        <v>50</v>
      </c>
      <c r="Z31" s="1" t="s">
        <v>50</v>
      </c>
      <c r="AA31" s="39"/>
      <c r="AB31" s="1" t="s">
        <v>50</v>
      </c>
    </row>
    <row r="32" spans="1:28" ht="30" customHeight="1">
      <c r="A32" s="13" t="s">
        <v>795</v>
      </c>
      <c r="B32" s="13" t="s">
        <v>788</v>
      </c>
      <c r="C32" s="13" t="s">
        <v>794</v>
      </c>
      <c r="D32" s="37" t="s">
        <v>58</v>
      </c>
      <c r="E32" s="38">
        <v>0</v>
      </c>
      <c r="F32" s="13" t="s">
        <v>50</v>
      </c>
      <c r="G32" s="38">
        <v>0</v>
      </c>
      <c r="H32" s="13" t="s">
        <v>50</v>
      </c>
      <c r="I32" s="38">
        <v>0</v>
      </c>
      <c r="J32" s="13" t="s">
        <v>50</v>
      </c>
      <c r="K32" s="38">
        <v>0</v>
      </c>
      <c r="L32" s="13" t="s">
        <v>50</v>
      </c>
      <c r="M32" s="38">
        <v>43000</v>
      </c>
      <c r="N32" s="13" t="s">
        <v>186</v>
      </c>
      <c r="O32" s="38">
        <f t="shared" si="1"/>
        <v>43000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13" t="s">
        <v>1791</v>
      </c>
      <c r="X32" s="13" t="s">
        <v>50</v>
      </c>
      <c r="Y32" s="1" t="s">
        <v>50</v>
      </c>
      <c r="Z32" s="1" t="s">
        <v>50</v>
      </c>
      <c r="AA32" s="39"/>
      <c r="AB32" s="1" t="s">
        <v>50</v>
      </c>
    </row>
    <row r="33" spans="1:28" ht="30" customHeight="1">
      <c r="A33" s="13" t="s">
        <v>793</v>
      </c>
      <c r="B33" s="13" t="s">
        <v>788</v>
      </c>
      <c r="C33" s="13" t="s">
        <v>792</v>
      </c>
      <c r="D33" s="37" t="s">
        <v>58</v>
      </c>
      <c r="E33" s="38">
        <v>0</v>
      </c>
      <c r="F33" s="13" t="s">
        <v>50</v>
      </c>
      <c r="G33" s="38">
        <v>0</v>
      </c>
      <c r="H33" s="13" t="s">
        <v>50</v>
      </c>
      <c r="I33" s="38">
        <v>0</v>
      </c>
      <c r="J33" s="13" t="s">
        <v>50</v>
      </c>
      <c r="K33" s="38">
        <v>0</v>
      </c>
      <c r="L33" s="13" t="s">
        <v>50</v>
      </c>
      <c r="M33" s="38">
        <v>50000</v>
      </c>
      <c r="N33" s="13" t="s">
        <v>186</v>
      </c>
      <c r="O33" s="38">
        <f t="shared" si="1"/>
        <v>50000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13" t="s">
        <v>1792</v>
      </c>
      <c r="X33" s="13" t="s">
        <v>50</v>
      </c>
      <c r="Y33" s="1" t="s">
        <v>50</v>
      </c>
      <c r="Z33" s="1" t="s">
        <v>50</v>
      </c>
      <c r="AA33" s="39"/>
      <c r="AB33" s="1" t="s">
        <v>50</v>
      </c>
    </row>
    <row r="34" spans="1:28" ht="30" customHeight="1">
      <c r="A34" s="13" t="s">
        <v>803</v>
      </c>
      <c r="B34" s="13" t="s">
        <v>802</v>
      </c>
      <c r="C34" s="13" t="s">
        <v>800</v>
      </c>
      <c r="D34" s="37" t="s">
        <v>58</v>
      </c>
      <c r="E34" s="38">
        <v>0</v>
      </c>
      <c r="F34" s="13" t="s">
        <v>50</v>
      </c>
      <c r="G34" s="38">
        <v>0</v>
      </c>
      <c r="H34" s="13" t="s">
        <v>50</v>
      </c>
      <c r="I34" s="38">
        <v>75000</v>
      </c>
      <c r="J34" s="13" t="s">
        <v>1785</v>
      </c>
      <c r="K34" s="38">
        <v>0</v>
      </c>
      <c r="L34" s="13" t="s">
        <v>50</v>
      </c>
      <c r="M34" s="38">
        <v>0</v>
      </c>
      <c r="N34" s="13" t="s">
        <v>50</v>
      </c>
      <c r="O34" s="38">
        <f t="shared" si="1"/>
        <v>75000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13" t="s">
        <v>1793</v>
      </c>
      <c r="X34" s="13" t="s">
        <v>50</v>
      </c>
      <c r="Y34" s="1" t="s">
        <v>50</v>
      </c>
      <c r="Z34" s="1" t="s">
        <v>50</v>
      </c>
      <c r="AA34" s="39"/>
      <c r="AB34" s="1" t="s">
        <v>50</v>
      </c>
    </row>
    <row r="35" spans="1:28" ht="30" customHeight="1">
      <c r="A35" s="13" t="s">
        <v>392</v>
      </c>
      <c r="B35" s="13" t="s">
        <v>389</v>
      </c>
      <c r="C35" s="13" t="s">
        <v>390</v>
      </c>
      <c r="D35" s="37" t="s">
        <v>58</v>
      </c>
      <c r="E35" s="38">
        <v>39000</v>
      </c>
      <c r="F35" s="13" t="s">
        <v>1794</v>
      </c>
      <c r="G35" s="38">
        <v>0</v>
      </c>
      <c r="H35" s="13" t="s">
        <v>50</v>
      </c>
      <c r="I35" s="38">
        <v>0</v>
      </c>
      <c r="J35" s="13" t="s">
        <v>50</v>
      </c>
      <c r="K35" s="38">
        <v>0</v>
      </c>
      <c r="L35" s="13" t="s">
        <v>50</v>
      </c>
      <c r="M35" s="38">
        <v>0</v>
      </c>
      <c r="N35" s="13" t="s">
        <v>50</v>
      </c>
      <c r="O35" s="38">
        <f t="shared" si="1"/>
        <v>39000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13" t="s">
        <v>1795</v>
      </c>
      <c r="X35" s="13" t="s">
        <v>391</v>
      </c>
      <c r="Y35" s="1" t="s">
        <v>50</v>
      </c>
      <c r="Z35" s="1" t="s">
        <v>50</v>
      </c>
      <c r="AA35" s="39"/>
      <c r="AB35" s="1" t="s">
        <v>50</v>
      </c>
    </row>
    <row r="36" spans="1:28" ht="30" customHeight="1">
      <c r="A36" s="13" t="s">
        <v>395</v>
      </c>
      <c r="B36" s="13" t="s">
        <v>389</v>
      </c>
      <c r="C36" s="13" t="s">
        <v>393</v>
      </c>
      <c r="D36" s="37" t="s">
        <v>58</v>
      </c>
      <c r="E36" s="38">
        <v>63000</v>
      </c>
      <c r="F36" s="13" t="s">
        <v>1796</v>
      </c>
      <c r="G36" s="38">
        <v>0</v>
      </c>
      <c r="H36" s="13" t="s">
        <v>50</v>
      </c>
      <c r="I36" s="38">
        <v>0</v>
      </c>
      <c r="J36" s="13" t="s">
        <v>50</v>
      </c>
      <c r="K36" s="38">
        <v>0</v>
      </c>
      <c r="L36" s="13" t="s">
        <v>50</v>
      </c>
      <c r="M36" s="38">
        <v>0</v>
      </c>
      <c r="N36" s="13" t="s">
        <v>50</v>
      </c>
      <c r="O36" s="38">
        <f t="shared" si="1"/>
        <v>63000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13" t="s">
        <v>1797</v>
      </c>
      <c r="X36" s="13" t="s">
        <v>394</v>
      </c>
      <c r="Y36" s="1" t="s">
        <v>50</v>
      </c>
      <c r="Z36" s="1" t="s">
        <v>50</v>
      </c>
      <c r="AA36" s="39"/>
      <c r="AB36" s="1" t="s">
        <v>50</v>
      </c>
    </row>
    <row r="37" spans="1:28" ht="30" customHeight="1">
      <c r="A37" s="13" t="s">
        <v>397</v>
      </c>
      <c r="B37" s="13" t="s">
        <v>389</v>
      </c>
      <c r="C37" s="13" t="s">
        <v>396</v>
      </c>
      <c r="D37" s="37" t="s">
        <v>58</v>
      </c>
      <c r="E37" s="38">
        <v>39000</v>
      </c>
      <c r="F37" s="13" t="s">
        <v>1794</v>
      </c>
      <c r="G37" s="38">
        <v>0</v>
      </c>
      <c r="H37" s="13" t="s">
        <v>50</v>
      </c>
      <c r="I37" s="38">
        <v>0</v>
      </c>
      <c r="J37" s="13" t="s">
        <v>50</v>
      </c>
      <c r="K37" s="38">
        <v>0</v>
      </c>
      <c r="L37" s="13" t="s">
        <v>50</v>
      </c>
      <c r="M37" s="38">
        <v>0</v>
      </c>
      <c r="N37" s="13" t="s">
        <v>50</v>
      </c>
      <c r="O37" s="38">
        <f t="shared" si="1"/>
        <v>39000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13" t="s">
        <v>1798</v>
      </c>
      <c r="X37" s="13" t="s">
        <v>391</v>
      </c>
      <c r="Y37" s="1" t="s">
        <v>50</v>
      </c>
      <c r="Z37" s="1" t="s">
        <v>50</v>
      </c>
      <c r="AA37" s="39"/>
      <c r="AB37" s="1" t="s">
        <v>50</v>
      </c>
    </row>
    <row r="38" spans="1:28" ht="30" customHeight="1">
      <c r="A38" s="13" t="s">
        <v>400</v>
      </c>
      <c r="B38" s="13" t="s">
        <v>389</v>
      </c>
      <c r="C38" s="13" t="s">
        <v>398</v>
      </c>
      <c r="D38" s="37" t="s">
        <v>58</v>
      </c>
      <c r="E38" s="38">
        <v>38500</v>
      </c>
      <c r="F38" s="13" t="s">
        <v>1799</v>
      </c>
      <c r="G38" s="38">
        <v>0</v>
      </c>
      <c r="H38" s="13" t="s">
        <v>50</v>
      </c>
      <c r="I38" s="38">
        <v>0</v>
      </c>
      <c r="J38" s="13" t="s">
        <v>50</v>
      </c>
      <c r="K38" s="38">
        <v>0</v>
      </c>
      <c r="L38" s="13" t="s">
        <v>50</v>
      </c>
      <c r="M38" s="38">
        <v>0</v>
      </c>
      <c r="N38" s="13" t="s">
        <v>50</v>
      </c>
      <c r="O38" s="38">
        <f t="shared" si="1"/>
        <v>38500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13" t="s">
        <v>1800</v>
      </c>
      <c r="X38" s="13" t="s">
        <v>399</v>
      </c>
      <c r="Y38" s="1" t="s">
        <v>50</v>
      </c>
      <c r="Z38" s="1" t="s">
        <v>50</v>
      </c>
      <c r="AA38" s="39"/>
      <c r="AB38" s="1" t="s">
        <v>50</v>
      </c>
    </row>
    <row r="39" spans="1:28" ht="30" customHeight="1">
      <c r="A39" s="13" t="s">
        <v>406</v>
      </c>
      <c r="B39" s="13" t="s">
        <v>389</v>
      </c>
      <c r="C39" s="13" t="s">
        <v>404</v>
      </c>
      <c r="D39" s="37" t="s">
        <v>58</v>
      </c>
      <c r="E39" s="38">
        <v>39700</v>
      </c>
      <c r="F39" s="13" t="s">
        <v>1801</v>
      </c>
      <c r="G39" s="38">
        <v>0</v>
      </c>
      <c r="H39" s="13" t="s">
        <v>50</v>
      </c>
      <c r="I39" s="38">
        <v>0</v>
      </c>
      <c r="J39" s="13" t="s">
        <v>50</v>
      </c>
      <c r="K39" s="38">
        <v>0</v>
      </c>
      <c r="L39" s="13" t="s">
        <v>50</v>
      </c>
      <c r="M39" s="38">
        <v>0</v>
      </c>
      <c r="N39" s="13" t="s">
        <v>50</v>
      </c>
      <c r="O39" s="38">
        <f t="shared" si="1"/>
        <v>39700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13" t="s">
        <v>1802</v>
      </c>
      <c r="X39" s="13" t="s">
        <v>405</v>
      </c>
      <c r="Y39" s="1" t="s">
        <v>50</v>
      </c>
      <c r="Z39" s="1" t="s">
        <v>50</v>
      </c>
      <c r="AA39" s="39"/>
      <c r="AB39" s="1" t="s">
        <v>50</v>
      </c>
    </row>
    <row r="40" spans="1:28" ht="30" customHeight="1">
      <c r="A40" s="13" t="s">
        <v>403</v>
      </c>
      <c r="B40" s="13" t="s">
        <v>389</v>
      </c>
      <c r="C40" s="13" t="s">
        <v>401</v>
      </c>
      <c r="D40" s="37" t="s">
        <v>58</v>
      </c>
      <c r="E40" s="38">
        <v>40300</v>
      </c>
      <c r="F40" s="13" t="s">
        <v>1803</v>
      </c>
      <c r="G40" s="38">
        <v>0</v>
      </c>
      <c r="H40" s="13" t="s">
        <v>50</v>
      </c>
      <c r="I40" s="38">
        <v>0</v>
      </c>
      <c r="J40" s="13" t="s">
        <v>50</v>
      </c>
      <c r="K40" s="38">
        <v>0</v>
      </c>
      <c r="L40" s="13" t="s">
        <v>50</v>
      </c>
      <c r="M40" s="38">
        <v>0</v>
      </c>
      <c r="N40" s="13" t="s">
        <v>50</v>
      </c>
      <c r="O40" s="38">
        <f t="shared" si="1"/>
        <v>40300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13" t="s">
        <v>1804</v>
      </c>
      <c r="X40" s="13" t="s">
        <v>402</v>
      </c>
      <c r="Y40" s="1" t="s">
        <v>50</v>
      </c>
      <c r="Z40" s="1" t="s">
        <v>50</v>
      </c>
      <c r="AA40" s="39"/>
      <c r="AB40" s="1" t="s">
        <v>50</v>
      </c>
    </row>
    <row r="41" spans="1:28" ht="30" customHeight="1">
      <c r="A41" s="13" t="s">
        <v>409</v>
      </c>
      <c r="B41" s="13" t="s">
        <v>389</v>
      </c>
      <c r="C41" s="13" t="s">
        <v>407</v>
      </c>
      <c r="D41" s="37" t="s">
        <v>58</v>
      </c>
      <c r="E41" s="38">
        <v>98700</v>
      </c>
      <c r="F41" s="13" t="s">
        <v>1805</v>
      </c>
      <c r="G41" s="38">
        <v>0</v>
      </c>
      <c r="H41" s="13" t="s">
        <v>50</v>
      </c>
      <c r="I41" s="38">
        <v>0</v>
      </c>
      <c r="J41" s="13" t="s">
        <v>50</v>
      </c>
      <c r="K41" s="38">
        <v>0</v>
      </c>
      <c r="L41" s="13" t="s">
        <v>50</v>
      </c>
      <c r="M41" s="38">
        <v>0</v>
      </c>
      <c r="N41" s="13" t="s">
        <v>50</v>
      </c>
      <c r="O41" s="38">
        <f t="shared" si="1"/>
        <v>98700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13" t="s">
        <v>1806</v>
      </c>
      <c r="X41" s="13" t="s">
        <v>408</v>
      </c>
      <c r="Y41" s="1" t="s">
        <v>50</v>
      </c>
      <c r="Z41" s="1" t="s">
        <v>50</v>
      </c>
      <c r="AA41" s="39"/>
      <c r="AB41" s="1" t="s">
        <v>50</v>
      </c>
    </row>
    <row r="42" spans="1:28" ht="30" customHeight="1">
      <c r="A42" s="13" t="s">
        <v>413</v>
      </c>
      <c r="B42" s="13" t="s">
        <v>410</v>
      </c>
      <c r="C42" s="13" t="s">
        <v>411</v>
      </c>
      <c r="D42" s="37" t="s">
        <v>60</v>
      </c>
      <c r="E42" s="38">
        <v>3540</v>
      </c>
      <c r="F42" s="13" t="s">
        <v>1807</v>
      </c>
      <c r="G42" s="38">
        <v>0</v>
      </c>
      <c r="H42" s="13" t="s">
        <v>50</v>
      </c>
      <c r="I42" s="38">
        <v>0</v>
      </c>
      <c r="J42" s="13" t="s">
        <v>50</v>
      </c>
      <c r="K42" s="38">
        <v>0</v>
      </c>
      <c r="L42" s="13" t="s">
        <v>50</v>
      </c>
      <c r="M42" s="38">
        <v>0</v>
      </c>
      <c r="N42" s="13" t="s">
        <v>50</v>
      </c>
      <c r="O42" s="38">
        <f t="shared" si="1"/>
        <v>3540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13" t="s">
        <v>1808</v>
      </c>
      <c r="X42" s="13" t="s">
        <v>412</v>
      </c>
      <c r="Y42" s="1" t="s">
        <v>50</v>
      </c>
      <c r="Z42" s="1" t="s">
        <v>50</v>
      </c>
      <c r="AA42" s="39"/>
      <c r="AB42" s="1" t="s">
        <v>50</v>
      </c>
    </row>
    <row r="43" spans="1:28" ht="30" customHeight="1">
      <c r="A43" s="13" t="s">
        <v>417</v>
      </c>
      <c r="B43" s="13" t="s">
        <v>414</v>
      </c>
      <c r="C43" s="13" t="s">
        <v>415</v>
      </c>
      <c r="D43" s="37" t="s">
        <v>60</v>
      </c>
      <c r="E43" s="38">
        <v>3890</v>
      </c>
      <c r="F43" s="13" t="s">
        <v>1809</v>
      </c>
      <c r="G43" s="38">
        <v>0</v>
      </c>
      <c r="H43" s="13" t="s">
        <v>50</v>
      </c>
      <c r="I43" s="38">
        <v>0</v>
      </c>
      <c r="J43" s="13" t="s">
        <v>50</v>
      </c>
      <c r="K43" s="38">
        <v>0</v>
      </c>
      <c r="L43" s="13" t="s">
        <v>50</v>
      </c>
      <c r="M43" s="38">
        <v>0</v>
      </c>
      <c r="N43" s="13" t="s">
        <v>50</v>
      </c>
      <c r="O43" s="38">
        <f t="shared" si="1"/>
        <v>3890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13" t="s">
        <v>1810</v>
      </c>
      <c r="X43" s="13" t="s">
        <v>416</v>
      </c>
      <c r="Y43" s="1" t="s">
        <v>50</v>
      </c>
      <c r="Z43" s="1" t="s">
        <v>50</v>
      </c>
      <c r="AA43" s="39"/>
      <c r="AB43" s="1" t="s">
        <v>50</v>
      </c>
    </row>
    <row r="44" spans="1:28" ht="30" customHeight="1">
      <c r="A44" s="13" t="s">
        <v>595</v>
      </c>
      <c r="B44" s="13" t="s">
        <v>592</v>
      </c>
      <c r="C44" s="13" t="s">
        <v>593</v>
      </c>
      <c r="D44" s="37" t="s">
        <v>67</v>
      </c>
      <c r="E44" s="38">
        <v>0</v>
      </c>
      <c r="F44" s="13" t="s">
        <v>50</v>
      </c>
      <c r="G44" s="38">
        <v>0</v>
      </c>
      <c r="H44" s="13" t="s">
        <v>50</v>
      </c>
      <c r="I44" s="38">
        <v>0</v>
      </c>
      <c r="J44" s="13" t="s">
        <v>50</v>
      </c>
      <c r="K44" s="38">
        <v>0</v>
      </c>
      <c r="L44" s="13" t="s">
        <v>50</v>
      </c>
      <c r="M44" s="38">
        <v>0</v>
      </c>
      <c r="N44" s="13" t="s">
        <v>50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13" t="s">
        <v>1811</v>
      </c>
      <c r="X44" s="13" t="s">
        <v>594</v>
      </c>
      <c r="Y44" s="1" t="s">
        <v>50</v>
      </c>
      <c r="Z44" s="1" t="s">
        <v>50</v>
      </c>
      <c r="AA44" s="39"/>
      <c r="AB44" s="1" t="s">
        <v>50</v>
      </c>
    </row>
    <row r="45" spans="1:28" ht="30" customHeight="1">
      <c r="A45" s="13" t="s">
        <v>294</v>
      </c>
      <c r="B45" s="13" t="s">
        <v>293</v>
      </c>
      <c r="C45" s="13" t="s">
        <v>290</v>
      </c>
      <c r="D45" s="37" t="s">
        <v>67</v>
      </c>
      <c r="E45" s="38">
        <v>0</v>
      </c>
      <c r="F45" s="13" t="s">
        <v>50</v>
      </c>
      <c r="G45" s="38">
        <v>30000</v>
      </c>
      <c r="H45" s="13" t="s">
        <v>1812</v>
      </c>
      <c r="I45" s="38">
        <v>36000</v>
      </c>
      <c r="J45" s="13" t="s">
        <v>1813</v>
      </c>
      <c r="K45" s="38">
        <v>33000</v>
      </c>
      <c r="L45" s="13" t="s">
        <v>1814</v>
      </c>
      <c r="M45" s="38">
        <v>0</v>
      </c>
      <c r="N45" s="13" t="s">
        <v>50</v>
      </c>
      <c r="O45" s="38">
        <f>SMALL(E45:M45,COUNTIF(E45:M45,0)+1)</f>
        <v>30000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13" t="s">
        <v>1815</v>
      </c>
      <c r="X45" s="13" t="s">
        <v>291</v>
      </c>
      <c r="Y45" s="1" t="s">
        <v>50</v>
      </c>
      <c r="Z45" s="1" t="s">
        <v>50</v>
      </c>
      <c r="AA45" s="39"/>
      <c r="AB45" s="1" t="s">
        <v>50</v>
      </c>
    </row>
    <row r="46" spans="1:28" ht="30" customHeight="1">
      <c r="A46" s="13" t="s">
        <v>1353</v>
      </c>
      <c r="B46" s="13" t="s">
        <v>1352</v>
      </c>
      <c r="C46" s="13" t="s">
        <v>50</v>
      </c>
      <c r="D46" s="37" t="s">
        <v>718</v>
      </c>
      <c r="E46" s="38">
        <v>0</v>
      </c>
      <c r="F46" s="13" t="s">
        <v>50</v>
      </c>
      <c r="G46" s="38">
        <v>4629.62</v>
      </c>
      <c r="H46" s="13" t="s">
        <v>1816</v>
      </c>
      <c r="I46" s="38">
        <v>0</v>
      </c>
      <c r="J46" s="13" t="s">
        <v>50</v>
      </c>
      <c r="K46" s="38">
        <v>0</v>
      </c>
      <c r="L46" s="13" t="s">
        <v>50</v>
      </c>
      <c r="M46" s="38">
        <v>0</v>
      </c>
      <c r="N46" s="13" t="s">
        <v>50</v>
      </c>
      <c r="O46" s="38">
        <f>SMALL(E46:M46,COUNTIF(E46:M46,0)+1)</f>
        <v>4629.62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13" t="s">
        <v>1817</v>
      </c>
      <c r="X46" s="13" t="s">
        <v>50</v>
      </c>
      <c r="Y46" s="1" t="s">
        <v>50</v>
      </c>
      <c r="Z46" s="1" t="s">
        <v>50</v>
      </c>
      <c r="AA46" s="39"/>
      <c r="AB46" s="1" t="s">
        <v>50</v>
      </c>
    </row>
    <row r="47" spans="1:28" ht="30" customHeight="1">
      <c r="A47" s="13" t="s">
        <v>598</v>
      </c>
      <c r="B47" s="13" t="s">
        <v>596</v>
      </c>
      <c r="C47" s="13" t="s">
        <v>597</v>
      </c>
      <c r="D47" s="37" t="s">
        <v>67</v>
      </c>
      <c r="E47" s="38">
        <v>0</v>
      </c>
      <c r="F47" s="13" t="s">
        <v>50</v>
      </c>
      <c r="G47" s="38">
        <v>0</v>
      </c>
      <c r="H47" s="13" t="s">
        <v>50</v>
      </c>
      <c r="I47" s="38">
        <v>0</v>
      </c>
      <c r="J47" s="13" t="s">
        <v>50</v>
      </c>
      <c r="K47" s="38">
        <v>0</v>
      </c>
      <c r="L47" s="13" t="s">
        <v>50</v>
      </c>
      <c r="M47" s="38">
        <v>0</v>
      </c>
      <c r="N47" s="13" t="s">
        <v>50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13" t="s">
        <v>1818</v>
      </c>
      <c r="X47" s="13" t="s">
        <v>594</v>
      </c>
      <c r="Y47" s="1" t="s">
        <v>50</v>
      </c>
      <c r="Z47" s="1" t="s">
        <v>50</v>
      </c>
      <c r="AA47" s="39"/>
      <c r="AB47" s="1" t="s">
        <v>50</v>
      </c>
    </row>
    <row r="48" spans="1:28" ht="30" customHeight="1">
      <c r="A48" s="13" t="s">
        <v>809</v>
      </c>
      <c r="B48" s="13" t="s">
        <v>289</v>
      </c>
      <c r="C48" s="13" t="s">
        <v>597</v>
      </c>
      <c r="D48" s="37" t="s">
        <v>67</v>
      </c>
      <c r="E48" s="38">
        <v>0</v>
      </c>
      <c r="F48" s="13" t="s">
        <v>50</v>
      </c>
      <c r="G48" s="38">
        <v>0</v>
      </c>
      <c r="H48" s="13" t="s">
        <v>50</v>
      </c>
      <c r="I48" s="38">
        <v>0</v>
      </c>
      <c r="J48" s="13" t="s">
        <v>50</v>
      </c>
      <c r="K48" s="38">
        <v>0</v>
      </c>
      <c r="L48" s="13" t="s">
        <v>50</v>
      </c>
      <c r="M48" s="38">
        <v>0</v>
      </c>
      <c r="N48" s="13" t="s">
        <v>50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13" t="s">
        <v>1819</v>
      </c>
      <c r="X48" s="13" t="s">
        <v>594</v>
      </c>
      <c r="Y48" s="1" t="s">
        <v>50</v>
      </c>
      <c r="Z48" s="1" t="s">
        <v>50</v>
      </c>
      <c r="AA48" s="39"/>
      <c r="AB48" s="1" t="s">
        <v>50</v>
      </c>
    </row>
    <row r="49" spans="1:28" ht="30" customHeight="1">
      <c r="A49" s="13" t="s">
        <v>292</v>
      </c>
      <c r="B49" s="13" t="s">
        <v>289</v>
      </c>
      <c r="C49" s="13" t="s">
        <v>290</v>
      </c>
      <c r="D49" s="37" t="s">
        <v>67</v>
      </c>
      <c r="E49" s="38">
        <v>0</v>
      </c>
      <c r="F49" s="13" t="s">
        <v>50</v>
      </c>
      <c r="G49" s="38">
        <v>33000</v>
      </c>
      <c r="H49" s="13" t="s">
        <v>1812</v>
      </c>
      <c r="I49" s="38">
        <v>0</v>
      </c>
      <c r="J49" s="13" t="s">
        <v>50</v>
      </c>
      <c r="K49" s="38">
        <v>47000</v>
      </c>
      <c r="L49" s="13" t="s">
        <v>1814</v>
      </c>
      <c r="M49" s="38">
        <v>51600</v>
      </c>
      <c r="N49" s="13" t="s">
        <v>1820</v>
      </c>
      <c r="O49" s="38">
        <f t="shared" ref="O49:O80" si="2">SMALL(E49:M49,COUNTIF(E49:M49,0)+1)</f>
        <v>33000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13" t="s">
        <v>1821</v>
      </c>
      <c r="X49" s="13" t="s">
        <v>291</v>
      </c>
      <c r="Y49" s="1" t="s">
        <v>50</v>
      </c>
      <c r="Z49" s="1" t="s">
        <v>50</v>
      </c>
      <c r="AA49" s="39"/>
      <c r="AB49" s="1" t="s">
        <v>50</v>
      </c>
    </row>
    <row r="50" spans="1:28" ht="30" customHeight="1">
      <c r="A50" s="13" t="s">
        <v>1201</v>
      </c>
      <c r="B50" s="13" t="s">
        <v>1199</v>
      </c>
      <c r="C50" s="13" t="s">
        <v>1200</v>
      </c>
      <c r="D50" s="37" t="s">
        <v>58</v>
      </c>
      <c r="E50" s="38">
        <v>11268</v>
      </c>
      <c r="F50" s="13" t="s">
        <v>50</v>
      </c>
      <c r="G50" s="38">
        <v>11287.28</v>
      </c>
      <c r="H50" s="13" t="s">
        <v>1822</v>
      </c>
      <c r="I50" s="38">
        <v>11556.03</v>
      </c>
      <c r="J50" s="13" t="s">
        <v>1823</v>
      </c>
      <c r="K50" s="38">
        <v>0</v>
      </c>
      <c r="L50" s="13" t="s">
        <v>50</v>
      </c>
      <c r="M50" s="38">
        <v>0</v>
      </c>
      <c r="N50" s="13" t="s">
        <v>50</v>
      </c>
      <c r="O50" s="38">
        <f t="shared" si="2"/>
        <v>11268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13" t="s">
        <v>1824</v>
      </c>
      <c r="X50" s="13" t="s">
        <v>50</v>
      </c>
      <c r="Y50" s="1" t="s">
        <v>50</v>
      </c>
      <c r="Z50" s="1" t="s">
        <v>50</v>
      </c>
      <c r="AA50" s="39"/>
      <c r="AB50" s="1" t="s">
        <v>50</v>
      </c>
    </row>
    <row r="51" spans="1:28" ht="30" customHeight="1">
      <c r="A51" s="13" t="s">
        <v>1072</v>
      </c>
      <c r="B51" s="13" t="s">
        <v>1070</v>
      </c>
      <c r="C51" s="13" t="s">
        <v>1071</v>
      </c>
      <c r="D51" s="37" t="s">
        <v>58</v>
      </c>
      <c r="E51" s="38">
        <v>4683</v>
      </c>
      <c r="F51" s="13" t="s">
        <v>50</v>
      </c>
      <c r="G51" s="38">
        <v>5811.6</v>
      </c>
      <c r="H51" s="13" t="s">
        <v>1825</v>
      </c>
      <c r="I51" s="38">
        <v>4837.3999999999996</v>
      </c>
      <c r="J51" s="13" t="s">
        <v>1826</v>
      </c>
      <c r="K51" s="38">
        <v>0</v>
      </c>
      <c r="L51" s="13" t="s">
        <v>50</v>
      </c>
      <c r="M51" s="38">
        <v>0</v>
      </c>
      <c r="N51" s="13" t="s">
        <v>50</v>
      </c>
      <c r="O51" s="38">
        <f t="shared" si="2"/>
        <v>4683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13" t="s">
        <v>1827</v>
      </c>
      <c r="X51" s="13" t="s">
        <v>50</v>
      </c>
      <c r="Y51" s="1" t="s">
        <v>50</v>
      </c>
      <c r="Z51" s="1" t="s">
        <v>50</v>
      </c>
      <c r="AA51" s="39"/>
      <c r="AB51" s="1" t="s">
        <v>50</v>
      </c>
    </row>
    <row r="52" spans="1:28" ht="30" customHeight="1">
      <c r="A52" s="13" t="s">
        <v>885</v>
      </c>
      <c r="B52" s="13" t="s">
        <v>136</v>
      </c>
      <c r="C52" s="13" t="s">
        <v>884</v>
      </c>
      <c r="D52" s="37" t="s">
        <v>718</v>
      </c>
      <c r="E52" s="38">
        <v>261</v>
      </c>
      <c r="F52" s="13" t="s">
        <v>50</v>
      </c>
      <c r="G52" s="38">
        <v>380</v>
      </c>
      <c r="H52" s="13" t="s">
        <v>1828</v>
      </c>
      <c r="I52" s="38">
        <v>367</v>
      </c>
      <c r="J52" s="13" t="s">
        <v>1829</v>
      </c>
      <c r="K52" s="38">
        <v>0</v>
      </c>
      <c r="L52" s="13" t="s">
        <v>50</v>
      </c>
      <c r="M52" s="38">
        <v>0</v>
      </c>
      <c r="N52" s="13" t="s">
        <v>50</v>
      </c>
      <c r="O52" s="38">
        <f t="shared" si="2"/>
        <v>261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13" t="s">
        <v>1830</v>
      </c>
      <c r="X52" s="13" t="s">
        <v>139</v>
      </c>
      <c r="Y52" s="1" t="s">
        <v>50</v>
      </c>
      <c r="Z52" s="1" t="s">
        <v>50</v>
      </c>
      <c r="AA52" s="39"/>
      <c r="AB52" s="1" t="s">
        <v>50</v>
      </c>
    </row>
    <row r="53" spans="1:28" ht="30" customHeight="1">
      <c r="A53" s="13" t="s">
        <v>140</v>
      </c>
      <c r="B53" s="13" t="s">
        <v>136</v>
      </c>
      <c r="C53" s="13" t="s">
        <v>137</v>
      </c>
      <c r="D53" s="37" t="s">
        <v>138</v>
      </c>
      <c r="E53" s="38">
        <v>0</v>
      </c>
      <c r="F53" s="13" t="s">
        <v>50</v>
      </c>
      <c r="G53" s="38">
        <v>0</v>
      </c>
      <c r="H53" s="13" t="s">
        <v>50</v>
      </c>
      <c r="I53" s="38">
        <v>0</v>
      </c>
      <c r="J53" s="13" t="s">
        <v>50</v>
      </c>
      <c r="K53" s="38">
        <v>335</v>
      </c>
      <c r="L53" s="13" t="s">
        <v>1831</v>
      </c>
      <c r="M53" s="38">
        <v>0</v>
      </c>
      <c r="N53" s="13" t="s">
        <v>50</v>
      </c>
      <c r="O53" s="38">
        <f t="shared" si="2"/>
        <v>335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13" t="s">
        <v>1832</v>
      </c>
      <c r="X53" s="13" t="s">
        <v>139</v>
      </c>
      <c r="Y53" s="1" t="s">
        <v>50</v>
      </c>
      <c r="Z53" s="1" t="s">
        <v>50</v>
      </c>
      <c r="AA53" s="39"/>
      <c r="AB53" s="1" t="s">
        <v>50</v>
      </c>
    </row>
    <row r="54" spans="1:28" ht="30" customHeight="1">
      <c r="A54" s="13" t="s">
        <v>858</v>
      </c>
      <c r="B54" s="13" t="s">
        <v>136</v>
      </c>
      <c r="C54" s="13" t="s">
        <v>857</v>
      </c>
      <c r="D54" s="37" t="s">
        <v>718</v>
      </c>
      <c r="E54" s="38">
        <v>1377.5</v>
      </c>
      <c r="F54" s="13" t="s">
        <v>50</v>
      </c>
      <c r="G54" s="38">
        <v>1850</v>
      </c>
      <c r="H54" s="13" t="s">
        <v>1828</v>
      </c>
      <c r="I54" s="38">
        <v>1750</v>
      </c>
      <c r="J54" s="13" t="s">
        <v>1829</v>
      </c>
      <c r="K54" s="38">
        <v>0</v>
      </c>
      <c r="L54" s="13" t="s">
        <v>50</v>
      </c>
      <c r="M54" s="38">
        <v>0</v>
      </c>
      <c r="N54" s="13" t="s">
        <v>50</v>
      </c>
      <c r="O54" s="38">
        <f t="shared" si="2"/>
        <v>1377.5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13" t="s">
        <v>1833</v>
      </c>
      <c r="X54" s="13" t="s">
        <v>139</v>
      </c>
      <c r="Y54" s="1" t="s">
        <v>50</v>
      </c>
      <c r="Z54" s="1" t="s">
        <v>50</v>
      </c>
      <c r="AA54" s="39"/>
      <c r="AB54" s="1" t="s">
        <v>50</v>
      </c>
    </row>
    <row r="55" spans="1:28" ht="30" customHeight="1">
      <c r="A55" s="13" t="s">
        <v>427</v>
      </c>
      <c r="B55" s="13" t="s">
        <v>136</v>
      </c>
      <c r="C55" s="13" t="s">
        <v>426</v>
      </c>
      <c r="D55" s="37" t="s">
        <v>138</v>
      </c>
      <c r="E55" s="38">
        <v>0</v>
      </c>
      <c r="F55" s="13" t="s">
        <v>50</v>
      </c>
      <c r="G55" s="38">
        <v>0</v>
      </c>
      <c r="H55" s="13" t="s">
        <v>50</v>
      </c>
      <c r="I55" s="38">
        <v>0</v>
      </c>
      <c r="J55" s="13" t="s">
        <v>50</v>
      </c>
      <c r="K55" s="38">
        <v>1700</v>
      </c>
      <c r="L55" s="13" t="s">
        <v>1831</v>
      </c>
      <c r="M55" s="38">
        <v>0</v>
      </c>
      <c r="N55" s="13" t="s">
        <v>50</v>
      </c>
      <c r="O55" s="38">
        <f t="shared" si="2"/>
        <v>1700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13" t="s">
        <v>1834</v>
      </c>
      <c r="X55" s="13" t="s">
        <v>139</v>
      </c>
      <c r="Y55" s="1" t="s">
        <v>50</v>
      </c>
      <c r="Z55" s="1" t="s">
        <v>50</v>
      </c>
      <c r="AA55" s="39"/>
      <c r="AB55" s="1" t="s">
        <v>50</v>
      </c>
    </row>
    <row r="56" spans="1:28" ht="30" customHeight="1">
      <c r="A56" s="13" t="s">
        <v>429</v>
      </c>
      <c r="B56" s="13" t="s">
        <v>136</v>
      </c>
      <c r="C56" s="13" t="s">
        <v>428</v>
      </c>
      <c r="D56" s="37" t="s">
        <v>138</v>
      </c>
      <c r="E56" s="38">
        <v>0</v>
      </c>
      <c r="F56" s="13" t="s">
        <v>50</v>
      </c>
      <c r="G56" s="38">
        <v>0</v>
      </c>
      <c r="H56" s="13" t="s">
        <v>50</v>
      </c>
      <c r="I56" s="38">
        <v>0</v>
      </c>
      <c r="J56" s="13" t="s">
        <v>50</v>
      </c>
      <c r="K56" s="38">
        <v>2250</v>
      </c>
      <c r="L56" s="13" t="s">
        <v>1831</v>
      </c>
      <c r="M56" s="38">
        <v>0</v>
      </c>
      <c r="N56" s="13" t="s">
        <v>50</v>
      </c>
      <c r="O56" s="38">
        <f t="shared" si="2"/>
        <v>2250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13" t="s">
        <v>1835</v>
      </c>
      <c r="X56" s="13" t="s">
        <v>139</v>
      </c>
      <c r="Y56" s="1" t="s">
        <v>50</v>
      </c>
      <c r="Z56" s="1" t="s">
        <v>50</v>
      </c>
      <c r="AA56" s="39"/>
      <c r="AB56" s="1" t="s">
        <v>50</v>
      </c>
    </row>
    <row r="57" spans="1:28" ht="30" customHeight="1">
      <c r="A57" s="13" t="s">
        <v>1256</v>
      </c>
      <c r="B57" s="13" t="s">
        <v>1122</v>
      </c>
      <c r="C57" s="13" t="s">
        <v>1255</v>
      </c>
      <c r="D57" s="37" t="s">
        <v>67</v>
      </c>
      <c r="E57" s="38">
        <v>0</v>
      </c>
      <c r="F57" s="13" t="s">
        <v>50</v>
      </c>
      <c r="G57" s="38">
        <v>4166.66</v>
      </c>
      <c r="H57" s="13" t="s">
        <v>1836</v>
      </c>
      <c r="I57" s="38">
        <v>3333.33</v>
      </c>
      <c r="J57" s="13" t="s">
        <v>1837</v>
      </c>
      <c r="K57" s="38">
        <v>0</v>
      </c>
      <c r="L57" s="13" t="s">
        <v>50</v>
      </c>
      <c r="M57" s="38">
        <v>0</v>
      </c>
      <c r="N57" s="13" t="s">
        <v>50</v>
      </c>
      <c r="O57" s="38">
        <f t="shared" si="2"/>
        <v>3333.33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13" t="s">
        <v>1838</v>
      </c>
      <c r="X57" s="13" t="s">
        <v>1124</v>
      </c>
      <c r="Y57" s="1" t="s">
        <v>50</v>
      </c>
      <c r="Z57" s="1" t="s">
        <v>50</v>
      </c>
      <c r="AA57" s="39"/>
      <c r="AB57" s="1" t="s">
        <v>50</v>
      </c>
    </row>
    <row r="58" spans="1:28" ht="30" customHeight="1">
      <c r="A58" s="13" t="s">
        <v>1133</v>
      </c>
      <c r="B58" s="13" t="s">
        <v>1122</v>
      </c>
      <c r="C58" s="13" t="s">
        <v>1131</v>
      </c>
      <c r="D58" s="37" t="s">
        <v>1132</v>
      </c>
      <c r="E58" s="38">
        <v>0</v>
      </c>
      <c r="F58" s="13" t="s">
        <v>50</v>
      </c>
      <c r="G58" s="38">
        <v>25000</v>
      </c>
      <c r="H58" s="13" t="s">
        <v>1836</v>
      </c>
      <c r="I58" s="38">
        <v>20000</v>
      </c>
      <c r="J58" s="13" t="s">
        <v>1837</v>
      </c>
      <c r="K58" s="38">
        <v>0</v>
      </c>
      <c r="L58" s="13" t="s">
        <v>50</v>
      </c>
      <c r="M58" s="38">
        <v>0</v>
      </c>
      <c r="N58" s="13" t="s">
        <v>50</v>
      </c>
      <c r="O58" s="38">
        <f t="shared" si="2"/>
        <v>20000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13" t="s">
        <v>1839</v>
      </c>
      <c r="X58" s="13" t="s">
        <v>1124</v>
      </c>
      <c r="Y58" s="1" t="s">
        <v>50</v>
      </c>
      <c r="Z58" s="1" t="s">
        <v>50</v>
      </c>
      <c r="AA58" s="39"/>
      <c r="AB58" s="1" t="s">
        <v>50</v>
      </c>
    </row>
    <row r="59" spans="1:28" ht="30" customHeight="1">
      <c r="A59" s="13" t="s">
        <v>1125</v>
      </c>
      <c r="B59" s="13" t="s">
        <v>1122</v>
      </c>
      <c r="C59" s="13" t="s">
        <v>1123</v>
      </c>
      <c r="D59" s="37" t="s">
        <v>762</v>
      </c>
      <c r="E59" s="38">
        <v>2</v>
      </c>
      <c r="F59" s="13" t="s">
        <v>50</v>
      </c>
      <c r="G59" s="38">
        <v>4.16</v>
      </c>
      <c r="H59" s="13" t="s">
        <v>1836</v>
      </c>
      <c r="I59" s="38">
        <v>3.33</v>
      </c>
      <c r="J59" s="13" t="s">
        <v>1837</v>
      </c>
      <c r="K59" s="38">
        <v>0</v>
      </c>
      <c r="L59" s="13" t="s">
        <v>50</v>
      </c>
      <c r="M59" s="38">
        <v>0</v>
      </c>
      <c r="N59" s="13" t="s">
        <v>50</v>
      </c>
      <c r="O59" s="38">
        <f t="shared" si="2"/>
        <v>2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13" t="s">
        <v>1840</v>
      </c>
      <c r="X59" s="13" t="s">
        <v>1124</v>
      </c>
      <c r="Y59" s="1" t="s">
        <v>50</v>
      </c>
      <c r="Z59" s="1" t="s">
        <v>50</v>
      </c>
      <c r="AA59" s="39"/>
      <c r="AB59" s="1" t="s">
        <v>50</v>
      </c>
    </row>
    <row r="60" spans="1:28" ht="30" customHeight="1">
      <c r="A60" s="13" t="s">
        <v>812</v>
      </c>
      <c r="B60" s="13" t="s">
        <v>810</v>
      </c>
      <c r="C60" s="13" t="s">
        <v>811</v>
      </c>
      <c r="D60" s="37" t="s">
        <v>762</v>
      </c>
      <c r="E60" s="38">
        <v>0</v>
      </c>
      <c r="F60" s="13" t="s">
        <v>50</v>
      </c>
      <c r="G60" s="38">
        <v>0</v>
      </c>
      <c r="H60" s="13" t="s">
        <v>50</v>
      </c>
      <c r="I60" s="38">
        <v>0</v>
      </c>
      <c r="J60" s="13" t="s">
        <v>50</v>
      </c>
      <c r="K60" s="38">
        <v>3752.5</v>
      </c>
      <c r="L60" s="13" t="s">
        <v>1841</v>
      </c>
      <c r="M60" s="38">
        <v>0</v>
      </c>
      <c r="N60" s="13" t="s">
        <v>50</v>
      </c>
      <c r="O60" s="38">
        <f t="shared" si="2"/>
        <v>3752.5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13" t="s">
        <v>1842</v>
      </c>
      <c r="X60" s="13" t="s">
        <v>50</v>
      </c>
      <c r="Y60" s="1" t="s">
        <v>50</v>
      </c>
      <c r="Z60" s="1" t="s">
        <v>50</v>
      </c>
      <c r="AA60" s="39"/>
      <c r="AB60" s="1" t="s">
        <v>50</v>
      </c>
    </row>
    <row r="61" spans="1:28" ht="30" customHeight="1">
      <c r="A61" s="13" t="s">
        <v>607</v>
      </c>
      <c r="B61" s="13" t="s">
        <v>605</v>
      </c>
      <c r="C61" s="13" t="s">
        <v>606</v>
      </c>
      <c r="D61" s="37" t="s">
        <v>58</v>
      </c>
      <c r="E61" s="38">
        <v>182</v>
      </c>
      <c r="F61" s="13" t="s">
        <v>50</v>
      </c>
      <c r="G61" s="38">
        <v>183.91</v>
      </c>
      <c r="H61" s="13" t="s">
        <v>1843</v>
      </c>
      <c r="I61" s="38">
        <v>228.65</v>
      </c>
      <c r="J61" s="13" t="s">
        <v>1844</v>
      </c>
      <c r="K61" s="38">
        <v>0</v>
      </c>
      <c r="L61" s="13" t="s">
        <v>50</v>
      </c>
      <c r="M61" s="38">
        <v>0</v>
      </c>
      <c r="N61" s="13" t="s">
        <v>50</v>
      </c>
      <c r="O61" s="38">
        <f t="shared" si="2"/>
        <v>182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13" t="s">
        <v>1845</v>
      </c>
      <c r="X61" s="13" t="s">
        <v>50</v>
      </c>
      <c r="Y61" s="1" t="s">
        <v>50</v>
      </c>
      <c r="Z61" s="1" t="s">
        <v>50</v>
      </c>
      <c r="AA61" s="39"/>
      <c r="AB61" s="1" t="s">
        <v>50</v>
      </c>
    </row>
    <row r="62" spans="1:28" ht="30" customHeight="1">
      <c r="A62" s="13" t="s">
        <v>763</v>
      </c>
      <c r="B62" s="13" t="s">
        <v>760</v>
      </c>
      <c r="C62" s="13" t="s">
        <v>761</v>
      </c>
      <c r="D62" s="37" t="s">
        <v>762</v>
      </c>
      <c r="E62" s="38">
        <v>0</v>
      </c>
      <c r="F62" s="13" t="s">
        <v>50</v>
      </c>
      <c r="G62" s="38">
        <v>1473.63</v>
      </c>
      <c r="H62" s="13" t="s">
        <v>1836</v>
      </c>
      <c r="I62" s="38">
        <v>1480.9</v>
      </c>
      <c r="J62" s="13" t="s">
        <v>1846</v>
      </c>
      <c r="K62" s="38">
        <v>0</v>
      </c>
      <c r="L62" s="13" t="s">
        <v>50</v>
      </c>
      <c r="M62" s="38">
        <v>0</v>
      </c>
      <c r="N62" s="13" t="s">
        <v>50</v>
      </c>
      <c r="O62" s="38">
        <f t="shared" si="2"/>
        <v>1473.63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13" t="s">
        <v>1847</v>
      </c>
      <c r="X62" s="13" t="s">
        <v>50</v>
      </c>
      <c r="Y62" s="1" t="s">
        <v>50</v>
      </c>
      <c r="Z62" s="1" t="s">
        <v>50</v>
      </c>
      <c r="AA62" s="39"/>
      <c r="AB62" s="1" t="s">
        <v>50</v>
      </c>
    </row>
    <row r="63" spans="1:28" ht="30" customHeight="1">
      <c r="A63" s="13" t="s">
        <v>1282</v>
      </c>
      <c r="B63" s="13" t="s">
        <v>1280</v>
      </c>
      <c r="C63" s="13" t="s">
        <v>1281</v>
      </c>
      <c r="D63" s="37" t="s">
        <v>762</v>
      </c>
      <c r="E63" s="38">
        <v>0</v>
      </c>
      <c r="F63" s="13" t="s">
        <v>50</v>
      </c>
      <c r="G63" s="38">
        <v>1567.27</v>
      </c>
      <c r="H63" s="13" t="s">
        <v>1836</v>
      </c>
      <c r="I63" s="38">
        <v>1570</v>
      </c>
      <c r="J63" s="13" t="s">
        <v>1846</v>
      </c>
      <c r="K63" s="38">
        <v>0</v>
      </c>
      <c r="L63" s="13" t="s">
        <v>50</v>
      </c>
      <c r="M63" s="38">
        <v>0</v>
      </c>
      <c r="N63" s="13" t="s">
        <v>50</v>
      </c>
      <c r="O63" s="38">
        <f t="shared" si="2"/>
        <v>1567.27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13" t="s">
        <v>1848</v>
      </c>
      <c r="X63" s="13" t="s">
        <v>50</v>
      </c>
      <c r="Y63" s="1" t="s">
        <v>50</v>
      </c>
      <c r="Z63" s="1" t="s">
        <v>50</v>
      </c>
      <c r="AA63" s="39"/>
      <c r="AB63" s="1" t="s">
        <v>50</v>
      </c>
    </row>
    <row r="64" spans="1:28" ht="30" customHeight="1">
      <c r="A64" s="13" t="s">
        <v>1128</v>
      </c>
      <c r="B64" s="13" t="s">
        <v>1126</v>
      </c>
      <c r="C64" s="13" t="s">
        <v>1127</v>
      </c>
      <c r="D64" s="37" t="s">
        <v>718</v>
      </c>
      <c r="E64" s="38">
        <v>15213</v>
      </c>
      <c r="F64" s="13" t="s">
        <v>50</v>
      </c>
      <c r="G64" s="38">
        <v>52000</v>
      </c>
      <c r="H64" s="13" t="s">
        <v>1836</v>
      </c>
      <c r="I64" s="38">
        <v>30000</v>
      </c>
      <c r="J64" s="13" t="s">
        <v>1837</v>
      </c>
      <c r="K64" s="38">
        <v>0</v>
      </c>
      <c r="L64" s="13" t="s">
        <v>50</v>
      </c>
      <c r="M64" s="38">
        <v>0</v>
      </c>
      <c r="N64" s="13" t="s">
        <v>50</v>
      </c>
      <c r="O64" s="38">
        <f t="shared" si="2"/>
        <v>15213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13" t="s">
        <v>1849</v>
      </c>
      <c r="X64" s="13" t="s">
        <v>50</v>
      </c>
      <c r="Y64" s="1" t="s">
        <v>50</v>
      </c>
      <c r="Z64" s="1" t="s">
        <v>50</v>
      </c>
      <c r="AA64" s="39"/>
      <c r="AB64" s="1" t="s">
        <v>50</v>
      </c>
    </row>
    <row r="65" spans="1:28" ht="30" customHeight="1">
      <c r="A65" s="13" t="s">
        <v>818</v>
      </c>
      <c r="B65" s="13" t="s">
        <v>816</v>
      </c>
      <c r="C65" s="13" t="s">
        <v>817</v>
      </c>
      <c r="D65" s="37" t="s">
        <v>718</v>
      </c>
      <c r="E65" s="38">
        <v>2119</v>
      </c>
      <c r="F65" s="13" t="s">
        <v>50</v>
      </c>
      <c r="G65" s="38">
        <v>0</v>
      </c>
      <c r="H65" s="13" t="s">
        <v>50</v>
      </c>
      <c r="I65" s="38">
        <v>0</v>
      </c>
      <c r="J65" s="13" t="s">
        <v>50</v>
      </c>
      <c r="K65" s="38">
        <v>0</v>
      </c>
      <c r="L65" s="13" t="s">
        <v>50</v>
      </c>
      <c r="M65" s="38">
        <v>0</v>
      </c>
      <c r="N65" s="13" t="s">
        <v>50</v>
      </c>
      <c r="O65" s="38">
        <f t="shared" si="2"/>
        <v>2119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13" t="s">
        <v>1850</v>
      </c>
      <c r="X65" s="13" t="s">
        <v>50</v>
      </c>
      <c r="Y65" s="1" t="s">
        <v>50</v>
      </c>
      <c r="Z65" s="1" t="s">
        <v>50</v>
      </c>
      <c r="AA65" s="39"/>
      <c r="AB65" s="1" t="s">
        <v>50</v>
      </c>
    </row>
    <row r="66" spans="1:28" ht="30" customHeight="1">
      <c r="A66" s="13" t="s">
        <v>1149</v>
      </c>
      <c r="B66" s="13" t="s">
        <v>1147</v>
      </c>
      <c r="C66" s="13" t="s">
        <v>1148</v>
      </c>
      <c r="D66" s="37" t="s">
        <v>174</v>
      </c>
      <c r="E66" s="38">
        <v>0</v>
      </c>
      <c r="F66" s="13" t="s">
        <v>50</v>
      </c>
      <c r="G66" s="38">
        <v>31000</v>
      </c>
      <c r="H66" s="13" t="s">
        <v>1851</v>
      </c>
      <c r="I66" s="38">
        <v>0</v>
      </c>
      <c r="J66" s="13" t="s">
        <v>50</v>
      </c>
      <c r="K66" s="38">
        <v>0</v>
      </c>
      <c r="L66" s="13" t="s">
        <v>50</v>
      </c>
      <c r="M66" s="38">
        <v>0</v>
      </c>
      <c r="N66" s="13" t="s">
        <v>50</v>
      </c>
      <c r="O66" s="38">
        <f t="shared" si="2"/>
        <v>31000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13" t="s">
        <v>1852</v>
      </c>
      <c r="X66" s="13" t="s">
        <v>50</v>
      </c>
      <c r="Y66" s="1" t="s">
        <v>50</v>
      </c>
      <c r="Z66" s="1" t="s">
        <v>50</v>
      </c>
      <c r="AA66" s="39"/>
      <c r="AB66" s="1" t="s">
        <v>50</v>
      </c>
    </row>
    <row r="67" spans="1:28" ht="30" customHeight="1">
      <c r="A67" s="13" t="s">
        <v>537</v>
      </c>
      <c r="B67" s="13" t="s">
        <v>535</v>
      </c>
      <c r="C67" s="13" t="s">
        <v>536</v>
      </c>
      <c r="D67" s="37" t="s">
        <v>174</v>
      </c>
      <c r="E67" s="38">
        <v>0</v>
      </c>
      <c r="F67" s="13" t="s">
        <v>50</v>
      </c>
      <c r="G67" s="38">
        <v>18500</v>
      </c>
      <c r="H67" s="13" t="s">
        <v>1851</v>
      </c>
      <c r="I67" s="38">
        <v>0</v>
      </c>
      <c r="J67" s="13" t="s">
        <v>50</v>
      </c>
      <c r="K67" s="38">
        <v>19800</v>
      </c>
      <c r="L67" s="13" t="s">
        <v>1853</v>
      </c>
      <c r="M67" s="38">
        <v>0</v>
      </c>
      <c r="N67" s="13" t="s">
        <v>50</v>
      </c>
      <c r="O67" s="38">
        <f t="shared" si="2"/>
        <v>18500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13" t="s">
        <v>1854</v>
      </c>
      <c r="X67" s="13" t="s">
        <v>50</v>
      </c>
      <c r="Y67" s="1" t="s">
        <v>50</v>
      </c>
      <c r="Z67" s="1" t="s">
        <v>50</v>
      </c>
      <c r="AA67" s="39"/>
      <c r="AB67" s="1" t="s">
        <v>50</v>
      </c>
    </row>
    <row r="68" spans="1:28" ht="30" customHeight="1">
      <c r="A68" s="13" t="s">
        <v>887</v>
      </c>
      <c r="B68" s="13" t="s">
        <v>142</v>
      </c>
      <c r="C68" s="13" t="s">
        <v>886</v>
      </c>
      <c r="D68" s="37" t="s">
        <v>718</v>
      </c>
      <c r="E68" s="38">
        <v>1020</v>
      </c>
      <c r="F68" s="13" t="s">
        <v>50</v>
      </c>
      <c r="G68" s="38">
        <v>1130</v>
      </c>
      <c r="H68" s="13" t="s">
        <v>1855</v>
      </c>
      <c r="I68" s="38">
        <v>1030</v>
      </c>
      <c r="J68" s="13" t="s">
        <v>1856</v>
      </c>
      <c r="K68" s="38">
        <v>0</v>
      </c>
      <c r="L68" s="13" t="s">
        <v>50</v>
      </c>
      <c r="M68" s="38">
        <v>0</v>
      </c>
      <c r="N68" s="13" t="s">
        <v>50</v>
      </c>
      <c r="O68" s="38">
        <f t="shared" si="2"/>
        <v>1020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13" t="s">
        <v>1857</v>
      </c>
      <c r="X68" s="13" t="s">
        <v>50</v>
      </c>
      <c r="Y68" s="1" t="s">
        <v>50</v>
      </c>
      <c r="Z68" s="1" t="s">
        <v>50</v>
      </c>
      <c r="AA68" s="39"/>
      <c r="AB68" s="1" t="s">
        <v>50</v>
      </c>
    </row>
    <row r="69" spans="1:28" ht="30" customHeight="1">
      <c r="A69" s="13" t="s">
        <v>878</v>
      </c>
      <c r="B69" s="13" t="s">
        <v>142</v>
      </c>
      <c r="C69" s="13" t="s">
        <v>877</v>
      </c>
      <c r="D69" s="37" t="s">
        <v>718</v>
      </c>
      <c r="E69" s="38">
        <v>1020</v>
      </c>
      <c r="F69" s="13" t="s">
        <v>50</v>
      </c>
      <c r="G69" s="38">
        <v>1130</v>
      </c>
      <c r="H69" s="13" t="s">
        <v>1855</v>
      </c>
      <c r="I69" s="38">
        <v>1030</v>
      </c>
      <c r="J69" s="13" t="s">
        <v>1856</v>
      </c>
      <c r="K69" s="38">
        <v>0</v>
      </c>
      <c r="L69" s="13" t="s">
        <v>50</v>
      </c>
      <c r="M69" s="38">
        <v>0</v>
      </c>
      <c r="N69" s="13" t="s">
        <v>50</v>
      </c>
      <c r="O69" s="38">
        <f t="shared" si="2"/>
        <v>1020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13" t="s">
        <v>1858</v>
      </c>
      <c r="X69" s="13" t="s">
        <v>50</v>
      </c>
      <c r="Y69" s="1" t="s">
        <v>50</v>
      </c>
      <c r="Z69" s="1" t="s">
        <v>50</v>
      </c>
      <c r="AA69" s="39"/>
      <c r="AB69" s="1" t="s">
        <v>50</v>
      </c>
    </row>
    <row r="70" spans="1:28" ht="30" customHeight="1">
      <c r="A70" s="13" t="s">
        <v>897</v>
      </c>
      <c r="B70" s="13" t="s">
        <v>142</v>
      </c>
      <c r="C70" s="13" t="s">
        <v>896</v>
      </c>
      <c r="D70" s="37" t="s">
        <v>718</v>
      </c>
      <c r="E70" s="38">
        <v>950</v>
      </c>
      <c r="F70" s="13" t="s">
        <v>50</v>
      </c>
      <c r="G70" s="38">
        <v>940</v>
      </c>
      <c r="H70" s="13" t="s">
        <v>1855</v>
      </c>
      <c r="I70" s="38">
        <v>1030</v>
      </c>
      <c r="J70" s="13" t="s">
        <v>1856</v>
      </c>
      <c r="K70" s="38">
        <v>0</v>
      </c>
      <c r="L70" s="13" t="s">
        <v>50</v>
      </c>
      <c r="M70" s="38">
        <v>0</v>
      </c>
      <c r="N70" s="13" t="s">
        <v>50</v>
      </c>
      <c r="O70" s="38">
        <f t="shared" si="2"/>
        <v>940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13" t="s">
        <v>1859</v>
      </c>
      <c r="X70" s="13" t="s">
        <v>50</v>
      </c>
      <c r="Y70" s="1" t="s">
        <v>50</v>
      </c>
      <c r="Z70" s="1" t="s">
        <v>50</v>
      </c>
      <c r="AA70" s="39"/>
      <c r="AB70" s="1" t="s">
        <v>50</v>
      </c>
    </row>
    <row r="71" spans="1:28" ht="30" customHeight="1">
      <c r="A71" s="13" t="s">
        <v>145</v>
      </c>
      <c r="B71" s="13" t="s">
        <v>142</v>
      </c>
      <c r="C71" s="13" t="s">
        <v>143</v>
      </c>
      <c r="D71" s="37" t="s">
        <v>138</v>
      </c>
      <c r="E71" s="38">
        <v>950</v>
      </c>
      <c r="F71" s="13" t="s">
        <v>50</v>
      </c>
      <c r="G71" s="38">
        <v>930</v>
      </c>
      <c r="H71" s="13" t="s">
        <v>1855</v>
      </c>
      <c r="I71" s="38">
        <v>1020</v>
      </c>
      <c r="J71" s="13" t="s">
        <v>1856</v>
      </c>
      <c r="K71" s="38">
        <v>1100</v>
      </c>
      <c r="L71" s="13" t="s">
        <v>297</v>
      </c>
      <c r="M71" s="38">
        <v>0</v>
      </c>
      <c r="N71" s="13" t="s">
        <v>50</v>
      </c>
      <c r="O71" s="38">
        <f t="shared" si="2"/>
        <v>930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13" t="s">
        <v>1860</v>
      </c>
      <c r="X71" s="13" t="s">
        <v>144</v>
      </c>
      <c r="Y71" s="1" t="s">
        <v>50</v>
      </c>
      <c r="Z71" s="1" t="s">
        <v>50</v>
      </c>
      <c r="AA71" s="39"/>
      <c r="AB71" s="1" t="s">
        <v>50</v>
      </c>
    </row>
    <row r="72" spans="1:28" ht="30" customHeight="1">
      <c r="A72" s="13" t="s">
        <v>903</v>
      </c>
      <c r="B72" s="13" t="s">
        <v>901</v>
      </c>
      <c r="C72" s="13" t="s">
        <v>902</v>
      </c>
      <c r="D72" s="37" t="s">
        <v>718</v>
      </c>
      <c r="E72" s="38">
        <v>0</v>
      </c>
      <c r="F72" s="13" t="s">
        <v>50</v>
      </c>
      <c r="G72" s="38">
        <v>940</v>
      </c>
      <c r="H72" s="13" t="s">
        <v>1861</v>
      </c>
      <c r="I72" s="38">
        <v>0</v>
      </c>
      <c r="J72" s="13" t="s">
        <v>50</v>
      </c>
      <c r="K72" s="38">
        <v>0</v>
      </c>
      <c r="L72" s="13" t="s">
        <v>50</v>
      </c>
      <c r="M72" s="38">
        <v>0</v>
      </c>
      <c r="N72" s="13" t="s">
        <v>50</v>
      </c>
      <c r="O72" s="38">
        <f t="shared" si="2"/>
        <v>940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13" t="s">
        <v>1862</v>
      </c>
      <c r="X72" s="13" t="s">
        <v>50</v>
      </c>
      <c r="Y72" s="1" t="s">
        <v>50</v>
      </c>
      <c r="Z72" s="1" t="s">
        <v>50</v>
      </c>
      <c r="AA72" s="39"/>
      <c r="AB72" s="1" t="s">
        <v>50</v>
      </c>
    </row>
    <row r="73" spans="1:28" ht="30" customHeight="1">
      <c r="A73" s="13" t="s">
        <v>956</v>
      </c>
      <c r="B73" s="13" t="s">
        <v>901</v>
      </c>
      <c r="C73" s="13" t="s">
        <v>955</v>
      </c>
      <c r="D73" s="37" t="s">
        <v>718</v>
      </c>
      <c r="E73" s="38">
        <v>0</v>
      </c>
      <c r="F73" s="13" t="s">
        <v>50</v>
      </c>
      <c r="G73" s="38">
        <v>940</v>
      </c>
      <c r="H73" s="13" t="s">
        <v>1861</v>
      </c>
      <c r="I73" s="38">
        <v>977</v>
      </c>
      <c r="J73" s="13" t="s">
        <v>1863</v>
      </c>
      <c r="K73" s="38">
        <v>0</v>
      </c>
      <c r="L73" s="13" t="s">
        <v>50</v>
      </c>
      <c r="M73" s="38">
        <v>0</v>
      </c>
      <c r="N73" s="13" t="s">
        <v>50</v>
      </c>
      <c r="O73" s="38">
        <f t="shared" si="2"/>
        <v>940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13" t="s">
        <v>1864</v>
      </c>
      <c r="X73" s="13" t="s">
        <v>50</v>
      </c>
      <c r="Y73" s="1" t="s">
        <v>50</v>
      </c>
      <c r="Z73" s="1" t="s">
        <v>50</v>
      </c>
      <c r="AA73" s="39"/>
      <c r="AB73" s="1" t="s">
        <v>50</v>
      </c>
    </row>
    <row r="74" spans="1:28" ht="30" customHeight="1">
      <c r="A74" s="13" t="s">
        <v>1296</v>
      </c>
      <c r="B74" s="13" t="s">
        <v>914</v>
      </c>
      <c r="C74" s="13" t="s">
        <v>1295</v>
      </c>
      <c r="D74" s="37" t="s">
        <v>138</v>
      </c>
      <c r="E74" s="38">
        <v>0</v>
      </c>
      <c r="F74" s="13" t="s">
        <v>50</v>
      </c>
      <c r="G74" s="38">
        <v>0</v>
      </c>
      <c r="H74" s="13" t="s">
        <v>50</v>
      </c>
      <c r="I74" s="38">
        <v>0</v>
      </c>
      <c r="J74" s="13" t="s">
        <v>50</v>
      </c>
      <c r="K74" s="38">
        <v>4600</v>
      </c>
      <c r="L74" s="13" t="s">
        <v>1865</v>
      </c>
      <c r="M74" s="38">
        <v>0</v>
      </c>
      <c r="N74" s="13" t="s">
        <v>50</v>
      </c>
      <c r="O74" s="38">
        <f t="shared" si="2"/>
        <v>4600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13" t="s">
        <v>1866</v>
      </c>
      <c r="X74" s="13" t="s">
        <v>50</v>
      </c>
      <c r="Y74" s="1" t="s">
        <v>50</v>
      </c>
      <c r="Z74" s="1" t="s">
        <v>50</v>
      </c>
      <c r="AA74" s="39"/>
      <c r="AB74" s="1" t="s">
        <v>50</v>
      </c>
    </row>
    <row r="75" spans="1:28" ht="30" customHeight="1">
      <c r="A75" s="13" t="s">
        <v>1294</v>
      </c>
      <c r="B75" s="13" t="s">
        <v>914</v>
      </c>
      <c r="C75" s="13" t="s">
        <v>1293</v>
      </c>
      <c r="D75" s="37" t="s">
        <v>138</v>
      </c>
      <c r="E75" s="38">
        <v>0</v>
      </c>
      <c r="F75" s="13" t="s">
        <v>50</v>
      </c>
      <c r="G75" s="38">
        <v>0</v>
      </c>
      <c r="H75" s="13" t="s">
        <v>50</v>
      </c>
      <c r="I75" s="38">
        <v>0</v>
      </c>
      <c r="J75" s="13" t="s">
        <v>50</v>
      </c>
      <c r="K75" s="38">
        <v>4600</v>
      </c>
      <c r="L75" s="13" t="s">
        <v>1865</v>
      </c>
      <c r="M75" s="38">
        <v>0</v>
      </c>
      <c r="N75" s="13" t="s">
        <v>50</v>
      </c>
      <c r="O75" s="38">
        <f t="shared" si="2"/>
        <v>4600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13" t="s">
        <v>1867</v>
      </c>
      <c r="X75" s="13" t="s">
        <v>50</v>
      </c>
      <c r="Y75" s="1" t="s">
        <v>50</v>
      </c>
      <c r="Z75" s="1" t="s">
        <v>50</v>
      </c>
      <c r="AA75" s="39"/>
      <c r="AB75" s="1" t="s">
        <v>50</v>
      </c>
    </row>
    <row r="76" spans="1:28" ht="30" customHeight="1">
      <c r="A76" s="13" t="s">
        <v>918</v>
      </c>
      <c r="B76" s="13" t="s">
        <v>914</v>
      </c>
      <c r="C76" s="13" t="s">
        <v>917</v>
      </c>
      <c r="D76" s="37" t="s">
        <v>138</v>
      </c>
      <c r="E76" s="38">
        <v>0</v>
      </c>
      <c r="F76" s="13" t="s">
        <v>50</v>
      </c>
      <c r="G76" s="38">
        <v>0</v>
      </c>
      <c r="H76" s="13" t="s">
        <v>50</v>
      </c>
      <c r="I76" s="38">
        <v>0</v>
      </c>
      <c r="J76" s="13" t="s">
        <v>50</v>
      </c>
      <c r="K76" s="38">
        <v>4600</v>
      </c>
      <c r="L76" s="13" t="s">
        <v>1865</v>
      </c>
      <c r="M76" s="38">
        <v>0</v>
      </c>
      <c r="N76" s="13" t="s">
        <v>50</v>
      </c>
      <c r="O76" s="38">
        <f t="shared" si="2"/>
        <v>4600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13" t="s">
        <v>1868</v>
      </c>
      <c r="X76" s="13" t="s">
        <v>50</v>
      </c>
      <c r="Y76" s="1" t="s">
        <v>50</v>
      </c>
      <c r="Z76" s="1" t="s">
        <v>50</v>
      </c>
      <c r="AA76" s="39"/>
      <c r="AB76" s="1" t="s">
        <v>50</v>
      </c>
    </row>
    <row r="77" spans="1:28" ht="30" customHeight="1">
      <c r="A77" s="13" t="s">
        <v>881</v>
      </c>
      <c r="B77" s="13" t="s">
        <v>879</v>
      </c>
      <c r="C77" s="13" t="s">
        <v>880</v>
      </c>
      <c r="D77" s="37" t="s">
        <v>718</v>
      </c>
      <c r="E77" s="38">
        <v>0</v>
      </c>
      <c r="F77" s="13" t="s">
        <v>50</v>
      </c>
      <c r="G77" s="38">
        <v>1250</v>
      </c>
      <c r="H77" s="13" t="s">
        <v>1869</v>
      </c>
      <c r="I77" s="38">
        <v>1010</v>
      </c>
      <c r="J77" s="13" t="s">
        <v>1870</v>
      </c>
      <c r="K77" s="38">
        <v>0</v>
      </c>
      <c r="L77" s="13" t="s">
        <v>50</v>
      </c>
      <c r="M77" s="38">
        <v>0</v>
      </c>
      <c r="N77" s="13" t="s">
        <v>50</v>
      </c>
      <c r="O77" s="38">
        <f t="shared" si="2"/>
        <v>1010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13" t="s">
        <v>1871</v>
      </c>
      <c r="X77" s="13" t="s">
        <v>50</v>
      </c>
      <c r="Y77" s="1" t="s">
        <v>50</v>
      </c>
      <c r="Z77" s="1" t="s">
        <v>50</v>
      </c>
      <c r="AA77" s="39"/>
      <c r="AB77" s="1" t="s">
        <v>50</v>
      </c>
    </row>
    <row r="78" spans="1:28" ht="30" customHeight="1">
      <c r="A78" s="13" t="s">
        <v>893</v>
      </c>
      <c r="B78" s="13" t="s">
        <v>879</v>
      </c>
      <c r="C78" s="13" t="s">
        <v>892</v>
      </c>
      <c r="D78" s="37" t="s">
        <v>718</v>
      </c>
      <c r="E78" s="38">
        <v>0</v>
      </c>
      <c r="F78" s="13" t="s">
        <v>50</v>
      </c>
      <c r="G78" s="38">
        <v>940</v>
      </c>
      <c r="H78" s="13" t="s">
        <v>1869</v>
      </c>
      <c r="I78" s="38">
        <v>1010</v>
      </c>
      <c r="J78" s="13" t="s">
        <v>1870</v>
      </c>
      <c r="K78" s="38">
        <v>0</v>
      </c>
      <c r="L78" s="13" t="s">
        <v>50</v>
      </c>
      <c r="M78" s="38">
        <v>0</v>
      </c>
      <c r="N78" s="13" t="s">
        <v>50</v>
      </c>
      <c r="O78" s="38">
        <f t="shared" si="2"/>
        <v>940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13" t="s">
        <v>1872</v>
      </c>
      <c r="X78" s="13" t="s">
        <v>50</v>
      </c>
      <c r="Y78" s="1" t="s">
        <v>50</v>
      </c>
      <c r="Z78" s="1" t="s">
        <v>50</v>
      </c>
      <c r="AA78" s="39"/>
      <c r="AB78" s="1" t="s">
        <v>50</v>
      </c>
    </row>
    <row r="79" spans="1:28" ht="30" customHeight="1">
      <c r="A79" s="13" t="s">
        <v>916</v>
      </c>
      <c r="B79" s="13" t="s">
        <v>914</v>
      </c>
      <c r="C79" s="13" t="s">
        <v>915</v>
      </c>
      <c r="D79" s="37" t="s">
        <v>138</v>
      </c>
      <c r="E79" s="38">
        <v>0</v>
      </c>
      <c r="F79" s="13" t="s">
        <v>50</v>
      </c>
      <c r="G79" s="38">
        <v>0</v>
      </c>
      <c r="H79" s="13" t="s">
        <v>50</v>
      </c>
      <c r="I79" s="38">
        <v>0</v>
      </c>
      <c r="J79" s="13" t="s">
        <v>50</v>
      </c>
      <c r="K79" s="38">
        <v>7000</v>
      </c>
      <c r="L79" s="13" t="s">
        <v>1865</v>
      </c>
      <c r="M79" s="38">
        <v>0</v>
      </c>
      <c r="N79" s="13" t="s">
        <v>50</v>
      </c>
      <c r="O79" s="38">
        <f t="shared" si="2"/>
        <v>7000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13" t="s">
        <v>1873</v>
      </c>
      <c r="X79" s="13" t="s">
        <v>50</v>
      </c>
      <c r="Y79" s="1" t="s">
        <v>50</v>
      </c>
      <c r="Z79" s="1" t="s">
        <v>50</v>
      </c>
      <c r="AA79" s="39"/>
      <c r="AB79" s="1" t="s">
        <v>50</v>
      </c>
    </row>
    <row r="80" spans="1:28" ht="30" customHeight="1">
      <c r="A80" s="13" t="s">
        <v>1259</v>
      </c>
      <c r="B80" s="13" t="s">
        <v>1257</v>
      </c>
      <c r="C80" s="13" t="s">
        <v>1258</v>
      </c>
      <c r="D80" s="37" t="s">
        <v>718</v>
      </c>
      <c r="E80" s="38">
        <v>0</v>
      </c>
      <c r="F80" s="13" t="s">
        <v>50</v>
      </c>
      <c r="G80" s="38">
        <v>940</v>
      </c>
      <c r="H80" s="13" t="s">
        <v>1869</v>
      </c>
      <c r="I80" s="38">
        <v>0</v>
      </c>
      <c r="J80" s="13" t="s">
        <v>50</v>
      </c>
      <c r="K80" s="38">
        <v>0</v>
      </c>
      <c r="L80" s="13" t="s">
        <v>50</v>
      </c>
      <c r="M80" s="38">
        <v>0</v>
      </c>
      <c r="N80" s="13" t="s">
        <v>50</v>
      </c>
      <c r="O80" s="38">
        <f t="shared" si="2"/>
        <v>940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13" t="s">
        <v>1874</v>
      </c>
      <c r="X80" s="13" t="s">
        <v>50</v>
      </c>
      <c r="Y80" s="1" t="s">
        <v>50</v>
      </c>
      <c r="Z80" s="1" t="s">
        <v>50</v>
      </c>
      <c r="AA80" s="39"/>
      <c r="AB80" s="1" t="s">
        <v>50</v>
      </c>
    </row>
    <row r="81" spans="1:28" ht="30" customHeight="1">
      <c r="A81" s="13" t="s">
        <v>787</v>
      </c>
      <c r="B81" s="13" t="s">
        <v>786</v>
      </c>
      <c r="C81" s="13" t="s">
        <v>185</v>
      </c>
      <c r="D81" s="37" t="s">
        <v>60</v>
      </c>
      <c r="E81" s="38">
        <v>0</v>
      </c>
      <c r="F81" s="13" t="s">
        <v>50</v>
      </c>
      <c r="G81" s="38">
        <v>0</v>
      </c>
      <c r="H81" s="13" t="s">
        <v>50</v>
      </c>
      <c r="I81" s="38">
        <v>0</v>
      </c>
      <c r="J81" s="13" t="s">
        <v>50</v>
      </c>
      <c r="K81" s="38">
        <v>0</v>
      </c>
      <c r="L81" s="13" t="s">
        <v>50</v>
      </c>
      <c r="M81" s="38">
        <v>25000</v>
      </c>
      <c r="N81" s="13" t="s">
        <v>1875</v>
      </c>
      <c r="O81" s="38">
        <f t="shared" ref="O81:O104" si="3">SMALL(E81:M81,COUNTIF(E81:M81,0)+1)</f>
        <v>25000</v>
      </c>
      <c r="P81" s="38">
        <v>0</v>
      </c>
      <c r="Q81" s="38">
        <v>0</v>
      </c>
      <c r="R81" s="38">
        <v>0</v>
      </c>
      <c r="S81" s="38">
        <v>0</v>
      </c>
      <c r="T81" s="38">
        <v>0</v>
      </c>
      <c r="U81" s="38">
        <v>0</v>
      </c>
      <c r="V81" s="38">
        <v>0</v>
      </c>
      <c r="W81" s="13" t="s">
        <v>1876</v>
      </c>
      <c r="X81" s="13" t="s">
        <v>50</v>
      </c>
      <c r="Y81" s="1" t="s">
        <v>50</v>
      </c>
      <c r="Z81" s="1" t="s">
        <v>50</v>
      </c>
      <c r="AA81" s="39"/>
      <c r="AB81" s="1" t="s">
        <v>50</v>
      </c>
    </row>
    <row r="82" spans="1:28" ht="30" customHeight="1">
      <c r="A82" s="13" t="s">
        <v>155</v>
      </c>
      <c r="B82" s="13" t="s">
        <v>152</v>
      </c>
      <c r="C82" s="13" t="s">
        <v>153</v>
      </c>
      <c r="D82" s="37" t="s">
        <v>138</v>
      </c>
      <c r="E82" s="38">
        <v>0</v>
      </c>
      <c r="F82" s="13" t="s">
        <v>50</v>
      </c>
      <c r="G82" s="38">
        <v>1140</v>
      </c>
      <c r="H82" s="13" t="s">
        <v>1877</v>
      </c>
      <c r="I82" s="38">
        <v>1170</v>
      </c>
      <c r="J82" s="13" t="s">
        <v>1878</v>
      </c>
      <c r="K82" s="38">
        <v>1210</v>
      </c>
      <c r="L82" s="13" t="s">
        <v>381</v>
      </c>
      <c r="M82" s="38">
        <v>0</v>
      </c>
      <c r="N82" s="13" t="s">
        <v>50</v>
      </c>
      <c r="O82" s="38">
        <f t="shared" si="3"/>
        <v>1140</v>
      </c>
      <c r="P82" s="38">
        <v>0</v>
      </c>
      <c r="Q82" s="38">
        <v>0</v>
      </c>
      <c r="R82" s="38">
        <v>0</v>
      </c>
      <c r="S82" s="38">
        <v>0</v>
      </c>
      <c r="T82" s="38">
        <v>0</v>
      </c>
      <c r="U82" s="38">
        <v>0</v>
      </c>
      <c r="V82" s="38">
        <v>0</v>
      </c>
      <c r="W82" s="13" t="s">
        <v>1879</v>
      </c>
      <c r="X82" s="13" t="s">
        <v>154</v>
      </c>
      <c r="Y82" s="1" t="s">
        <v>50</v>
      </c>
      <c r="Z82" s="1" t="s">
        <v>50</v>
      </c>
      <c r="AA82" s="39"/>
      <c r="AB82" s="1" t="s">
        <v>50</v>
      </c>
    </row>
    <row r="83" spans="1:28" ht="30" customHeight="1">
      <c r="A83" s="13" t="s">
        <v>157</v>
      </c>
      <c r="B83" s="13" t="s">
        <v>152</v>
      </c>
      <c r="C83" s="13" t="s">
        <v>156</v>
      </c>
      <c r="D83" s="37" t="s">
        <v>138</v>
      </c>
      <c r="E83" s="38">
        <v>0</v>
      </c>
      <c r="F83" s="13" t="s">
        <v>50</v>
      </c>
      <c r="G83" s="38">
        <v>1140</v>
      </c>
      <c r="H83" s="13" t="s">
        <v>1877</v>
      </c>
      <c r="I83" s="38">
        <v>1170</v>
      </c>
      <c r="J83" s="13" t="s">
        <v>1878</v>
      </c>
      <c r="K83" s="38">
        <v>1210</v>
      </c>
      <c r="L83" s="13" t="s">
        <v>381</v>
      </c>
      <c r="M83" s="38">
        <v>0</v>
      </c>
      <c r="N83" s="13" t="s">
        <v>50</v>
      </c>
      <c r="O83" s="38">
        <f t="shared" si="3"/>
        <v>1140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13" t="s">
        <v>1880</v>
      </c>
      <c r="X83" s="13" t="s">
        <v>154</v>
      </c>
      <c r="Y83" s="1" t="s">
        <v>50</v>
      </c>
      <c r="Z83" s="1" t="s">
        <v>50</v>
      </c>
      <c r="AA83" s="39"/>
      <c r="AB83" s="1" t="s">
        <v>50</v>
      </c>
    </row>
    <row r="84" spans="1:28" ht="30" customHeight="1">
      <c r="A84" s="13" t="s">
        <v>953</v>
      </c>
      <c r="B84" s="13" t="s">
        <v>152</v>
      </c>
      <c r="C84" s="13" t="s">
        <v>951</v>
      </c>
      <c r="D84" s="37" t="s">
        <v>138</v>
      </c>
      <c r="E84" s="38">
        <v>0</v>
      </c>
      <c r="F84" s="13" t="s">
        <v>50</v>
      </c>
      <c r="G84" s="38">
        <v>1240</v>
      </c>
      <c r="H84" s="13" t="s">
        <v>1877</v>
      </c>
      <c r="I84" s="38">
        <v>1350</v>
      </c>
      <c r="J84" s="13" t="s">
        <v>1878</v>
      </c>
      <c r="K84" s="38">
        <v>1200</v>
      </c>
      <c r="L84" s="13" t="s">
        <v>381</v>
      </c>
      <c r="M84" s="38">
        <v>0</v>
      </c>
      <c r="N84" s="13" t="s">
        <v>50</v>
      </c>
      <c r="O84" s="38">
        <f t="shared" si="3"/>
        <v>1200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13" t="s">
        <v>1881</v>
      </c>
      <c r="X84" s="13" t="s">
        <v>952</v>
      </c>
      <c r="Y84" s="1" t="s">
        <v>50</v>
      </c>
      <c r="Z84" s="1" t="s">
        <v>50</v>
      </c>
      <c r="AA84" s="39"/>
      <c r="AB84" s="1" t="s">
        <v>50</v>
      </c>
    </row>
    <row r="85" spans="1:28" ht="30" customHeight="1">
      <c r="A85" s="13" t="s">
        <v>923</v>
      </c>
      <c r="B85" s="13" t="s">
        <v>147</v>
      </c>
      <c r="C85" s="13" t="s">
        <v>922</v>
      </c>
      <c r="D85" s="37" t="s">
        <v>138</v>
      </c>
      <c r="E85" s="38">
        <v>1010</v>
      </c>
      <c r="F85" s="13" t="s">
        <v>50</v>
      </c>
      <c r="G85" s="38">
        <v>1040</v>
      </c>
      <c r="H85" s="13" t="s">
        <v>1882</v>
      </c>
      <c r="I85" s="38">
        <v>1087</v>
      </c>
      <c r="J85" s="13" t="s">
        <v>1883</v>
      </c>
      <c r="K85" s="38">
        <v>1050</v>
      </c>
      <c r="L85" s="13" t="s">
        <v>370</v>
      </c>
      <c r="M85" s="38">
        <v>0</v>
      </c>
      <c r="N85" s="13" t="s">
        <v>50</v>
      </c>
      <c r="O85" s="38">
        <f t="shared" si="3"/>
        <v>1010</v>
      </c>
      <c r="P85" s="38">
        <v>0</v>
      </c>
      <c r="Q85" s="38">
        <v>0</v>
      </c>
      <c r="R85" s="38">
        <v>0</v>
      </c>
      <c r="S85" s="38">
        <v>0</v>
      </c>
      <c r="T85" s="38">
        <v>0</v>
      </c>
      <c r="U85" s="38">
        <v>0</v>
      </c>
      <c r="V85" s="38">
        <v>0</v>
      </c>
      <c r="W85" s="13" t="s">
        <v>1884</v>
      </c>
      <c r="X85" s="13" t="s">
        <v>50</v>
      </c>
      <c r="Y85" s="1" t="s">
        <v>50</v>
      </c>
      <c r="Z85" s="1" t="s">
        <v>50</v>
      </c>
      <c r="AA85" s="39"/>
      <c r="AB85" s="1" t="s">
        <v>50</v>
      </c>
    </row>
    <row r="86" spans="1:28" ht="30" customHeight="1">
      <c r="A86" s="13" t="s">
        <v>150</v>
      </c>
      <c r="B86" s="13" t="s">
        <v>147</v>
      </c>
      <c r="C86" s="13" t="s">
        <v>148</v>
      </c>
      <c r="D86" s="37" t="s">
        <v>138</v>
      </c>
      <c r="E86" s="38">
        <v>1010</v>
      </c>
      <c r="F86" s="13" t="s">
        <v>50</v>
      </c>
      <c r="G86" s="38">
        <v>1040</v>
      </c>
      <c r="H86" s="13" t="s">
        <v>1882</v>
      </c>
      <c r="I86" s="38">
        <v>1087</v>
      </c>
      <c r="J86" s="13" t="s">
        <v>1883</v>
      </c>
      <c r="K86" s="38">
        <v>1050</v>
      </c>
      <c r="L86" s="13" t="s">
        <v>370</v>
      </c>
      <c r="M86" s="38">
        <v>0</v>
      </c>
      <c r="N86" s="13" t="s">
        <v>50</v>
      </c>
      <c r="O86" s="38">
        <f t="shared" si="3"/>
        <v>1010</v>
      </c>
      <c r="P86" s="38">
        <v>0</v>
      </c>
      <c r="Q86" s="38">
        <v>0</v>
      </c>
      <c r="R86" s="38">
        <v>0</v>
      </c>
      <c r="S86" s="38">
        <v>0</v>
      </c>
      <c r="T86" s="38">
        <v>0</v>
      </c>
      <c r="U86" s="38">
        <v>0</v>
      </c>
      <c r="V86" s="38">
        <v>0</v>
      </c>
      <c r="W86" s="13" t="s">
        <v>1885</v>
      </c>
      <c r="X86" s="13" t="s">
        <v>149</v>
      </c>
      <c r="Y86" s="1" t="s">
        <v>50</v>
      </c>
      <c r="Z86" s="1" t="s">
        <v>50</v>
      </c>
      <c r="AA86" s="39"/>
      <c r="AB86" s="1" t="s">
        <v>50</v>
      </c>
    </row>
    <row r="87" spans="1:28" ht="30" customHeight="1">
      <c r="A87" s="13" t="s">
        <v>1067</v>
      </c>
      <c r="B87" s="13" t="s">
        <v>147</v>
      </c>
      <c r="C87" s="13" t="s">
        <v>1066</v>
      </c>
      <c r="D87" s="37" t="s">
        <v>138</v>
      </c>
      <c r="E87" s="38">
        <v>1010</v>
      </c>
      <c r="F87" s="13" t="s">
        <v>50</v>
      </c>
      <c r="G87" s="38">
        <v>1040</v>
      </c>
      <c r="H87" s="13" t="s">
        <v>1882</v>
      </c>
      <c r="I87" s="38">
        <v>1087</v>
      </c>
      <c r="J87" s="13" t="s">
        <v>1883</v>
      </c>
      <c r="K87" s="38">
        <v>1050</v>
      </c>
      <c r="L87" s="13" t="s">
        <v>370</v>
      </c>
      <c r="M87" s="38">
        <v>0</v>
      </c>
      <c r="N87" s="13" t="s">
        <v>50</v>
      </c>
      <c r="O87" s="38">
        <f t="shared" si="3"/>
        <v>1010</v>
      </c>
      <c r="P87" s="38">
        <v>0</v>
      </c>
      <c r="Q87" s="38">
        <v>0</v>
      </c>
      <c r="R87" s="38">
        <v>0</v>
      </c>
      <c r="S87" s="38">
        <v>0</v>
      </c>
      <c r="T87" s="38">
        <v>0</v>
      </c>
      <c r="U87" s="38">
        <v>0</v>
      </c>
      <c r="V87" s="38">
        <v>0</v>
      </c>
      <c r="W87" s="13" t="s">
        <v>1886</v>
      </c>
      <c r="X87" s="13" t="s">
        <v>50</v>
      </c>
      <c r="Y87" s="1" t="s">
        <v>50</v>
      </c>
      <c r="Z87" s="1" t="s">
        <v>50</v>
      </c>
      <c r="AA87" s="39"/>
      <c r="AB87" s="1" t="s">
        <v>50</v>
      </c>
    </row>
    <row r="88" spans="1:28" ht="30" customHeight="1">
      <c r="A88" s="13" t="s">
        <v>900</v>
      </c>
      <c r="B88" s="13" t="s">
        <v>898</v>
      </c>
      <c r="C88" s="13" t="s">
        <v>899</v>
      </c>
      <c r="D88" s="37" t="s">
        <v>718</v>
      </c>
      <c r="E88" s="38">
        <v>912</v>
      </c>
      <c r="F88" s="13" t="s">
        <v>50</v>
      </c>
      <c r="G88" s="38">
        <v>970</v>
      </c>
      <c r="H88" s="13" t="s">
        <v>1887</v>
      </c>
      <c r="I88" s="38">
        <v>942.3</v>
      </c>
      <c r="J88" s="13" t="s">
        <v>1888</v>
      </c>
      <c r="K88" s="38">
        <v>0</v>
      </c>
      <c r="L88" s="13" t="s">
        <v>50</v>
      </c>
      <c r="M88" s="38">
        <v>0</v>
      </c>
      <c r="N88" s="13" t="s">
        <v>50</v>
      </c>
      <c r="O88" s="38">
        <f t="shared" si="3"/>
        <v>912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0</v>
      </c>
      <c r="V88" s="38">
        <v>0</v>
      </c>
      <c r="W88" s="13" t="s">
        <v>1889</v>
      </c>
      <c r="X88" s="13" t="s">
        <v>50</v>
      </c>
      <c r="Y88" s="1" t="s">
        <v>50</v>
      </c>
      <c r="Z88" s="1" t="s">
        <v>50</v>
      </c>
      <c r="AA88" s="39"/>
      <c r="AB88" s="1" t="s">
        <v>50</v>
      </c>
    </row>
    <row r="89" spans="1:28" ht="30" customHeight="1">
      <c r="A89" s="13" t="s">
        <v>950</v>
      </c>
      <c r="B89" s="13" t="s">
        <v>948</v>
      </c>
      <c r="C89" s="13" t="s">
        <v>949</v>
      </c>
      <c r="D89" s="37" t="s">
        <v>718</v>
      </c>
      <c r="E89" s="38">
        <v>0</v>
      </c>
      <c r="F89" s="13" t="s">
        <v>50</v>
      </c>
      <c r="G89" s="38">
        <v>895.6</v>
      </c>
      <c r="H89" s="13" t="s">
        <v>1890</v>
      </c>
      <c r="I89" s="38">
        <v>0</v>
      </c>
      <c r="J89" s="13" t="s">
        <v>50</v>
      </c>
      <c r="K89" s="38">
        <v>0</v>
      </c>
      <c r="L89" s="13" t="s">
        <v>50</v>
      </c>
      <c r="M89" s="38">
        <v>0</v>
      </c>
      <c r="N89" s="13" t="s">
        <v>50</v>
      </c>
      <c r="O89" s="38">
        <f t="shared" si="3"/>
        <v>895.6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13" t="s">
        <v>1891</v>
      </c>
      <c r="X89" s="13" t="s">
        <v>50</v>
      </c>
      <c r="Y89" s="1" t="s">
        <v>50</v>
      </c>
      <c r="Z89" s="1" t="s">
        <v>50</v>
      </c>
      <c r="AA89" s="39"/>
      <c r="AB89" s="1" t="s">
        <v>50</v>
      </c>
    </row>
    <row r="90" spans="1:28" ht="30" customHeight="1">
      <c r="A90" s="13" t="s">
        <v>1301</v>
      </c>
      <c r="B90" s="13" t="s">
        <v>948</v>
      </c>
      <c r="C90" s="13" t="s">
        <v>1300</v>
      </c>
      <c r="D90" s="37" t="s">
        <v>718</v>
      </c>
      <c r="E90" s="38">
        <v>877</v>
      </c>
      <c r="F90" s="13" t="s">
        <v>50</v>
      </c>
      <c r="G90" s="38">
        <v>905.9</v>
      </c>
      <c r="H90" s="13" t="s">
        <v>1890</v>
      </c>
      <c r="I90" s="38">
        <v>0</v>
      </c>
      <c r="J90" s="13" t="s">
        <v>50</v>
      </c>
      <c r="K90" s="38">
        <v>0</v>
      </c>
      <c r="L90" s="13" t="s">
        <v>50</v>
      </c>
      <c r="M90" s="38">
        <v>0</v>
      </c>
      <c r="N90" s="13" t="s">
        <v>50</v>
      </c>
      <c r="O90" s="38">
        <f t="shared" si="3"/>
        <v>877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13" t="s">
        <v>1892</v>
      </c>
      <c r="X90" s="13" t="s">
        <v>50</v>
      </c>
      <c r="Y90" s="1" t="s">
        <v>50</v>
      </c>
      <c r="Z90" s="1" t="s">
        <v>50</v>
      </c>
      <c r="AA90" s="39"/>
      <c r="AB90" s="1" t="s">
        <v>50</v>
      </c>
    </row>
    <row r="91" spans="1:28" ht="30" customHeight="1">
      <c r="A91" s="13" t="s">
        <v>1299</v>
      </c>
      <c r="B91" s="13" t="s">
        <v>1297</v>
      </c>
      <c r="C91" s="13" t="s">
        <v>1298</v>
      </c>
      <c r="D91" s="37" t="s">
        <v>718</v>
      </c>
      <c r="E91" s="38">
        <v>0</v>
      </c>
      <c r="F91" s="13" t="s">
        <v>50</v>
      </c>
      <c r="G91" s="38">
        <v>0</v>
      </c>
      <c r="H91" s="13" t="s">
        <v>50</v>
      </c>
      <c r="I91" s="38">
        <v>1754.8</v>
      </c>
      <c r="J91" s="13" t="s">
        <v>1893</v>
      </c>
      <c r="K91" s="38">
        <v>0</v>
      </c>
      <c r="L91" s="13" t="s">
        <v>50</v>
      </c>
      <c r="M91" s="38">
        <v>0</v>
      </c>
      <c r="N91" s="13" t="s">
        <v>50</v>
      </c>
      <c r="O91" s="38">
        <f t="shared" si="3"/>
        <v>1754.8</v>
      </c>
      <c r="P91" s="38">
        <v>0</v>
      </c>
      <c r="Q91" s="38">
        <v>0</v>
      </c>
      <c r="R91" s="38">
        <v>0</v>
      </c>
      <c r="S91" s="38">
        <v>0</v>
      </c>
      <c r="T91" s="38">
        <v>0</v>
      </c>
      <c r="U91" s="38">
        <v>0</v>
      </c>
      <c r="V91" s="38">
        <v>0</v>
      </c>
      <c r="W91" s="13" t="s">
        <v>1894</v>
      </c>
      <c r="X91" s="13" t="s">
        <v>50</v>
      </c>
      <c r="Y91" s="1" t="s">
        <v>50</v>
      </c>
      <c r="Z91" s="1" t="s">
        <v>50</v>
      </c>
      <c r="AA91" s="39"/>
      <c r="AB91" s="1" t="s">
        <v>50</v>
      </c>
    </row>
    <row r="92" spans="1:28" ht="30" customHeight="1">
      <c r="A92" s="13" t="s">
        <v>954</v>
      </c>
      <c r="B92" s="13" t="s">
        <v>158</v>
      </c>
      <c r="C92" s="13" t="s">
        <v>159</v>
      </c>
      <c r="D92" s="37" t="s">
        <v>138</v>
      </c>
      <c r="E92" s="38">
        <v>0</v>
      </c>
      <c r="F92" s="13" t="s">
        <v>50</v>
      </c>
      <c r="G92" s="38">
        <v>1077</v>
      </c>
      <c r="H92" s="13" t="s">
        <v>1890</v>
      </c>
      <c r="I92" s="38">
        <v>1089</v>
      </c>
      <c r="J92" s="13" t="s">
        <v>1895</v>
      </c>
      <c r="K92" s="38">
        <v>1060</v>
      </c>
      <c r="L92" s="13" t="s">
        <v>1896</v>
      </c>
      <c r="M92" s="38">
        <v>0</v>
      </c>
      <c r="N92" s="13" t="s">
        <v>50</v>
      </c>
      <c r="O92" s="38">
        <f t="shared" si="3"/>
        <v>1060</v>
      </c>
      <c r="P92" s="38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13" t="s">
        <v>1897</v>
      </c>
      <c r="X92" s="13" t="s">
        <v>50</v>
      </c>
      <c r="Y92" s="1" t="s">
        <v>50</v>
      </c>
      <c r="Z92" s="1" t="s">
        <v>50</v>
      </c>
      <c r="AA92" s="39"/>
      <c r="AB92" s="1" t="s">
        <v>50</v>
      </c>
    </row>
    <row r="93" spans="1:28" ht="30" customHeight="1">
      <c r="A93" s="13" t="s">
        <v>161</v>
      </c>
      <c r="B93" s="13" t="s">
        <v>158</v>
      </c>
      <c r="C93" s="13" t="s">
        <v>159</v>
      </c>
      <c r="D93" s="37" t="s">
        <v>138</v>
      </c>
      <c r="E93" s="38">
        <v>0</v>
      </c>
      <c r="F93" s="13" t="s">
        <v>50</v>
      </c>
      <c r="G93" s="38">
        <v>1116</v>
      </c>
      <c r="H93" s="13" t="s">
        <v>1890</v>
      </c>
      <c r="I93" s="38">
        <v>1153</v>
      </c>
      <c r="J93" s="13" t="s">
        <v>1895</v>
      </c>
      <c r="K93" s="38">
        <v>1090</v>
      </c>
      <c r="L93" s="13" t="s">
        <v>1896</v>
      </c>
      <c r="M93" s="38">
        <v>0</v>
      </c>
      <c r="N93" s="13" t="s">
        <v>50</v>
      </c>
      <c r="O93" s="38">
        <f t="shared" si="3"/>
        <v>1090</v>
      </c>
      <c r="P93" s="38">
        <v>0</v>
      </c>
      <c r="Q93" s="38">
        <v>0</v>
      </c>
      <c r="R93" s="38">
        <v>0</v>
      </c>
      <c r="S93" s="38">
        <v>0</v>
      </c>
      <c r="T93" s="38">
        <v>0</v>
      </c>
      <c r="U93" s="38">
        <v>0</v>
      </c>
      <c r="V93" s="38">
        <v>0</v>
      </c>
      <c r="W93" s="13" t="s">
        <v>1898</v>
      </c>
      <c r="X93" s="13" t="s">
        <v>160</v>
      </c>
      <c r="Y93" s="1" t="s">
        <v>50</v>
      </c>
      <c r="Z93" s="1" t="s">
        <v>50</v>
      </c>
      <c r="AA93" s="39"/>
      <c r="AB93" s="1" t="s">
        <v>50</v>
      </c>
    </row>
    <row r="94" spans="1:28" ht="30" customHeight="1">
      <c r="A94" s="13" t="s">
        <v>846</v>
      </c>
      <c r="B94" s="13" t="s">
        <v>844</v>
      </c>
      <c r="C94" s="13" t="s">
        <v>845</v>
      </c>
      <c r="D94" s="37" t="s">
        <v>718</v>
      </c>
      <c r="E94" s="38">
        <v>3610</v>
      </c>
      <c r="F94" s="13" t="s">
        <v>50</v>
      </c>
      <c r="G94" s="38">
        <v>3850</v>
      </c>
      <c r="H94" s="13" t="s">
        <v>1899</v>
      </c>
      <c r="I94" s="38">
        <v>3838</v>
      </c>
      <c r="J94" s="13" t="s">
        <v>1900</v>
      </c>
      <c r="K94" s="38">
        <v>0</v>
      </c>
      <c r="L94" s="13" t="s">
        <v>50</v>
      </c>
      <c r="M94" s="38">
        <v>0</v>
      </c>
      <c r="N94" s="13" t="s">
        <v>50</v>
      </c>
      <c r="O94" s="38">
        <f t="shared" si="3"/>
        <v>3610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13" t="s">
        <v>1901</v>
      </c>
      <c r="X94" s="13" t="s">
        <v>50</v>
      </c>
      <c r="Y94" s="1" t="s">
        <v>50</v>
      </c>
      <c r="Z94" s="1" t="s">
        <v>50</v>
      </c>
      <c r="AA94" s="39"/>
      <c r="AB94" s="1" t="s">
        <v>50</v>
      </c>
    </row>
    <row r="95" spans="1:28" ht="30" customHeight="1">
      <c r="A95" s="13" t="s">
        <v>856</v>
      </c>
      <c r="B95" s="13" t="s">
        <v>844</v>
      </c>
      <c r="C95" s="13" t="s">
        <v>855</v>
      </c>
      <c r="D95" s="37" t="s">
        <v>718</v>
      </c>
      <c r="E95" s="38">
        <v>3550</v>
      </c>
      <c r="F95" s="13" t="s">
        <v>50</v>
      </c>
      <c r="G95" s="38">
        <v>3800</v>
      </c>
      <c r="H95" s="13" t="s">
        <v>1899</v>
      </c>
      <c r="I95" s="38">
        <v>3787</v>
      </c>
      <c r="J95" s="13" t="s">
        <v>1900</v>
      </c>
      <c r="K95" s="38">
        <v>0</v>
      </c>
      <c r="L95" s="13" t="s">
        <v>50</v>
      </c>
      <c r="M95" s="38">
        <v>0</v>
      </c>
      <c r="N95" s="13" t="s">
        <v>50</v>
      </c>
      <c r="O95" s="38">
        <f t="shared" si="3"/>
        <v>3550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13" t="s">
        <v>1902</v>
      </c>
      <c r="X95" s="13" t="s">
        <v>50</v>
      </c>
      <c r="Y95" s="1" t="s">
        <v>50</v>
      </c>
      <c r="Z95" s="1" t="s">
        <v>50</v>
      </c>
      <c r="AA95" s="39"/>
      <c r="AB95" s="1" t="s">
        <v>50</v>
      </c>
    </row>
    <row r="96" spans="1:28" ht="30" customHeight="1">
      <c r="A96" s="13" t="s">
        <v>725</v>
      </c>
      <c r="B96" s="13" t="s">
        <v>723</v>
      </c>
      <c r="C96" s="13" t="s">
        <v>724</v>
      </c>
      <c r="D96" s="37" t="s">
        <v>60</v>
      </c>
      <c r="E96" s="38">
        <v>3060</v>
      </c>
      <c r="F96" s="13" t="s">
        <v>50</v>
      </c>
      <c r="G96" s="38">
        <v>2600</v>
      </c>
      <c r="H96" s="13" t="s">
        <v>1903</v>
      </c>
      <c r="I96" s="38">
        <v>0</v>
      </c>
      <c r="J96" s="13" t="s">
        <v>50</v>
      </c>
      <c r="K96" s="38">
        <v>0</v>
      </c>
      <c r="L96" s="13" t="s">
        <v>50</v>
      </c>
      <c r="M96" s="38">
        <v>0</v>
      </c>
      <c r="N96" s="13" t="s">
        <v>50</v>
      </c>
      <c r="O96" s="38">
        <f t="shared" si="3"/>
        <v>2600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13" t="s">
        <v>1904</v>
      </c>
      <c r="X96" s="13" t="s">
        <v>50</v>
      </c>
      <c r="Y96" s="1" t="s">
        <v>50</v>
      </c>
      <c r="Z96" s="1" t="s">
        <v>50</v>
      </c>
      <c r="AA96" s="39"/>
      <c r="AB96" s="1" t="s">
        <v>50</v>
      </c>
    </row>
    <row r="97" spans="1:28" ht="30" customHeight="1">
      <c r="A97" s="13" t="s">
        <v>728</v>
      </c>
      <c r="B97" s="13" t="s">
        <v>726</v>
      </c>
      <c r="C97" s="13" t="s">
        <v>727</v>
      </c>
      <c r="D97" s="37" t="s">
        <v>61</v>
      </c>
      <c r="E97" s="38">
        <v>0</v>
      </c>
      <c r="F97" s="13" t="s">
        <v>50</v>
      </c>
      <c r="G97" s="38">
        <v>4000</v>
      </c>
      <c r="H97" s="13" t="s">
        <v>1903</v>
      </c>
      <c r="I97" s="38">
        <v>0</v>
      </c>
      <c r="J97" s="13" t="s">
        <v>50</v>
      </c>
      <c r="K97" s="38">
        <v>0</v>
      </c>
      <c r="L97" s="13" t="s">
        <v>50</v>
      </c>
      <c r="M97" s="38">
        <v>0</v>
      </c>
      <c r="N97" s="13" t="s">
        <v>50</v>
      </c>
      <c r="O97" s="38">
        <f t="shared" si="3"/>
        <v>4000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13" t="s">
        <v>1905</v>
      </c>
      <c r="X97" s="13" t="s">
        <v>50</v>
      </c>
      <c r="Y97" s="1" t="s">
        <v>50</v>
      </c>
      <c r="Z97" s="1" t="s">
        <v>50</v>
      </c>
      <c r="AA97" s="39"/>
      <c r="AB97" s="1" t="s">
        <v>50</v>
      </c>
    </row>
    <row r="98" spans="1:28" ht="30" customHeight="1">
      <c r="A98" s="13" t="s">
        <v>883</v>
      </c>
      <c r="B98" s="13" t="s">
        <v>882</v>
      </c>
      <c r="C98" s="13" t="s">
        <v>50</v>
      </c>
      <c r="D98" s="37" t="s">
        <v>718</v>
      </c>
      <c r="E98" s="38">
        <v>0</v>
      </c>
      <c r="F98" s="13" t="s">
        <v>50</v>
      </c>
      <c r="G98" s="38">
        <v>0</v>
      </c>
      <c r="H98" s="13" t="s">
        <v>50</v>
      </c>
      <c r="I98" s="38">
        <v>0</v>
      </c>
      <c r="J98" s="13" t="s">
        <v>50</v>
      </c>
      <c r="K98" s="38">
        <v>0</v>
      </c>
      <c r="L98" s="13" t="s">
        <v>50</v>
      </c>
      <c r="M98" s="38">
        <v>500</v>
      </c>
      <c r="N98" s="13" t="s">
        <v>50</v>
      </c>
      <c r="O98" s="38">
        <f t="shared" si="3"/>
        <v>500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13" t="s">
        <v>1906</v>
      </c>
      <c r="X98" s="13" t="s">
        <v>50</v>
      </c>
      <c r="Y98" s="1" t="s">
        <v>50</v>
      </c>
      <c r="Z98" s="1" t="s">
        <v>50</v>
      </c>
      <c r="AA98" s="39"/>
      <c r="AB98" s="1" t="s">
        <v>50</v>
      </c>
    </row>
    <row r="99" spans="1:28" ht="30" customHeight="1">
      <c r="A99" s="13" t="s">
        <v>891</v>
      </c>
      <c r="B99" s="13" t="s">
        <v>888</v>
      </c>
      <c r="C99" s="13" t="s">
        <v>889</v>
      </c>
      <c r="D99" s="37" t="s">
        <v>58</v>
      </c>
      <c r="E99" s="38">
        <v>0</v>
      </c>
      <c r="F99" s="13" t="s">
        <v>50</v>
      </c>
      <c r="G99" s="38">
        <v>94200</v>
      </c>
      <c r="H99" s="13" t="s">
        <v>1907</v>
      </c>
      <c r="I99" s="38">
        <v>94200</v>
      </c>
      <c r="J99" s="13" t="s">
        <v>1908</v>
      </c>
      <c r="K99" s="38">
        <v>80000</v>
      </c>
      <c r="L99" s="13" t="s">
        <v>1909</v>
      </c>
      <c r="M99" s="38">
        <v>0</v>
      </c>
      <c r="N99" s="13" t="s">
        <v>50</v>
      </c>
      <c r="O99" s="38">
        <f t="shared" si="3"/>
        <v>80000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13" t="s">
        <v>1910</v>
      </c>
      <c r="X99" s="13" t="s">
        <v>890</v>
      </c>
      <c r="Y99" s="1" t="s">
        <v>50</v>
      </c>
      <c r="Z99" s="1" t="s">
        <v>50</v>
      </c>
      <c r="AA99" s="39"/>
      <c r="AB99" s="1" t="s">
        <v>50</v>
      </c>
    </row>
    <row r="100" spans="1:28" ht="30" customHeight="1">
      <c r="A100" s="13" t="s">
        <v>895</v>
      </c>
      <c r="B100" s="13" t="s">
        <v>888</v>
      </c>
      <c r="C100" s="13" t="s">
        <v>894</v>
      </c>
      <c r="D100" s="37" t="s">
        <v>58</v>
      </c>
      <c r="E100" s="38">
        <v>0</v>
      </c>
      <c r="F100" s="13" t="s">
        <v>50</v>
      </c>
      <c r="G100" s="38">
        <v>286000</v>
      </c>
      <c r="H100" s="13" t="s">
        <v>1907</v>
      </c>
      <c r="I100" s="38">
        <v>286000</v>
      </c>
      <c r="J100" s="13" t="s">
        <v>1908</v>
      </c>
      <c r="K100" s="38">
        <v>0</v>
      </c>
      <c r="L100" s="13" t="s">
        <v>50</v>
      </c>
      <c r="M100" s="38">
        <v>0</v>
      </c>
      <c r="N100" s="13" t="s">
        <v>50</v>
      </c>
      <c r="O100" s="38">
        <f t="shared" si="3"/>
        <v>286000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13" t="s">
        <v>1911</v>
      </c>
      <c r="X100" s="13" t="s">
        <v>50</v>
      </c>
      <c r="Y100" s="1" t="s">
        <v>50</v>
      </c>
      <c r="Z100" s="1" t="s">
        <v>50</v>
      </c>
      <c r="AA100" s="39"/>
      <c r="AB100" s="1" t="s">
        <v>50</v>
      </c>
    </row>
    <row r="101" spans="1:28" ht="30" customHeight="1">
      <c r="A101" s="13" t="s">
        <v>714</v>
      </c>
      <c r="B101" s="13" t="s">
        <v>708</v>
      </c>
      <c r="C101" s="13" t="s">
        <v>713</v>
      </c>
      <c r="D101" s="37" t="s">
        <v>710</v>
      </c>
      <c r="E101" s="38">
        <v>500</v>
      </c>
      <c r="F101" s="13" t="s">
        <v>50</v>
      </c>
      <c r="G101" s="38">
        <v>0</v>
      </c>
      <c r="H101" s="13" t="s">
        <v>50</v>
      </c>
      <c r="I101" s="38">
        <v>0</v>
      </c>
      <c r="J101" s="13" t="s">
        <v>50</v>
      </c>
      <c r="K101" s="38">
        <v>0</v>
      </c>
      <c r="L101" s="13" t="s">
        <v>50</v>
      </c>
      <c r="M101" s="38">
        <v>0</v>
      </c>
      <c r="N101" s="13" t="s">
        <v>50</v>
      </c>
      <c r="O101" s="38">
        <f t="shared" si="3"/>
        <v>500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13" t="s">
        <v>1912</v>
      </c>
      <c r="X101" s="13" t="s">
        <v>50</v>
      </c>
      <c r="Y101" s="1" t="s">
        <v>50</v>
      </c>
      <c r="Z101" s="1" t="s">
        <v>50</v>
      </c>
      <c r="AA101" s="39"/>
      <c r="AB101" s="1" t="s">
        <v>50</v>
      </c>
    </row>
    <row r="102" spans="1:28" ht="30" customHeight="1">
      <c r="A102" s="13" t="s">
        <v>711</v>
      </c>
      <c r="B102" s="13" t="s">
        <v>708</v>
      </c>
      <c r="C102" s="13" t="s">
        <v>709</v>
      </c>
      <c r="D102" s="37" t="s">
        <v>710</v>
      </c>
      <c r="E102" s="38">
        <v>500</v>
      </c>
      <c r="F102" s="13" t="s">
        <v>50</v>
      </c>
      <c r="G102" s="38">
        <v>0</v>
      </c>
      <c r="H102" s="13" t="s">
        <v>50</v>
      </c>
      <c r="I102" s="38">
        <v>0</v>
      </c>
      <c r="J102" s="13" t="s">
        <v>50</v>
      </c>
      <c r="K102" s="38">
        <v>0</v>
      </c>
      <c r="L102" s="13" t="s">
        <v>50</v>
      </c>
      <c r="M102" s="38">
        <v>0</v>
      </c>
      <c r="N102" s="13" t="s">
        <v>50</v>
      </c>
      <c r="O102" s="38">
        <f t="shared" si="3"/>
        <v>500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13" t="s">
        <v>1913</v>
      </c>
      <c r="X102" s="13" t="s">
        <v>50</v>
      </c>
      <c r="Y102" s="1" t="s">
        <v>50</v>
      </c>
      <c r="Z102" s="1" t="s">
        <v>50</v>
      </c>
      <c r="AA102" s="39"/>
      <c r="AB102" s="1" t="s">
        <v>50</v>
      </c>
    </row>
    <row r="103" spans="1:28" ht="30" customHeight="1">
      <c r="A103" s="13" t="s">
        <v>464</v>
      </c>
      <c r="B103" s="13" t="s">
        <v>462</v>
      </c>
      <c r="C103" s="13" t="s">
        <v>463</v>
      </c>
      <c r="D103" s="37" t="s">
        <v>67</v>
      </c>
      <c r="E103" s="38">
        <v>511929</v>
      </c>
      <c r="F103" s="13" t="s">
        <v>50</v>
      </c>
      <c r="G103" s="38">
        <v>595808.38</v>
      </c>
      <c r="H103" s="13" t="s">
        <v>1914</v>
      </c>
      <c r="I103" s="38">
        <v>571556.88</v>
      </c>
      <c r="J103" s="13" t="s">
        <v>1915</v>
      </c>
      <c r="K103" s="38">
        <v>0</v>
      </c>
      <c r="L103" s="13" t="s">
        <v>50</v>
      </c>
      <c r="M103" s="38">
        <v>0</v>
      </c>
      <c r="N103" s="13" t="s">
        <v>50</v>
      </c>
      <c r="O103" s="38">
        <f t="shared" si="3"/>
        <v>511929</v>
      </c>
      <c r="P103" s="38">
        <v>0</v>
      </c>
      <c r="Q103" s="38">
        <v>0</v>
      </c>
      <c r="R103" s="38">
        <v>0</v>
      </c>
      <c r="S103" s="38">
        <v>0</v>
      </c>
      <c r="T103" s="38">
        <v>0</v>
      </c>
      <c r="U103" s="38">
        <v>0</v>
      </c>
      <c r="V103" s="38">
        <v>0</v>
      </c>
      <c r="W103" s="13" t="s">
        <v>1916</v>
      </c>
      <c r="X103" s="13" t="s">
        <v>50</v>
      </c>
      <c r="Y103" s="1" t="s">
        <v>50</v>
      </c>
      <c r="Z103" s="1" t="s">
        <v>50</v>
      </c>
      <c r="AA103" s="39"/>
      <c r="AB103" s="1" t="s">
        <v>50</v>
      </c>
    </row>
    <row r="104" spans="1:28" ht="30" customHeight="1">
      <c r="A104" s="13" t="s">
        <v>1336</v>
      </c>
      <c r="B104" s="13" t="s">
        <v>462</v>
      </c>
      <c r="C104" s="13" t="s">
        <v>1334</v>
      </c>
      <c r="D104" s="37" t="s">
        <v>1335</v>
      </c>
      <c r="E104" s="38">
        <v>2433</v>
      </c>
      <c r="F104" s="13" t="s">
        <v>50</v>
      </c>
      <c r="G104" s="38">
        <v>2500</v>
      </c>
      <c r="H104" s="13" t="s">
        <v>1914</v>
      </c>
      <c r="I104" s="38">
        <v>2358</v>
      </c>
      <c r="J104" s="13" t="s">
        <v>1915</v>
      </c>
      <c r="K104" s="38">
        <v>0</v>
      </c>
      <c r="L104" s="13" t="s">
        <v>50</v>
      </c>
      <c r="M104" s="38">
        <v>0</v>
      </c>
      <c r="N104" s="13" t="s">
        <v>50</v>
      </c>
      <c r="O104" s="38">
        <f t="shared" si="3"/>
        <v>2358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13" t="s">
        <v>1917</v>
      </c>
      <c r="X104" s="13" t="s">
        <v>50</v>
      </c>
      <c r="Y104" s="1" t="s">
        <v>50</v>
      </c>
      <c r="Z104" s="1" t="s">
        <v>50</v>
      </c>
      <c r="AA104" s="39"/>
      <c r="AB104" s="1" t="s">
        <v>50</v>
      </c>
    </row>
    <row r="105" spans="1:28" ht="30" customHeight="1">
      <c r="A105" s="13" t="s">
        <v>808</v>
      </c>
      <c r="B105" s="13" t="s">
        <v>311</v>
      </c>
      <c r="C105" s="13" t="s">
        <v>807</v>
      </c>
      <c r="D105" s="37" t="s">
        <v>718</v>
      </c>
      <c r="E105" s="38">
        <v>0</v>
      </c>
      <c r="F105" s="13" t="s">
        <v>50</v>
      </c>
      <c r="G105" s="38">
        <v>0</v>
      </c>
      <c r="H105" s="13" t="s">
        <v>50</v>
      </c>
      <c r="I105" s="38">
        <v>0</v>
      </c>
      <c r="J105" s="13" t="s">
        <v>50</v>
      </c>
      <c r="K105" s="38">
        <v>0</v>
      </c>
      <c r="L105" s="13" t="s">
        <v>50</v>
      </c>
      <c r="M105" s="38">
        <v>0</v>
      </c>
      <c r="N105" s="13" t="s">
        <v>50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13" t="s">
        <v>1918</v>
      </c>
      <c r="X105" s="13" t="s">
        <v>594</v>
      </c>
      <c r="Y105" s="1" t="s">
        <v>50</v>
      </c>
      <c r="Z105" s="1" t="s">
        <v>50</v>
      </c>
      <c r="AA105" s="39"/>
      <c r="AB105" s="1" t="s">
        <v>50</v>
      </c>
    </row>
    <row r="106" spans="1:28" ht="30" customHeight="1">
      <c r="A106" s="13" t="s">
        <v>1273</v>
      </c>
      <c r="B106" s="13" t="s">
        <v>1271</v>
      </c>
      <c r="C106" s="13" t="s">
        <v>1272</v>
      </c>
      <c r="D106" s="37" t="s">
        <v>718</v>
      </c>
      <c r="E106" s="38">
        <v>0</v>
      </c>
      <c r="F106" s="13" t="s">
        <v>50</v>
      </c>
      <c r="G106" s="38">
        <v>375</v>
      </c>
      <c r="H106" s="13" t="s">
        <v>1919</v>
      </c>
      <c r="I106" s="38">
        <v>445.45</v>
      </c>
      <c r="J106" s="13" t="s">
        <v>1920</v>
      </c>
      <c r="K106" s="38">
        <v>0</v>
      </c>
      <c r="L106" s="13" t="s">
        <v>50</v>
      </c>
      <c r="M106" s="38">
        <v>0</v>
      </c>
      <c r="N106" s="13" t="s">
        <v>50</v>
      </c>
      <c r="O106" s="38">
        <f t="shared" ref="O106:O137" si="4">SMALL(E106:M106,COUNTIF(E106:M106,0)+1)</f>
        <v>375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13" t="s">
        <v>1921</v>
      </c>
      <c r="X106" s="13" t="s">
        <v>50</v>
      </c>
      <c r="Y106" s="1" t="s">
        <v>50</v>
      </c>
      <c r="Z106" s="1" t="s">
        <v>50</v>
      </c>
      <c r="AA106" s="39"/>
      <c r="AB106" s="1" t="s">
        <v>50</v>
      </c>
    </row>
    <row r="107" spans="1:28" ht="30" customHeight="1">
      <c r="A107" s="13" t="s">
        <v>731</v>
      </c>
      <c r="B107" s="13" t="s">
        <v>729</v>
      </c>
      <c r="C107" s="13" t="s">
        <v>730</v>
      </c>
      <c r="D107" s="37" t="s">
        <v>58</v>
      </c>
      <c r="E107" s="38">
        <v>0</v>
      </c>
      <c r="F107" s="13" t="s">
        <v>50</v>
      </c>
      <c r="G107" s="38">
        <v>2170</v>
      </c>
      <c r="H107" s="13" t="s">
        <v>1922</v>
      </c>
      <c r="I107" s="38">
        <v>2101</v>
      </c>
      <c r="J107" s="13" t="s">
        <v>1882</v>
      </c>
      <c r="K107" s="38">
        <v>0</v>
      </c>
      <c r="L107" s="13" t="s">
        <v>50</v>
      </c>
      <c r="M107" s="38">
        <v>0</v>
      </c>
      <c r="N107" s="13" t="s">
        <v>50</v>
      </c>
      <c r="O107" s="38">
        <f t="shared" si="4"/>
        <v>2101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13" t="s">
        <v>1923</v>
      </c>
      <c r="X107" s="13" t="s">
        <v>50</v>
      </c>
      <c r="Y107" s="1" t="s">
        <v>50</v>
      </c>
      <c r="Z107" s="1" t="s">
        <v>50</v>
      </c>
      <c r="AA107" s="39"/>
      <c r="AB107" s="1" t="s">
        <v>50</v>
      </c>
    </row>
    <row r="108" spans="1:28" ht="30" customHeight="1">
      <c r="A108" s="13" t="s">
        <v>870</v>
      </c>
      <c r="B108" s="13" t="s">
        <v>868</v>
      </c>
      <c r="C108" s="13" t="s">
        <v>869</v>
      </c>
      <c r="D108" s="37" t="s">
        <v>58</v>
      </c>
      <c r="E108" s="38">
        <v>393</v>
      </c>
      <c r="F108" s="13" t="s">
        <v>50</v>
      </c>
      <c r="G108" s="38">
        <v>690</v>
      </c>
      <c r="H108" s="13" t="s">
        <v>1924</v>
      </c>
      <c r="I108" s="38">
        <v>437</v>
      </c>
      <c r="J108" s="13" t="s">
        <v>1925</v>
      </c>
      <c r="K108" s="38">
        <v>0</v>
      </c>
      <c r="L108" s="13" t="s">
        <v>50</v>
      </c>
      <c r="M108" s="38">
        <v>0</v>
      </c>
      <c r="N108" s="13" t="s">
        <v>50</v>
      </c>
      <c r="O108" s="38">
        <f t="shared" si="4"/>
        <v>393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13" t="s">
        <v>1926</v>
      </c>
      <c r="X108" s="13" t="s">
        <v>50</v>
      </c>
      <c r="Y108" s="1" t="s">
        <v>50</v>
      </c>
      <c r="Z108" s="1" t="s">
        <v>50</v>
      </c>
      <c r="AA108" s="39"/>
      <c r="AB108" s="1" t="s">
        <v>50</v>
      </c>
    </row>
    <row r="109" spans="1:28" ht="30" customHeight="1">
      <c r="A109" s="13" t="s">
        <v>830</v>
      </c>
      <c r="B109" s="13" t="s">
        <v>828</v>
      </c>
      <c r="C109" s="13" t="s">
        <v>829</v>
      </c>
      <c r="D109" s="37" t="s">
        <v>762</v>
      </c>
      <c r="E109" s="38">
        <v>2139</v>
      </c>
      <c r="F109" s="13" t="s">
        <v>50</v>
      </c>
      <c r="G109" s="38">
        <v>3733.33</v>
      </c>
      <c r="H109" s="13" t="s">
        <v>1927</v>
      </c>
      <c r="I109" s="38">
        <v>3733.33</v>
      </c>
      <c r="J109" s="13" t="s">
        <v>1928</v>
      </c>
      <c r="K109" s="38">
        <v>0</v>
      </c>
      <c r="L109" s="13" t="s">
        <v>50</v>
      </c>
      <c r="M109" s="38">
        <v>0</v>
      </c>
      <c r="N109" s="13" t="s">
        <v>50</v>
      </c>
      <c r="O109" s="38">
        <f t="shared" si="4"/>
        <v>2139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13" t="s">
        <v>1929</v>
      </c>
      <c r="X109" s="13" t="s">
        <v>50</v>
      </c>
      <c r="Y109" s="1" t="s">
        <v>50</v>
      </c>
      <c r="Z109" s="1" t="s">
        <v>50</v>
      </c>
      <c r="AA109" s="39"/>
      <c r="AB109" s="1" t="s">
        <v>50</v>
      </c>
    </row>
    <row r="110" spans="1:28" ht="30" customHeight="1">
      <c r="A110" s="13" t="s">
        <v>825</v>
      </c>
      <c r="B110" s="13" t="s">
        <v>823</v>
      </c>
      <c r="C110" s="13" t="s">
        <v>824</v>
      </c>
      <c r="D110" s="37" t="s">
        <v>821</v>
      </c>
      <c r="E110" s="38">
        <v>0</v>
      </c>
      <c r="F110" s="13" t="s">
        <v>50</v>
      </c>
      <c r="G110" s="38">
        <v>0</v>
      </c>
      <c r="H110" s="13" t="s">
        <v>50</v>
      </c>
      <c r="I110" s="38">
        <v>0</v>
      </c>
      <c r="J110" s="13" t="s">
        <v>50</v>
      </c>
      <c r="K110" s="38">
        <v>500</v>
      </c>
      <c r="L110" s="13" t="s">
        <v>1930</v>
      </c>
      <c r="M110" s="38">
        <v>0</v>
      </c>
      <c r="N110" s="13" t="s">
        <v>50</v>
      </c>
      <c r="O110" s="38">
        <f t="shared" si="4"/>
        <v>500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13" t="s">
        <v>1931</v>
      </c>
      <c r="X110" s="13" t="s">
        <v>50</v>
      </c>
      <c r="Y110" s="1" t="s">
        <v>50</v>
      </c>
      <c r="Z110" s="1" t="s">
        <v>50</v>
      </c>
      <c r="AA110" s="39"/>
      <c r="AB110" s="1" t="s">
        <v>50</v>
      </c>
    </row>
    <row r="111" spans="1:28" ht="30" customHeight="1">
      <c r="A111" s="13" t="s">
        <v>547</v>
      </c>
      <c r="B111" s="13" t="s">
        <v>545</v>
      </c>
      <c r="C111" s="13" t="s">
        <v>546</v>
      </c>
      <c r="D111" s="37" t="s">
        <v>58</v>
      </c>
      <c r="E111" s="38">
        <v>0</v>
      </c>
      <c r="F111" s="13" t="s">
        <v>50</v>
      </c>
      <c r="G111" s="38">
        <v>700</v>
      </c>
      <c r="H111" s="13" t="s">
        <v>1932</v>
      </c>
      <c r="I111" s="38">
        <v>0</v>
      </c>
      <c r="J111" s="13" t="s">
        <v>50</v>
      </c>
      <c r="K111" s="38">
        <v>0</v>
      </c>
      <c r="L111" s="13" t="s">
        <v>50</v>
      </c>
      <c r="M111" s="38">
        <v>0</v>
      </c>
      <c r="N111" s="13" t="s">
        <v>50</v>
      </c>
      <c r="O111" s="38">
        <f t="shared" si="4"/>
        <v>700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13" t="s">
        <v>1933</v>
      </c>
      <c r="X111" s="13" t="s">
        <v>50</v>
      </c>
      <c r="Y111" s="1" t="s">
        <v>50</v>
      </c>
      <c r="Z111" s="1" t="s">
        <v>50</v>
      </c>
      <c r="AA111" s="39"/>
      <c r="AB111" s="1" t="s">
        <v>50</v>
      </c>
    </row>
    <row r="112" spans="1:28" ht="30" customHeight="1">
      <c r="A112" s="13" t="s">
        <v>550</v>
      </c>
      <c r="B112" s="13" t="s">
        <v>548</v>
      </c>
      <c r="C112" s="13" t="s">
        <v>549</v>
      </c>
      <c r="D112" s="37" t="s">
        <v>58</v>
      </c>
      <c r="E112" s="38">
        <v>0</v>
      </c>
      <c r="F112" s="13" t="s">
        <v>50</v>
      </c>
      <c r="G112" s="38">
        <v>39000</v>
      </c>
      <c r="H112" s="13" t="s">
        <v>1934</v>
      </c>
      <c r="I112" s="38">
        <v>0</v>
      </c>
      <c r="J112" s="13" t="s">
        <v>50</v>
      </c>
      <c r="K112" s="38">
        <v>42000</v>
      </c>
      <c r="L112" s="13" t="s">
        <v>1935</v>
      </c>
      <c r="M112" s="38">
        <v>0</v>
      </c>
      <c r="N112" s="13" t="s">
        <v>50</v>
      </c>
      <c r="O112" s="38">
        <f t="shared" si="4"/>
        <v>39000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13" t="s">
        <v>1936</v>
      </c>
      <c r="X112" s="13" t="s">
        <v>50</v>
      </c>
      <c r="Y112" s="1" t="s">
        <v>50</v>
      </c>
      <c r="Z112" s="1" t="s">
        <v>50</v>
      </c>
      <c r="AA112" s="39"/>
      <c r="AB112" s="1" t="s">
        <v>50</v>
      </c>
    </row>
    <row r="113" spans="1:28" ht="30" customHeight="1">
      <c r="A113" s="13" t="s">
        <v>175</v>
      </c>
      <c r="B113" s="13" t="s">
        <v>172</v>
      </c>
      <c r="C113" s="13" t="s">
        <v>173</v>
      </c>
      <c r="D113" s="37" t="s">
        <v>174</v>
      </c>
      <c r="E113" s="38">
        <v>0</v>
      </c>
      <c r="F113" s="13" t="s">
        <v>50</v>
      </c>
      <c r="G113" s="38">
        <v>90</v>
      </c>
      <c r="H113" s="13" t="s">
        <v>1937</v>
      </c>
      <c r="I113" s="38">
        <v>90</v>
      </c>
      <c r="J113" s="13" t="s">
        <v>1938</v>
      </c>
      <c r="K113" s="38">
        <v>0</v>
      </c>
      <c r="L113" s="13" t="s">
        <v>50</v>
      </c>
      <c r="M113" s="38">
        <v>0</v>
      </c>
      <c r="N113" s="13" t="s">
        <v>50</v>
      </c>
      <c r="O113" s="38">
        <f t="shared" si="4"/>
        <v>90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13" t="s">
        <v>1939</v>
      </c>
      <c r="X113" s="13" t="s">
        <v>50</v>
      </c>
      <c r="Y113" s="1" t="s">
        <v>50</v>
      </c>
      <c r="Z113" s="1" t="s">
        <v>50</v>
      </c>
      <c r="AA113" s="39"/>
      <c r="AB113" s="1" t="s">
        <v>50</v>
      </c>
    </row>
    <row r="114" spans="1:28" ht="30" customHeight="1">
      <c r="A114" s="13" t="s">
        <v>210</v>
      </c>
      <c r="B114" s="13" t="s">
        <v>208</v>
      </c>
      <c r="C114" s="13" t="s">
        <v>209</v>
      </c>
      <c r="D114" s="37" t="s">
        <v>58</v>
      </c>
      <c r="E114" s="38">
        <v>15000</v>
      </c>
      <c r="F114" s="13" t="s">
        <v>50</v>
      </c>
      <c r="G114" s="38">
        <v>19000</v>
      </c>
      <c r="H114" s="13" t="s">
        <v>1940</v>
      </c>
      <c r="I114" s="38">
        <v>15000</v>
      </c>
      <c r="J114" s="13" t="s">
        <v>1941</v>
      </c>
      <c r="K114" s="38">
        <v>0</v>
      </c>
      <c r="L114" s="13" t="s">
        <v>50</v>
      </c>
      <c r="M114" s="38">
        <v>0</v>
      </c>
      <c r="N114" s="13" t="s">
        <v>50</v>
      </c>
      <c r="O114" s="38">
        <f t="shared" si="4"/>
        <v>15000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13" t="s">
        <v>1942</v>
      </c>
      <c r="X114" s="13" t="s">
        <v>50</v>
      </c>
      <c r="Y114" s="1" t="s">
        <v>50</v>
      </c>
      <c r="Z114" s="1" t="s">
        <v>50</v>
      </c>
      <c r="AA114" s="39"/>
      <c r="AB114" s="1" t="s">
        <v>50</v>
      </c>
    </row>
    <row r="115" spans="1:28" ht="30" customHeight="1">
      <c r="A115" s="13" t="s">
        <v>207</v>
      </c>
      <c r="B115" s="13" t="s">
        <v>205</v>
      </c>
      <c r="C115" s="13" t="s">
        <v>206</v>
      </c>
      <c r="D115" s="37" t="s">
        <v>58</v>
      </c>
      <c r="E115" s="38">
        <v>0</v>
      </c>
      <c r="F115" s="13" t="s">
        <v>50</v>
      </c>
      <c r="G115" s="38">
        <v>20000</v>
      </c>
      <c r="H115" s="13" t="s">
        <v>1940</v>
      </c>
      <c r="I115" s="38">
        <v>0</v>
      </c>
      <c r="J115" s="13" t="s">
        <v>50</v>
      </c>
      <c r="K115" s="38">
        <v>0</v>
      </c>
      <c r="L115" s="13" t="s">
        <v>50</v>
      </c>
      <c r="M115" s="38">
        <v>0</v>
      </c>
      <c r="N115" s="13" t="s">
        <v>50</v>
      </c>
      <c r="O115" s="38">
        <f t="shared" si="4"/>
        <v>20000</v>
      </c>
      <c r="P115" s="38">
        <v>0</v>
      </c>
      <c r="Q115" s="38">
        <v>0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13" t="s">
        <v>1943</v>
      </c>
      <c r="X115" s="13" t="s">
        <v>50</v>
      </c>
      <c r="Y115" s="1" t="s">
        <v>50</v>
      </c>
      <c r="Z115" s="1" t="s">
        <v>50</v>
      </c>
      <c r="AA115" s="39"/>
      <c r="AB115" s="1" t="s">
        <v>50</v>
      </c>
    </row>
    <row r="116" spans="1:28" ht="30" customHeight="1">
      <c r="A116" s="13" t="s">
        <v>1060</v>
      </c>
      <c r="B116" s="13" t="s">
        <v>1058</v>
      </c>
      <c r="C116" s="13" t="s">
        <v>1059</v>
      </c>
      <c r="D116" s="37" t="s">
        <v>58</v>
      </c>
      <c r="E116" s="38">
        <v>0</v>
      </c>
      <c r="F116" s="13" t="s">
        <v>50</v>
      </c>
      <c r="G116" s="38">
        <v>4280</v>
      </c>
      <c r="H116" s="13" t="s">
        <v>1944</v>
      </c>
      <c r="I116" s="38">
        <v>4320</v>
      </c>
      <c r="J116" s="13" t="s">
        <v>1945</v>
      </c>
      <c r="K116" s="38">
        <v>0</v>
      </c>
      <c r="L116" s="13" t="s">
        <v>50</v>
      </c>
      <c r="M116" s="38">
        <v>0</v>
      </c>
      <c r="N116" s="13" t="s">
        <v>50</v>
      </c>
      <c r="O116" s="38">
        <f t="shared" si="4"/>
        <v>4280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13" t="s">
        <v>1946</v>
      </c>
      <c r="X116" s="13" t="s">
        <v>50</v>
      </c>
      <c r="Y116" s="1" t="s">
        <v>50</v>
      </c>
      <c r="Z116" s="1" t="s">
        <v>50</v>
      </c>
      <c r="AA116" s="39"/>
      <c r="AB116" s="1" t="s">
        <v>50</v>
      </c>
    </row>
    <row r="117" spans="1:28" ht="30" customHeight="1">
      <c r="A117" s="13" t="s">
        <v>1062</v>
      </c>
      <c r="B117" s="13" t="s">
        <v>1061</v>
      </c>
      <c r="C117" s="13" t="s">
        <v>50</v>
      </c>
      <c r="D117" s="37" t="s">
        <v>54</v>
      </c>
      <c r="E117" s="38">
        <v>0</v>
      </c>
      <c r="F117" s="13" t="s">
        <v>50</v>
      </c>
      <c r="G117" s="38">
        <v>95</v>
      </c>
      <c r="H117" s="13" t="s">
        <v>1947</v>
      </c>
      <c r="I117" s="38">
        <v>0</v>
      </c>
      <c r="J117" s="13" t="s">
        <v>50</v>
      </c>
      <c r="K117" s="38">
        <v>0</v>
      </c>
      <c r="L117" s="13" t="s">
        <v>50</v>
      </c>
      <c r="M117" s="38">
        <v>0</v>
      </c>
      <c r="N117" s="13" t="s">
        <v>50</v>
      </c>
      <c r="O117" s="38">
        <f t="shared" si="4"/>
        <v>95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13" t="s">
        <v>1948</v>
      </c>
      <c r="X117" s="13" t="s">
        <v>50</v>
      </c>
      <c r="Y117" s="1" t="s">
        <v>50</v>
      </c>
      <c r="Z117" s="1" t="s">
        <v>50</v>
      </c>
      <c r="AA117" s="39"/>
      <c r="AB117" s="1" t="s">
        <v>50</v>
      </c>
    </row>
    <row r="118" spans="1:28" ht="30" customHeight="1">
      <c r="A118" s="13" t="s">
        <v>252</v>
      </c>
      <c r="B118" s="13" t="s">
        <v>247</v>
      </c>
      <c r="C118" s="13" t="s">
        <v>251</v>
      </c>
      <c r="D118" s="37" t="s">
        <v>58</v>
      </c>
      <c r="E118" s="38">
        <v>0</v>
      </c>
      <c r="F118" s="13" t="s">
        <v>50</v>
      </c>
      <c r="G118" s="38">
        <v>18000</v>
      </c>
      <c r="H118" s="13" t="s">
        <v>1949</v>
      </c>
      <c r="I118" s="38">
        <v>0</v>
      </c>
      <c r="J118" s="13" t="s">
        <v>50</v>
      </c>
      <c r="K118" s="38">
        <v>0</v>
      </c>
      <c r="L118" s="13" t="s">
        <v>50</v>
      </c>
      <c r="M118" s="38">
        <v>0</v>
      </c>
      <c r="N118" s="13" t="s">
        <v>50</v>
      </c>
      <c r="O118" s="38">
        <f t="shared" si="4"/>
        <v>18000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13" t="s">
        <v>1950</v>
      </c>
      <c r="X118" s="13" t="s">
        <v>249</v>
      </c>
      <c r="Y118" s="1" t="s">
        <v>50</v>
      </c>
      <c r="Z118" s="1" t="s">
        <v>50</v>
      </c>
      <c r="AA118" s="39"/>
      <c r="AB118" s="1" t="s">
        <v>50</v>
      </c>
    </row>
    <row r="119" spans="1:28" ht="30" customHeight="1">
      <c r="A119" s="13" t="s">
        <v>250</v>
      </c>
      <c r="B119" s="13" t="s">
        <v>247</v>
      </c>
      <c r="C119" s="13" t="s">
        <v>248</v>
      </c>
      <c r="D119" s="37" t="s">
        <v>58</v>
      </c>
      <c r="E119" s="38">
        <v>0</v>
      </c>
      <c r="F119" s="13" t="s">
        <v>50</v>
      </c>
      <c r="G119" s="38">
        <v>18000</v>
      </c>
      <c r="H119" s="13" t="s">
        <v>1949</v>
      </c>
      <c r="I119" s="38">
        <v>0</v>
      </c>
      <c r="J119" s="13" t="s">
        <v>50</v>
      </c>
      <c r="K119" s="38">
        <v>0</v>
      </c>
      <c r="L119" s="13" t="s">
        <v>50</v>
      </c>
      <c r="M119" s="38">
        <v>0</v>
      </c>
      <c r="N119" s="13" t="s">
        <v>50</v>
      </c>
      <c r="O119" s="38">
        <f t="shared" si="4"/>
        <v>18000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13" t="s">
        <v>1951</v>
      </c>
      <c r="X119" s="13" t="s">
        <v>249</v>
      </c>
      <c r="Y119" s="1" t="s">
        <v>50</v>
      </c>
      <c r="Z119" s="1" t="s">
        <v>50</v>
      </c>
      <c r="AA119" s="39"/>
      <c r="AB119" s="1" t="s">
        <v>50</v>
      </c>
    </row>
    <row r="120" spans="1:28" ht="30" customHeight="1">
      <c r="A120" s="13" t="s">
        <v>255</v>
      </c>
      <c r="B120" s="13" t="s">
        <v>247</v>
      </c>
      <c r="C120" s="13" t="s">
        <v>253</v>
      </c>
      <c r="D120" s="37" t="s">
        <v>58</v>
      </c>
      <c r="E120" s="38">
        <v>0</v>
      </c>
      <c r="F120" s="13" t="s">
        <v>50</v>
      </c>
      <c r="G120" s="38">
        <v>0</v>
      </c>
      <c r="H120" s="13" t="s">
        <v>50</v>
      </c>
      <c r="I120" s="38">
        <v>0</v>
      </c>
      <c r="J120" s="13" t="s">
        <v>50</v>
      </c>
      <c r="K120" s="38">
        <v>0</v>
      </c>
      <c r="L120" s="13" t="s">
        <v>50</v>
      </c>
      <c r="M120" s="38">
        <v>35000</v>
      </c>
      <c r="N120" s="13" t="s">
        <v>254</v>
      </c>
      <c r="O120" s="38">
        <f t="shared" si="4"/>
        <v>35000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13" t="s">
        <v>1952</v>
      </c>
      <c r="X120" s="13" t="s">
        <v>254</v>
      </c>
      <c r="Y120" s="1" t="s">
        <v>50</v>
      </c>
      <c r="Z120" s="1" t="s">
        <v>50</v>
      </c>
      <c r="AA120" s="39"/>
      <c r="AB120" s="1" t="s">
        <v>50</v>
      </c>
    </row>
    <row r="121" spans="1:28" ht="30" customHeight="1">
      <c r="A121" s="13" t="s">
        <v>257</v>
      </c>
      <c r="B121" s="13" t="s">
        <v>247</v>
      </c>
      <c r="C121" s="13" t="s">
        <v>256</v>
      </c>
      <c r="D121" s="37" t="s">
        <v>61</v>
      </c>
      <c r="E121" s="38">
        <v>0</v>
      </c>
      <c r="F121" s="13" t="s">
        <v>50</v>
      </c>
      <c r="G121" s="38">
        <v>0</v>
      </c>
      <c r="H121" s="13" t="s">
        <v>50</v>
      </c>
      <c r="I121" s="38">
        <v>0</v>
      </c>
      <c r="J121" s="13" t="s">
        <v>50</v>
      </c>
      <c r="K121" s="38">
        <v>0</v>
      </c>
      <c r="L121" s="13" t="s">
        <v>50</v>
      </c>
      <c r="M121" s="38">
        <v>10000</v>
      </c>
      <c r="N121" s="13" t="s">
        <v>1953</v>
      </c>
      <c r="O121" s="38">
        <f t="shared" si="4"/>
        <v>10000</v>
      </c>
      <c r="P121" s="38">
        <v>0</v>
      </c>
      <c r="Q121" s="38">
        <v>0</v>
      </c>
      <c r="R121" s="38">
        <v>0</v>
      </c>
      <c r="S121" s="38">
        <v>0</v>
      </c>
      <c r="T121" s="38">
        <v>0</v>
      </c>
      <c r="U121" s="38">
        <v>0</v>
      </c>
      <c r="V121" s="38">
        <v>0</v>
      </c>
      <c r="W121" s="13" t="s">
        <v>1954</v>
      </c>
      <c r="X121" s="13" t="s">
        <v>254</v>
      </c>
      <c r="Y121" s="1" t="s">
        <v>50</v>
      </c>
      <c r="Z121" s="1" t="s">
        <v>50</v>
      </c>
      <c r="AA121" s="39"/>
      <c r="AB121" s="1" t="s">
        <v>50</v>
      </c>
    </row>
    <row r="122" spans="1:28" ht="30" customHeight="1">
      <c r="A122" s="13" t="s">
        <v>259</v>
      </c>
      <c r="B122" s="13" t="s">
        <v>247</v>
      </c>
      <c r="C122" s="13" t="s">
        <v>258</v>
      </c>
      <c r="D122" s="37" t="s">
        <v>61</v>
      </c>
      <c r="E122" s="38">
        <v>0</v>
      </c>
      <c r="F122" s="13" t="s">
        <v>50</v>
      </c>
      <c r="G122" s="38">
        <v>0</v>
      </c>
      <c r="H122" s="13" t="s">
        <v>50</v>
      </c>
      <c r="I122" s="38">
        <v>0</v>
      </c>
      <c r="J122" s="13" t="s">
        <v>50</v>
      </c>
      <c r="K122" s="38">
        <v>0</v>
      </c>
      <c r="L122" s="13" t="s">
        <v>50</v>
      </c>
      <c r="M122" s="38">
        <v>20000</v>
      </c>
      <c r="N122" s="13" t="s">
        <v>1953</v>
      </c>
      <c r="O122" s="38">
        <f t="shared" si="4"/>
        <v>20000</v>
      </c>
      <c r="P122" s="38">
        <v>0</v>
      </c>
      <c r="Q122" s="38">
        <v>0</v>
      </c>
      <c r="R122" s="38">
        <v>0</v>
      </c>
      <c r="S122" s="38">
        <v>0</v>
      </c>
      <c r="T122" s="38">
        <v>0</v>
      </c>
      <c r="U122" s="38">
        <v>0</v>
      </c>
      <c r="V122" s="38">
        <v>0</v>
      </c>
      <c r="W122" s="13" t="s">
        <v>1955</v>
      </c>
      <c r="X122" s="13" t="s">
        <v>254</v>
      </c>
      <c r="Y122" s="1" t="s">
        <v>50</v>
      </c>
      <c r="Z122" s="1" t="s">
        <v>50</v>
      </c>
      <c r="AA122" s="39"/>
      <c r="AB122" s="1" t="s">
        <v>50</v>
      </c>
    </row>
    <row r="123" spans="1:28" ht="30" customHeight="1">
      <c r="A123" s="13" t="s">
        <v>1078</v>
      </c>
      <c r="B123" s="13" t="s">
        <v>1076</v>
      </c>
      <c r="C123" s="13" t="s">
        <v>1077</v>
      </c>
      <c r="D123" s="37" t="s">
        <v>58</v>
      </c>
      <c r="E123" s="38">
        <v>0</v>
      </c>
      <c r="F123" s="13" t="s">
        <v>50</v>
      </c>
      <c r="G123" s="38">
        <v>0</v>
      </c>
      <c r="H123" s="13" t="s">
        <v>50</v>
      </c>
      <c r="I123" s="38">
        <v>0</v>
      </c>
      <c r="J123" s="13" t="s">
        <v>50</v>
      </c>
      <c r="K123" s="38">
        <v>29500</v>
      </c>
      <c r="L123" s="13" t="s">
        <v>1956</v>
      </c>
      <c r="M123" s="38">
        <v>29500</v>
      </c>
      <c r="N123" s="13" t="s">
        <v>1957</v>
      </c>
      <c r="O123" s="38">
        <f t="shared" si="4"/>
        <v>29500</v>
      </c>
      <c r="P123" s="38">
        <v>0</v>
      </c>
      <c r="Q123" s="38">
        <v>0</v>
      </c>
      <c r="R123" s="38">
        <v>0</v>
      </c>
      <c r="S123" s="38">
        <v>0</v>
      </c>
      <c r="T123" s="38">
        <v>0</v>
      </c>
      <c r="U123" s="38">
        <v>0</v>
      </c>
      <c r="V123" s="38">
        <v>0</v>
      </c>
      <c r="W123" s="13" t="s">
        <v>1958</v>
      </c>
      <c r="X123" s="13" t="s">
        <v>50</v>
      </c>
      <c r="Y123" s="1" t="s">
        <v>50</v>
      </c>
      <c r="Z123" s="1" t="s">
        <v>50</v>
      </c>
      <c r="AA123" s="39"/>
      <c r="AB123" s="1" t="s">
        <v>50</v>
      </c>
    </row>
    <row r="124" spans="1:28" ht="30" customHeight="1">
      <c r="A124" s="13" t="s">
        <v>734</v>
      </c>
      <c r="B124" s="13" t="s">
        <v>732</v>
      </c>
      <c r="C124" s="13" t="s">
        <v>733</v>
      </c>
      <c r="D124" s="37" t="s">
        <v>58</v>
      </c>
      <c r="E124" s="38">
        <v>0</v>
      </c>
      <c r="F124" s="13" t="s">
        <v>50</v>
      </c>
      <c r="G124" s="38">
        <v>12000</v>
      </c>
      <c r="H124" s="13" t="s">
        <v>1959</v>
      </c>
      <c r="I124" s="38">
        <v>18000</v>
      </c>
      <c r="J124" s="13" t="s">
        <v>1960</v>
      </c>
      <c r="K124" s="38">
        <v>16200</v>
      </c>
      <c r="L124" s="13" t="s">
        <v>1961</v>
      </c>
      <c r="M124" s="38">
        <v>0</v>
      </c>
      <c r="N124" s="13" t="s">
        <v>50</v>
      </c>
      <c r="O124" s="38">
        <f t="shared" si="4"/>
        <v>12000</v>
      </c>
      <c r="P124" s="38">
        <v>0</v>
      </c>
      <c r="Q124" s="38">
        <v>0</v>
      </c>
      <c r="R124" s="38">
        <v>0</v>
      </c>
      <c r="S124" s="38">
        <v>0</v>
      </c>
      <c r="T124" s="38">
        <v>0</v>
      </c>
      <c r="U124" s="38">
        <v>0</v>
      </c>
      <c r="V124" s="38">
        <v>0</v>
      </c>
      <c r="W124" s="13" t="s">
        <v>1962</v>
      </c>
      <c r="X124" s="13" t="s">
        <v>50</v>
      </c>
      <c r="Y124" s="1" t="s">
        <v>50</v>
      </c>
      <c r="Z124" s="1" t="s">
        <v>50</v>
      </c>
      <c r="AA124" s="39"/>
      <c r="AB124" s="1" t="s">
        <v>50</v>
      </c>
    </row>
    <row r="125" spans="1:28" ht="30" customHeight="1">
      <c r="A125" s="13" t="s">
        <v>1016</v>
      </c>
      <c r="B125" s="13" t="s">
        <v>732</v>
      </c>
      <c r="C125" s="13" t="s">
        <v>1015</v>
      </c>
      <c r="D125" s="37" t="s">
        <v>58</v>
      </c>
      <c r="E125" s="38">
        <v>0</v>
      </c>
      <c r="F125" s="13" t="s">
        <v>50</v>
      </c>
      <c r="G125" s="38">
        <v>18000</v>
      </c>
      <c r="H125" s="13" t="s">
        <v>1959</v>
      </c>
      <c r="I125" s="38">
        <v>25200</v>
      </c>
      <c r="J125" s="13" t="s">
        <v>1960</v>
      </c>
      <c r="K125" s="38">
        <v>22800</v>
      </c>
      <c r="L125" s="13" t="s">
        <v>1961</v>
      </c>
      <c r="M125" s="38">
        <v>0</v>
      </c>
      <c r="N125" s="13" t="s">
        <v>50</v>
      </c>
      <c r="O125" s="38">
        <f t="shared" si="4"/>
        <v>18000</v>
      </c>
      <c r="P125" s="38">
        <v>0</v>
      </c>
      <c r="Q125" s="38">
        <v>0</v>
      </c>
      <c r="R125" s="38">
        <v>0</v>
      </c>
      <c r="S125" s="38">
        <v>0</v>
      </c>
      <c r="T125" s="38">
        <v>0</v>
      </c>
      <c r="U125" s="38">
        <v>0</v>
      </c>
      <c r="V125" s="38">
        <v>0</v>
      </c>
      <c r="W125" s="13" t="s">
        <v>1963</v>
      </c>
      <c r="X125" s="13" t="s">
        <v>50</v>
      </c>
      <c r="Y125" s="1" t="s">
        <v>50</v>
      </c>
      <c r="Z125" s="1" t="s">
        <v>50</v>
      </c>
      <c r="AA125" s="39"/>
      <c r="AB125" s="1" t="s">
        <v>50</v>
      </c>
    </row>
    <row r="126" spans="1:28" ht="30" customHeight="1">
      <c r="A126" s="13" t="s">
        <v>739</v>
      </c>
      <c r="B126" s="13" t="s">
        <v>732</v>
      </c>
      <c r="C126" s="13" t="s">
        <v>738</v>
      </c>
      <c r="D126" s="37" t="s">
        <v>58</v>
      </c>
      <c r="E126" s="38">
        <v>0</v>
      </c>
      <c r="F126" s="13" t="s">
        <v>50</v>
      </c>
      <c r="G126" s="38">
        <v>36000</v>
      </c>
      <c r="H126" s="13" t="s">
        <v>1959</v>
      </c>
      <c r="I126" s="38">
        <v>50400</v>
      </c>
      <c r="J126" s="13" t="s">
        <v>1960</v>
      </c>
      <c r="K126" s="38">
        <v>41800</v>
      </c>
      <c r="L126" s="13" t="s">
        <v>1961</v>
      </c>
      <c r="M126" s="38">
        <v>0</v>
      </c>
      <c r="N126" s="13" t="s">
        <v>50</v>
      </c>
      <c r="O126" s="38">
        <f t="shared" si="4"/>
        <v>36000</v>
      </c>
      <c r="P126" s="38">
        <v>0</v>
      </c>
      <c r="Q126" s="38">
        <v>0</v>
      </c>
      <c r="R126" s="38">
        <v>0</v>
      </c>
      <c r="S126" s="38">
        <v>0</v>
      </c>
      <c r="T126" s="38">
        <v>0</v>
      </c>
      <c r="U126" s="38">
        <v>0</v>
      </c>
      <c r="V126" s="38">
        <v>0</v>
      </c>
      <c r="W126" s="13" t="s">
        <v>1964</v>
      </c>
      <c r="X126" s="13" t="s">
        <v>50</v>
      </c>
      <c r="Y126" s="1" t="s">
        <v>50</v>
      </c>
      <c r="Z126" s="1" t="s">
        <v>50</v>
      </c>
      <c r="AA126" s="39"/>
      <c r="AB126" s="1" t="s">
        <v>50</v>
      </c>
    </row>
    <row r="127" spans="1:28" ht="30" customHeight="1">
      <c r="A127" s="13" t="s">
        <v>610</v>
      </c>
      <c r="B127" s="13" t="s">
        <v>608</v>
      </c>
      <c r="C127" s="13" t="s">
        <v>609</v>
      </c>
      <c r="D127" s="37" t="s">
        <v>58</v>
      </c>
      <c r="E127" s="38">
        <v>15682</v>
      </c>
      <c r="F127" s="13" t="s">
        <v>50</v>
      </c>
      <c r="G127" s="38">
        <v>16049.38</v>
      </c>
      <c r="H127" s="13" t="s">
        <v>1965</v>
      </c>
      <c r="I127" s="38">
        <v>15648.14</v>
      </c>
      <c r="J127" s="13" t="s">
        <v>1966</v>
      </c>
      <c r="K127" s="38">
        <v>0</v>
      </c>
      <c r="L127" s="13" t="s">
        <v>50</v>
      </c>
      <c r="M127" s="38">
        <v>0</v>
      </c>
      <c r="N127" s="13" t="s">
        <v>50</v>
      </c>
      <c r="O127" s="38">
        <f t="shared" si="4"/>
        <v>15648.14</v>
      </c>
      <c r="P127" s="38">
        <v>0</v>
      </c>
      <c r="Q127" s="38">
        <v>0</v>
      </c>
      <c r="R127" s="38">
        <v>0</v>
      </c>
      <c r="S127" s="38">
        <v>0</v>
      </c>
      <c r="T127" s="38">
        <v>0</v>
      </c>
      <c r="U127" s="38">
        <v>0</v>
      </c>
      <c r="V127" s="38">
        <v>0</v>
      </c>
      <c r="W127" s="13" t="s">
        <v>1967</v>
      </c>
      <c r="X127" s="13" t="s">
        <v>50</v>
      </c>
      <c r="Y127" s="1" t="s">
        <v>50</v>
      </c>
      <c r="Z127" s="1" t="s">
        <v>50</v>
      </c>
      <c r="AA127" s="39"/>
      <c r="AB127" s="1" t="s">
        <v>50</v>
      </c>
    </row>
    <row r="128" spans="1:28" ht="30" customHeight="1">
      <c r="A128" s="13" t="s">
        <v>873</v>
      </c>
      <c r="B128" s="13" t="s">
        <v>871</v>
      </c>
      <c r="C128" s="13" t="s">
        <v>872</v>
      </c>
      <c r="D128" s="37" t="s">
        <v>58</v>
      </c>
      <c r="E128" s="38">
        <v>0</v>
      </c>
      <c r="F128" s="13" t="s">
        <v>50</v>
      </c>
      <c r="G128" s="38">
        <v>0</v>
      </c>
      <c r="H128" s="13" t="s">
        <v>50</v>
      </c>
      <c r="I128" s="38">
        <v>0</v>
      </c>
      <c r="J128" s="13" t="s">
        <v>50</v>
      </c>
      <c r="K128" s="38">
        <v>0</v>
      </c>
      <c r="L128" s="13" t="s">
        <v>50</v>
      </c>
      <c r="M128" s="38">
        <v>1700</v>
      </c>
      <c r="N128" s="13" t="s">
        <v>1968</v>
      </c>
      <c r="O128" s="38">
        <f t="shared" si="4"/>
        <v>1700</v>
      </c>
      <c r="P128" s="38">
        <v>0</v>
      </c>
      <c r="Q128" s="38">
        <v>0</v>
      </c>
      <c r="R128" s="38">
        <v>0</v>
      </c>
      <c r="S128" s="38">
        <v>0</v>
      </c>
      <c r="T128" s="38">
        <v>0</v>
      </c>
      <c r="U128" s="38">
        <v>0</v>
      </c>
      <c r="V128" s="38">
        <v>0</v>
      </c>
      <c r="W128" s="13" t="s">
        <v>1969</v>
      </c>
      <c r="X128" s="13" t="s">
        <v>50</v>
      </c>
      <c r="Y128" s="1" t="s">
        <v>50</v>
      </c>
      <c r="Z128" s="1" t="s">
        <v>50</v>
      </c>
      <c r="AA128" s="39"/>
      <c r="AB128" s="1" t="s">
        <v>50</v>
      </c>
    </row>
    <row r="129" spans="1:28" ht="30" customHeight="1">
      <c r="A129" s="13" t="s">
        <v>843</v>
      </c>
      <c r="B129" s="13" t="s">
        <v>841</v>
      </c>
      <c r="C129" s="13" t="s">
        <v>842</v>
      </c>
      <c r="D129" s="37" t="s">
        <v>61</v>
      </c>
      <c r="E129" s="38">
        <v>77620</v>
      </c>
      <c r="F129" s="13" t="s">
        <v>50</v>
      </c>
      <c r="G129" s="38">
        <v>0</v>
      </c>
      <c r="H129" s="13" t="s">
        <v>50</v>
      </c>
      <c r="I129" s="38">
        <v>0</v>
      </c>
      <c r="J129" s="13" t="s">
        <v>50</v>
      </c>
      <c r="K129" s="38">
        <v>0</v>
      </c>
      <c r="L129" s="13" t="s">
        <v>50</v>
      </c>
      <c r="M129" s="38">
        <v>0</v>
      </c>
      <c r="N129" s="13" t="s">
        <v>50</v>
      </c>
      <c r="O129" s="38">
        <f t="shared" si="4"/>
        <v>77620</v>
      </c>
      <c r="P129" s="38">
        <v>0</v>
      </c>
      <c r="Q129" s="38">
        <v>0</v>
      </c>
      <c r="R129" s="38">
        <v>0</v>
      </c>
      <c r="S129" s="38">
        <v>0</v>
      </c>
      <c r="T129" s="38">
        <v>0</v>
      </c>
      <c r="U129" s="38">
        <v>0</v>
      </c>
      <c r="V129" s="38">
        <v>0</v>
      </c>
      <c r="W129" s="13" t="s">
        <v>1970</v>
      </c>
      <c r="X129" s="13" t="s">
        <v>50</v>
      </c>
      <c r="Y129" s="1" t="s">
        <v>50</v>
      </c>
      <c r="Z129" s="1" t="s">
        <v>50</v>
      </c>
      <c r="AA129" s="39"/>
      <c r="AB129" s="1" t="s">
        <v>50</v>
      </c>
    </row>
    <row r="130" spans="1:28" ht="30" customHeight="1">
      <c r="A130" s="13" t="s">
        <v>865</v>
      </c>
      <c r="B130" s="13" t="s">
        <v>804</v>
      </c>
      <c r="C130" s="13" t="s">
        <v>864</v>
      </c>
      <c r="D130" s="37" t="s">
        <v>60</v>
      </c>
      <c r="E130" s="38">
        <v>342</v>
      </c>
      <c r="F130" s="13" t="s">
        <v>50</v>
      </c>
      <c r="G130" s="38">
        <v>866.66</v>
      </c>
      <c r="H130" s="13" t="s">
        <v>1971</v>
      </c>
      <c r="I130" s="38">
        <v>866.66</v>
      </c>
      <c r="J130" s="13" t="s">
        <v>1972</v>
      </c>
      <c r="K130" s="38">
        <v>0</v>
      </c>
      <c r="L130" s="13" t="s">
        <v>50</v>
      </c>
      <c r="M130" s="38">
        <v>0</v>
      </c>
      <c r="N130" s="13" t="s">
        <v>50</v>
      </c>
      <c r="O130" s="38">
        <f t="shared" si="4"/>
        <v>342</v>
      </c>
      <c r="P130" s="38">
        <v>0</v>
      </c>
      <c r="Q130" s="38">
        <v>0</v>
      </c>
      <c r="R130" s="38">
        <v>0</v>
      </c>
      <c r="S130" s="38">
        <v>0</v>
      </c>
      <c r="T130" s="38">
        <v>0</v>
      </c>
      <c r="U130" s="38">
        <v>0</v>
      </c>
      <c r="V130" s="38">
        <v>0</v>
      </c>
      <c r="W130" s="13" t="s">
        <v>1973</v>
      </c>
      <c r="X130" s="13" t="s">
        <v>50</v>
      </c>
      <c r="Y130" s="1" t="s">
        <v>50</v>
      </c>
      <c r="Z130" s="1" t="s">
        <v>50</v>
      </c>
      <c r="AA130" s="39"/>
      <c r="AB130" s="1" t="s">
        <v>50</v>
      </c>
    </row>
    <row r="131" spans="1:28" ht="30" customHeight="1">
      <c r="A131" s="13" t="s">
        <v>863</v>
      </c>
      <c r="B131" s="13" t="s">
        <v>804</v>
      </c>
      <c r="C131" s="13" t="s">
        <v>862</v>
      </c>
      <c r="D131" s="37" t="s">
        <v>60</v>
      </c>
      <c r="E131" s="38">
        <v>429</v>
      </c>
      <c r="F131" s="13" t="s">
        <v>50</v>
      </c>
      <c r="G131" s="38">
        <v>1166.6600000000001</v>
      </c>
      <c r="H131" s="13" t="s">
        <v>1971</v>
      </c>
      <c r="I131" s="38">
        <v>3500</v>
      </c>
      <c r="J131" s="13" t="s">
        <v>1972</v>
      </c>
      <c r="K131" s="38">
        <v>0</v>
      </c>
      <c r="L131" s="13" t="s">
        <v>50</v>
      </c>
      <c r="M131" s="38">
        <v>0</v>
      </c>
      <c r="N131" s="13" t="s">
        <v>50</v>
      </c>
      <c r="O131" s="38">
        <f t="shared" si="4"/>
        <v>429</v>
      </c>
      <c r="P131" s="38">
        <v>0</v>
      </c>
      <c r="Q131" s="38">
        <v>0</v>
      </c>
      <c r="R131" s="38">
        <v>0</v>
      </c>
      <c r="S131" s="38">
        <v>0</v>
      </c>
      <c r="T131" s="38">
        <v>0</v>
      </c>
      <c r="U131" s="38">
        <v>0</v>
      </c>
      <c r="V131" s="38">
        <v>0</v>
      </c>
      <c r="W131" s="13" t="s">
        <v>1974</v>
      </c>
      <c r="X131" s="13" t="s">
        <v>50</v>
      </c>
      <c r="Y131" s="1" t="s">
        <v>50</v>
      </c>
      <c r="Z131" s="1" t="s">
        <v>50</v>
      </c>
      <c r="AA131" s="39"/>
      <c r="AB131" s="1" t="s">
        <v>50</v>
      </c>
    </row>
    <row r="132" spans="1:28" ht="30" customHeight="1">
      <c r="A132" s="13" t="s">
        <v>867</v>
      </c>
      <c r="B132" s="13" t="s">
        <v>804</v>
      </c>
      <c r="C132" s="13" t="s">
        <v>866</v>
      </c>
      <c r="D132" s="37" t="s">
        <v>60</v>
      </c>
      <c r="E132" s="38">
        <v>429</v>
      </c>
      <c r="F132" s="13" t="s">
        <v>50</v>
      </c>
      <c r="G132" s="38">
        <v>0</v>
      </c>
      <c r="H132" s="13" t="s">
        <v>50</v>
      </c>
      <c r="I132" s="38">
        <v>0</v>
      </c>
      <c r="J132" s="13" t="s">
        <v>50</v>
      </c>
      <c r="K132" s="38">
        <v>0</v>
      </c>
      <c r="L132" s="13" t="s">
        <v>50</v>
      </c>
      <c r="M132" s="38">
        <v>0</v>
      </c>
      <c r="N132" s="13" t="s">
        <v>50</v>
      </c>
      <c r="O132" s="38">
        <f t="shared" si="4"/>
        <v>429</v>
      </c>
      <c r="P132" s="38">
        <v>0</v>
      </c>
      <c r="Q132" s="38">
        <v>0</v>
      </c>
      <c r="R132" s="38">
        <v>0</v>
      </c>
      <c r="S132" s="38">
        <v>0</v>
      </c>
      <c r="T132" s="38">
        <v>0</v>
      </c>
      <c r="U132" s="38">
        <v>0</v>
      </c>
      <c r="V132" s="38">
        <v>0</v>
      </c>
      <c r="W132" s="13" t="s">
        <v>1975</v>
      </c>
      <c r="X132" s="13" t="s">
        <v>50</v>
      </c>
      <c r="Y132" s="1" t="s">
        <v>50</v>
      </c>
      <c r="Z132" s="1" t="s">
        <v>50</v>
      </c>
      <c r="AA132" s="39"/>
      <c r="AB132" s="1" t="s">
        <v>50</v>
      </c>
    </row>
    <row r="133" spans="1:28" ht="30" customHeight="1">
      <c r="A133" s="13" t="s">
        <v>806</v>
      </c>
      <c r="B133" s="13" t="s">
        <v>804</v>
      </c>
      <c r="C133" s="13" t="s">
        <v>805</v>
      </c>
      <c r="D133" s="37" t="s">
        <v>60</v>
      </c>
      <c r="E133" s="38">
        <v>0</v>
      </c>
      <c r="F133" s="13" t="s">
        <v>50</v>
      </c>
      <c r="G133" s="38">
        <v>0</v>
      </c>
      <c r="H133" s="13" t="s">
        <v>50</v>
      </c>
      <c r="I133" s="38">
        <v>2500</v>
      </c>
      <c r="J133" s="13" t="s">
        <v>1972</v>
      </c>
      <c r="K133" s="38">
        <v>2500</v>
      </c>
      <c r="L133" s="13" t="s">
        <v>1976</v>
      </c>
      <c r="M133" s="38">
        <v>0</v>
      </c>
      <c r="N133" s="13" t="s">
        <v>50</v>
      </c>
      <c r="O133" s="38">
        <f t="shared" si="4"/>
        <v>2500</v>
      </c>
      <c r="P133" s="38">
        <v>0</v>
      </c>
      <c r="Q133" s="38">
        <v>0</v>
      </c>
      <c r="R133" s="38">
        <v>0</v>
      </c>
      <c r="S133" s="38">
        <v>0</v>
      </c>
      <c r="T133" s="38">
        <v>0</v>
      </c>
      <c r="U133" s="38">
        <v>0</v>
      </c>
      <c r="V133" s="38">
        <v>0</v>
      </c>
      <c r="W133" s="13" t="s">
        <v>1977</v>
      </c>
      <c r="X133" s="13" t="s">
        <v>50</v>
      </c>
      <c r="Y133" s="1" t="s">
        <v>50</v>
      </c>
      <c r="Z133" s="1" t="s">
        <v>50</v>
      </c>
      <c r="AA133" s="39"/>
      <c r="AB133" s="1" t="s">
        <v>50</v>
      </c>
    </row>
    <row r="134" spans="1:28" ht="30" customHeight="1">
      <c r="A134" s="13" t="s">
        <v>815</v>
      </c>
      <c r="B134" s="13" t="s">
        <v>813</v>
      </c>
      <c r="C134" s="13" t="s">
        <v>814</v>
      </c>
      <c r="D134" s="37" t="s">
        <v>58</v>
      </c>
      <c r="E134" s="38">
        <v>0</v>
      </c>
      <c r="F134" s="13" t="s">
        <v>50</v>
      </c>
      <c r="G134" s="38">
        <v>0</v>
      </c>
      <c r="H134" s="13" t="s">
        <v>50</v>
      </c>
      <c r="I134" s="38">
        <v>0</v>
      </c>
      <c r="J134" s="13" t="s">
        <v>50</v>
      </c>
      <c r="K134" s="38">
        <v>12800</v>
      </c>
      <c r="L134" s="13" t="s">
        <v>1978</v>
      </c>
      <c r="M134" s="38">
        <v>0</v>
      </c>
      <c r="N134" s="13" t="s">
        <v>50</v>
      </c>
      <c r="O134" s="38">
        <f t="shared" si="4"/>
        <v>12800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  <c r="W134" s="13" t="s">
        <v>1979</v>
      </c>
      <c r="X134" s="13" t="s">
        <v>50</v>
      </c>
      <c r="Y134" s="1" t="s">
        <v>50</v>
      </c>
      <c r="Z134" s="1" t="s">
        <v>50</v>
      </c>
      <c r="AA134" s="39"/>
      <c r="AB134" s="1" t="s">
        <v>50</v>
      </c>
    </row>
    <row r="135" spans="1:28" ht="30" customHeight="1">
      <c r="A135" s="13" t="s">
        <v>1069</v>
      </c>
      <c r="B135" s="13" t="s">
        <v>1052</v>
      </c>
      <c r="C135" s="13" t="s">
        <v>1068</v>
      </c>
      <c r="D135" s="37" t="s">
        <v>58</v>
      </c>
      <c r="E135" s="38">
        <v>3148</v>
      </c>
      <c r="F135" s="13" t="s">
        <v>50</v>
      </c>
      <c r="G135" s="38">
        <v>2962.96</v>
      </c>
      <c r="H135" s="13" t="s">
        <v>1980</v>
      </c>
      <c r="I135" s="38">
        <v>3177.77</v>
      </c>
      <c r="J135" s="13" t="s">
        <v>1981</v>
      </c>
      <c r="K135" s="38">
        <v>0</v>
      </c>
      <c r="L135" s="13" t="s">
        <v>50</v>
      </c>
      <c r="M135" s="38">
        <v>0</v>
      </c>
      <c r="N135" s="13" t="s">
        <v>50</v>
      </c>
      <c r="O135" s="38">
        <f t="shared" si="4"/>
        <v>2962.96</v>
      </c>
      <c r="P135" s="38">
        <v>0</v>
      </c>
      <c r="Q135" s="38">
        <v>0</v>
      </c>
      <c r="R135" s="38">
        <v>0</v>
      </c>
      <c r="S135" s="38">
        <v>0</v>
      </c>
      <c r="T135" s="38">
        <v>0</v>
      </c>
      <c r="U135" s="38">
        <v>0</v>
      </c>
      <c r="V135" s="38">
        <v>0</v>
      </c>
      <c r="W135" s="13" t="s">
        <v>1982</v>
      </c>
      <c r="X135" s="13" t="s">
        <v>50</v>
      </c>
      <c r="Y135" s="1" t="s">
        <v>50</v>
      </c>
      <c r="Z135" s="1" t="s">
        <v>50</v>
      </c>
      <c r="AA135" s="39"/>
      <c r="AB135" s="1" t="s">
        <v>50</v>
      </c>
    </row>
    <row r="136" spans="1:28" ht="30" customHeight="1">
      <c r="A136" s="13" t="s">
        <v>1028</v>
      </c>
      <c r="B136" s="13" t="s">
        <v>1026</v>
      </c>
      <c r="C136" s="13" t="s">
        <v>1027</v>
      </c>
      <c r="D136" s="37" t="s">
        <v>60</v>
      </c>
      <c r="E136" s="38">
        <v>0</v>
      </c>
      <c r="F136" s="13" t="s">
        <v>50</v>
      </c>
      <c r="G136" s="38">
        <v>0</v>
      </c>
      <c r="H136" s="13" t="s">
        <v>50</v>
      </c>
      <c r="I136" s="38">
        <v>0</v>
      </c>
      <c r="J136" s="13" t="s">
        <v>50</v>
      </c>
      <c r="K136" s="38">
        <v>2275</v>
      </c>
      <c r="L136" s="13" t="s">
        <v>1983</v>
      </c>
      <c r="M136" s="38">
        <v>0</v>
      </c>
      <c r="N136" s="13" t="s">
        <v>50</v>
      </c>
      <c r="O136" s="38">
        <f t="shared" si="4"/>
        <v>2275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13" t="s">
        <v>1984</v>
      </c>
      <c r="X136" s="13" t="s">
        <v>50</v>
      </c>
      <c r="Y136" s="1" t="s">
        <v>50</v>
      </c>
      <c r="Z136" s="1" t="s">
        <v>50</v>
      </c>
      <c r="AA136" s="39"/>
      <c r="AB136" s="1" t="s">
        <v>50</v>
      </c>
    </row>
    <row r="137" spans="1:28" ht="30" customHeight="1">
      <c r="A137" s="13" t="s">
        <v>1025</v>
      </c>
      <c r="B137" s="13" t="s">
        <v>1023</v>
      </c>
      <c r="C137" s="13" t="s">
        <v>1024</v>
      </c>
      <c r="D137" s="37" t="s">
        <v>60</v>
      </c>
      <c r="E137" s="38">
        <v>0</v>
      </c>
      <c r="F137" s="13" t="s">
        <v>50</v>
      </c>
      <c r="G137" s="38">
        <v>0</v>
      </c>
      <c r="H137" s="13" t="s">
        <v>50</v>
      </c>
      <c r="I137" s="38">
        <v>0</v>
      </c>
      <c r="J137" s="13" t="s">
        <v>50</v>
      </c>
      <c r="K137" s="38">
        <v>2041</v>
      </c>
      <c r="L137" s="13" t="s">
        <v>1983</v>
      </c>
      <c r="M137" s="38">
        <v>0</v>
      </c>
      <c r="N137" s="13" t="s">
        <v>50</v>
      </c>
      <c r="O137" s="38">
        <f t="shared" si="4"/>
        <v>2041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13" t="s">
        <v>1985</v>
      </c>
      <c r="X137" s="13" t="s">
        <v>50</v>
      </c>
      <c r="Y137" s="1" t="s">
        <v>50</v>
      </c>
      <c r="Z137" s="1" t="s">
        <v>50</v>
      </c>
      <c r="AA137" s="39"/>
      <c r="AB137" s="1" t="s">
        <v>50</v>
      </c>
    </row>
    <row r="138" spans="1:28" ht="30" customHeight="1">
      <c r="A138" s="13" t="s">
        <v>1031</v>
      </c>
      <c r="B138" s="13" t="s">
        <v>1029</v>
      </c>
      <c r="C138" s="13" t="s">
        <v>1030</v>
      </c>
      <c r="D138" s="37" t="s">
        <v>61</v>
      </c>
      <c r="E138" s="38">
        <v>0</v>
      </c>
      <c r="F138" s="13" t="s">
        <v>50</v>
      </c>
      <c r="G138" s="38">
        <v>0</v>
      </c>
      <c r="H138" s="13" t="s">
        <v>50</v>
      </c>
      <c r="I138" s="38">
        <v>0</v>
      </c>
      <c r="J138" s="13" t="s">
        <v>50</v>
      </c>
      <c r="K138" s="38">
        <v>0</v>
      </c>
      <c r="L138" s="13" t="s">
        <v>50</v>
      </c>
      <c r="M138" s="38">
        <v>200</v>
      </c>
      <c r="N138" s="13" t="s">
        <v>50</v>
      </c>
      <c r="O138" s="38">
        <f t="shared" ref="O138:O169" si="5">SMALL(E138:M138,COUNTIF(E138:M138,0)+1)</f>
        <v>200</v>
      </c>
      <c r="P138" s="38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8">
        <v>0</v>
      </c>
      <c r="W138" s="13" t="s">
        <v>1986</v>
      </c>
      <c r="X138" s="13" t="s">
        <v>50</v>
      </c>
      <c r="Y138" s="1" t="s">
        <v>50</v>
      </c>
      <c r="Z138" s="1" t="s">
        <v>50</v>
      </c>
      <c r="AA138" s="39"/>
      <c r="AB138" s="1" t="s">
        <v>50</v>
      </c>
    </row>
    <row r="139" spans="1:28" ht="30" customHeight="1">
      <c r="A139" s="13" t="s">
        <v>1034</v>
      </c>
      <c r="B139" s="13" t="s">
        <v>1032</v>
      </c>
      <c r="C139" s="13" t="s">
        <v>1033</v>
      </c>
      <c r="D139" s="37" t="s">
        <v>60</v>
      </c>
      <c r="E139" s="38">
        <v>0</v>
      </c>
      <c r="F139" s="13" t="s">
        <v>50</v>
      </c>
      <c r="G139" s="38">
        <v>0</v>
      </c>
      <c r="H139" s="13" t="s">
        <v>50</v>
      </c>
      <c r="I139" s="38">
        <v>0</v>
      </c>
      <c r="J139" s="13" t="s">
        <v>50</v>
      </c>
      <c r="K139" s="38">
        <v>0</v>
      </c>
      <c r="L139" s="13" t="s">
        <v>50</v>
      </c>
      <c r="M139" s="38">
        <v>1410</v>
      </c>
      <c r="N139" s="13" t="s">
        <v>50</v>
      </c>
      <c r="O139" s="38">
        <f t="shared" si="5"/>
        <v>1410</v>
      </c>
      <c r="P139" s="38">
        <v>0</v>
      </c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0</v>
      </c>
      <c r="W139" s="13" t="s">
        <v>1987</v>
      </c>
      <c r="X139" s="13" t="s">
        <v>50</v>
      </c>
      <c r="Y139" s="1" t="s">
        <v>50</v>
      </c>
      <c r="Z139" s="1" t="s">
        <v>50</v>
      </c>
      <c r="AA139" s="39"/>
      <c r="AB139" s="1" t="s">
        <v>50</v>
      </c>
    </row>
    <row r="140" spans="1:28" ht="30" customHeight="1">
      <c r="A140" s="13" t="s">
        <v>1037</v>
      </c>
      <c r="B140" s="13" t="s">
        <v>1035</v>
      </c>
      <c r="C140" s="13" t="s">
        <v>1036</v>
      </c>
      <c r="D140" s="37" t="s">
        <v>61</v>
      </c>
      <c r="E140" s="38">
        <v>0</v>
      </c>
      <c r="F140" s="13" t="s">
        <v>50</v>
      </c>
      <c r="G140" s="38">
        <v>0</v>
      </c>
      <c r="H140" s="13" t="s">
        <v>50</v>
      </c>
      <c r="I140" s="38">
        <v>0</v>
      </c>
      <c r="J140" s="13" t="s">
        <v>50</v>
      </c>
      <c r="K140" s="38">
        <v>0</v>
      </c>
      <c r="L140" s="13" t="s">
        <v>50</v>
      </c>
      <c r="M140" s="38">
        <v>275</v>
      </c>
      <c r="N140" s="13" t="s">
        <v>50</v>
      </c>
      <c r="O140" s="38">
        <f t="shared" si="5"/>
        <v>275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0</v>
      </c>
      <c r="W140" s="13" t="s">
        <v>1988</v>
      </c>
      <c r="X140" s="13" t="s">
        <v>50</v>
      </c>
      <c r="Y140" s="1" t="s">
        <v>50</v>
      </c>
      <c r="Z140" s="1" t="s">
        <v>50</v>
      </c>
      <c r="AA140" s="39"/>
      <c r="AB140" s="1" t="s">
        <v>50</v>
      </c>
    </row>
    <row r="141" spans="1:28" ht="30" customHeight="1">
      <c r="A141" s="13" t="s">
        <v>1040</v>
      </c>
      <c r="B141" s="13" t="s">
        <v>1038</v>
      </c>
      <c r="C141" s="13" t="s">
        <v>1039</v>
      </c>
      <c r="D141" s="37" t="s">
        <v>61</v>
      </c>
      <c r="E141" s="38">
        <v>0</v>
      </c>
      <c r="F141" s="13" t="s">
        <v>50</v>
      </c>
      <c r="G141" s="38">
        <v>0</v>
      </c>
      <c r="H141" s="13" t="s">
        <v>50</v>
      </c>
      <c r="I141" s="38">
        <v>0</v>
      </c>
      <c r="J141" s="13" t="s">
        <v>50</v>
      </c>
      <c r="K141" s="38">
        <v>0</v>
      </c>
      <c r="L141" s="13" t="s">
        <v>50</v>
      </c>
      <c r="M141" s="38">
        <v>7</v>
      </c>
      <c r="N141" s="13" t="s">
        <v>50</v>
      </c>
      <c r="O141" s="38">
        <f t="shared" si="5"/>
        <v>7</v>
      </c>
      <c r="P141" s="38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13" t="s">
        <v>1989</v>
      </c>
      <c r="X141" s="13" t="s">
        <v>50</v>
      </c>
      <c r="Y141" s="1" t="s">
        <v>50</v>
      </c>
      <c r="Z141" s="1" t="s">
        <v>50</v>
      </c>
      <c r="AA141" s="39"/>
      <c r="AB141" s="1" t="s">
        <v>50</v>
      </c>
    </row>
    <row r="142" spans="1:28" ht="30" customHeight="1">
      <c r="A142" s="13" t="s">
        <v>1043</v>
      </c>
      <c r="B142" s="13" t="s">
        <v>1041</v>
      </c>
      <c r="C142" s="13" t="s">
        <v>1042</v>
      </c>
      <c r="D142" s="37" t="s">
        <v>61</v>
      </c>
      <c r="E142" s="38">
        <v>0</v>
      </c>
      <c r="F142" s="13" t="s">
        <v>50</v>
      </c>
      <c r="G142" s="38">
        <v>0</v>
      </c>
      <c r="H142" s="13" t="s">
        <v>50</v>
      </c>
      <c r="I142" s="38">
        <v>0</v>
      </c>
      <c r="J142" s="13" t="s">
        <v>50</v>
      </c>
      <c r="K142" s="38">
        <v>0</v>
      </c>
      <c r="L142" s="13" t="s">
        <v>50</v>
      </c>
      <c r="M142" s="38">
        <v>10.1</v>
      </c>
      <c r="N142" s="13" t="s">
        <v>50</v>
      </c>
      <c r="O142" s="38">
        <f t="shared" si="5"/>
        <v>10.1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13" t="s">
        <v>1990</v>
      </c>
      <c r="X142" s="13" t="s">
        <v>50</v>
      </c>
      <c r="Y142" s="1" t="s">
        <v>50</v>
      </c>
      <c r="Z142" s="1" t="s">
        <v>50</v>
      </c>
      <c r="AA142" s="39"/>
      <c r="AB142" s="1" t="s">
        <v>50</v>
      </c>
    </row>
    <row r="143" spans="1:28" ht="30" customHeight="1">
      <c r="A143" s="13" t="s">
        <v>1045</v>
      </c>
      <c r="B143" s="13" t="s">
        <v>1041</v>
      </c>
      <c r="C143" s="13" t="s">
        <v>1044</v>
      </c>
      <c r="D143" s="37" t="s">
        <v>61</v>
      </c>
      <c r="E143" s="38">
        <v>0</v>
      </c>
      <c r="F143" s="13" t="s">
        <v>50</v>
      </c>
      <c r="G143" s="38">
        <v>0</v>
      </c>
      <c r="H143" s="13" t="s">
        <v>50</v>
      </c>
      <c r="I143" s="38">
        <v>0</v>
      </c>
      <c r="J143" s="13" t="s">
        <v>50</v>
      </c>
      <c r="K143" s="38">
        <v>0</v>
      </c>
      <c r="L143" s="13" t="s">
        <v>50</v>
      </c>
      <c r="M143" s="38">
        <v>13.7</v>
      </c>
      <c r="N143" s="13" t="s">
        <v>50</v>
      </c>
      <c r="O143" s="38">
        <f t="shared" si="5"/>
        <v>13.7</v>
      </c>
      <c r="P143" s="38">
        <v>0</v>
      </c>
      <c r="Q143" s="38">
        <v>0</v>
      </c>
      <c r="R143" s="38">
        <v>0</v>
      </c>
      <c r="S143" s="38">
        <v>0</v>
      </c>
      <c r="T143" s="38">
        <v>0</v>
      </c>
      <c r="U143" s="38">
        <v>0</v>
      </c>
      <c r="V143" s="38">
        <v>0</v>
      </c>
      <c r="W143" s="13" t="s">
        <v>1991</v>
      </c>
      <c r="X143" s="13" t="s">
        <v>50</v>
      </c>
      <c r="Y143" s="1" t="s">
        <v>50</v>
      </c>
      <c r="Z143" s="1" t="s">
        <v>50</v>
      </c>
      <c r="AA143" s="39"/>
      <c r="AB143" s="1" t="s">
        <v>50</v>
      </c>
    </row>
    <row r="144" spans="1:28" ht="30" customHeight="1">
      <c r="A144" s="13" t="s">
        <v>1048</v>
      </c>
      <c r="B144" s="13" t="s">
        <v>1046</v>
      </c>
      <c r="C144" s="13" t="s">
        <v>1047</v>
      </c>
      <c r="D144" s="37" t="s">
        <v>60</v>
      </c>
      <c r="E144" s="38">
        <v>0</v>
      </c>
      <c r="F144" s="13" t="s">
        <v>50</v>
      </c>
      <c r="G144" s="38">
        <v>0</v>
      </c>
      <c r="H144" s="13" t="s">
        <v>50</v>
      </c>
      <c r="I144" s="38">
        <v>0</v>
      </c>
      <c r="J144" s="13" t="s">
        <v>50</v>
      </c>
      <c r="K144" s="38">
        <v>0</v>
      </c>
      <c r="L144" s="13" t="s">
        <v>50</v>
      </c>
      <c r="M144" s="38">
        <v>150</v>
      </c>
      <c r="N144" s="13" t="s">
        <v>50</v>
      </c>
      <c r="O144" s="38">
        <f t="shared" si="5"/>
        <v>150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38">
        <v>0</v>
      </c>
      <c r="W144" s="13" t="s">
        <v>1992</v>
      </c>
      <c r="X144" s="13" t="s">
        <v>50</v>
      </c>
      <c r="Y144" s="1" t="s">
        <v>50</v>
      </c>
      <c r="Z144" s="1" t="s">
        <v>50</v>
      </c>
      <c r="AA144" s="39"/>
      <c r="AB144" s="1" t="s">
        <v>50</v>
      </c>
    </row>
    <row r="145" spans="1:28" ht="30" customHeight="1">
      <c r="A145" s="13" t="s">
        <v>1330</v>
      </c>
      <c r="B145" s="13" t="s">
        <v>1052</v>
      </c>
      <c r="C145" s="13" t="s">
        <v>1329</v>
      </c>
      <c r="D145" s="37" t="s">
        <v>58</v>
      </c>
      <c r="E145" s="38">
        <v>5325</v>
      </c>
      <c r="F145" s="13" t="s">
        <v>50</v>
      </c>
      <c r="G145" s="38">
        <v>5231.4799999999996</v>
      </c>
      <c r="H145" s="13" t="s">
        <v>1980</v>
      </c>
      <c r="I145" s="38">
        <v>5925.92</v>
      </c>
      <c r="J145" s="13" t="s">
        <v>1981</v>
      </c>
      <c r="K145" s="38">
        <v>0</v>
      </c>
      <c r="L145" s="13" t="s">
        <v>50</v>
      </c>
      <c r="M145" s="38">
        <v>0</v>
      </c>
      <c r="N145" s="13" t="s">
        <v>50</v>
      </c>
      <c r="O145" s="38">
        <f t="shared" si="5"/>
        <v>5231.4799999999996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13" t="s">
        <v>1993</v>
      </c>
      <c r="X145" s="13" t="s">
        <v>50</v>
      </c>
      <c r="Y145" s="1" t="s">
        <v>50</v>
      </c>
      <c r="Z145" s="1" t="s">
        <v>50</v>
      </c>
      <c r="AA145" s="39"/>
      <c r="AB145" s="1" t="s">
        <v>50</v>
      </c>
    </row>
    <row r="146" spans="1:28" ht="30" customHeight="1">
      <c r="A146" s="13" t="s">
        <v>1054</v>
      </c>
      <c r="B146" s="13" t="s">
        <v>1052</v>
      </c>
      <c r="C146" s="13" t="s">
        <v>1053</v>
      </c>
      <c r="D146" s="37" t="s">
        <v>58</v>
      </c>
      <c r="E146" s="38">
        <v>7538</v>
      </c>
      <c r="F146" s="13" t="s">
        <v>50</v>
      </c>
      <c r="G146" s="38">
        <v>6770.83</v>
      </c>
      <c r="H146" s="13" t="s">
        <v>1980</v>
      </c>
      <c r="I146" s="38">
        <v>7430.55</v>
      </c>
      <c r="J146" s="13" t="s">
        <v>1981</v>
      </c>
      <c r="K146" s="38">
        <v>0</v>
      </c>
      <c r="L146" s="13" t="s">
        <v>50</v>
      </c>
      <c r="M146" s="38">
        <v>0</v>
      </c>
      <c r="N146" s="13" t="s">
        <v>50</v>
      </c>
      <c r="O146" s="38">
        <f t="shared" si="5"/>
        <v>6770.83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13" t="s">
        <v>1994</v>
      </c>
      <c r="X146" s="13" t="s">
        <v>50</v>
      </c>
      <c r="Y146" s="1" t="s">
        <v>50</v>
      </c>
      <c r="Z146" s="1" t="s">
        <v>50</v>
      </c>
      <c r="AA146" s="39"/>
      <c r="AB146" s="1" t="s">
        <v>50</v>
      </c>
    </row>
    <row r="147" spans="1:28" ht="30" customHeight="1">
      <c r="A147" s="13" t="s">
        <v>273</v>
      </c>
      <c r="B147" s="13" t="s">
        <v>270</v>
      </c>
      <c r="C147" s="13" t="s">
        <v>271</v>
      </c>
      <c r="D147" s="37" t="s">
        <v>60</v>
      </c>
      <c r="E147" s="38">
        <v>0</v>
      </c>
      <c r="F147" s="13" t="s">
        <v>50</v>
      </c>
      <c r="G147" s="38">
        <v>0</v>
      </c>
      <c r="H147" s="13" t="s">
        <v>50</v>
      </c>
      <c r="I147" s="38">
        <v>0</v>
      </c>
      <c r="J147" s="13" t="s">
        <v>50</v>
      </c>
      <c r="K147" s="38">
        <v>1200</v>
      </c>
      <c r="L147" s="13" t="s">
        <v>1995</v>
      </c>
      <c r="M147" s="38">
        <v>0</v>
      </c>
      <c r="N147" s="13" t="s">
        <v>50</v>
      </c>
      <c r="O147" s="38">
        <f t="shared" si="5"/>
        <v>1200</v>
      </c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0</v>
      </c>
      <c r="W147" s="13" t="s">
        <v>1996</v>
      </c>
      <c r="X147" s="13" t="s">
        <v>272</v>
      </c>
      <c r="Y147" s="1" t="s">
        <v>50</v>
      </c>
      <c r="Z147" s="1" t="s">
        <v>50</v>
      </c>
      <c r="AA147" s="39"/>
      <c r="AB147" s="1" t="s">
        <v>50</v>
      </c>
    </row>
    <row r="148" spans="1:28" ht="30" customHeight="1">
      <c r="A148" s="13" t="s">
        <v>267</v>
      </c>
      <c r="B148" s="13" t="s">
        <v>264</v>
      </c>
      <c r="C148" s="13" t="s">
        <v>265</v>
      </c>
      <c r="D148" s="37" t="s">
        <v>58</v>
      </c>
      <c r="E148" s="38">
        <v>0</v>
      </c>
      <c r="F148" s="13" t="s">
        <v>50</v>
      </c>
      <c r="G148" s="38">
        <v>0</v>
      </c>
      <c r="H148" s="13" t="s">
        <v>50</v>
      </c>
      <c r="I148" s="38">
        <v>0</v>
      </c>
      <c r="J148" s="13" t="s">
        <v>50</v>
      </c>
      <c r="K148" s="38">
        <v>53679</v>
      </c>
      <c r="L148" s="13" t="s">
        <v>1997</v>
      </c>
      <c r="M148" s="38">
        <v>0</v>
      </c>
      <c r="N148" s="13" t="s">
        <v>50</v>
      </c>
      <c r="O148" s="38">
        <f t="shared" si="5"/>
        <v>53679</v>
      </c>
      <c r="P148" s="38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13" t="s">
        <v>1998</v>
      </c>
      <c r="X148" s="13" t="s">
        <v>266</v>
      </c>
      <c r="Y148" s="1" t="s">
        <v>50</v>
      </c>
      <c r="Z148" s="1" t="s">
        <v>50</v>
      </c>
      <c r="AA148" s="39"/>
      <c r="AB148" s="1" t="s">
        <v>50</v>
      </c>
    </row>
    <row r="149" spans="1:28" ht="30" customHeight="1">
      <c r="A149" s="13" t="s">
        <v>269</v>
      </c>
      <c r="B149" s="13" t="s">
        <v>264</v>
      </c>
      <c r="C149" s="13" t="s">
        <v>268</v>
      </c>
      <c r="D149" s="37" t="s">
        <v>58</v>
      </c>
      <c r="E149" s="38">
        <v>0</v>
      </c>
      <c r="F149" s="13" t="s">
        <v>50</v>
      </c>
      <c r="G149" s="38">
        <v>0</v>
      </c>
      <c r="H149" s="13" t="s">
        <v>50</v>
      </c>
      <c r="I149" s="38">
        <v>0</v>
      </c>
      <c r="J149" s="13" t="s">
        <v>50</v>
      </c>
      <c r="K149" s="38">
        <v>48337</v>
      </c>
      <c r="L149" s="13" t="s">
        <v>1997</v>
      </c>
      <c r="M149" s="38">
        <v>0</v>
      </c>
      <c r="N149" s="13" t="s">
        <v>50</v>
      </c>
      <c r="O149" s="38">
        <f t="shared" si="5"/>
        <v>48337</v>
      </c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0</v>
      </c>
      <c r="W149" s="13" t="s">
        <v>1999</v>
      </c>
      <c r="X149" s="13" t="s">
        <v>266</v>
      </c>
      <c r="Y149" s="1" t="s">
        <v>50</v>
      </c>
      <c r="Z149" s="1" t="s">
        <v>50</v>
      </c>
      <c r="AA149" s="39"/>
      <c r="AB149" s="1" t="s">
        <v>50</v>
      </c>
    </row>
    <row r="150" spans="1:28" ht="30" customHeight="1">
      <c r="A150" s="13" t="s">
        <v>1081</v>
      </c>
      <c r="B150" s="13" t="s">
        <v>1079</v>
      </c>
      <c r="C150" s="13" t="s">
        <v>1080</v>
      </c>
      <c r="D150" s="37" t="s">
        <v>58</v>
      </c>
      <c r="E150" s="38">
        <v>5415</v>
      </c>
      <c r="F150" s="13" t="s">
        <v>50</v>
      </c>
      <c r="G150" s="38">
        <v>5700</v>
      </c>
      <c r="H150" s="13" t="s">
        <v>2000</v>
      </c>
      <c r="I150" s="38">
        <v>0</v>
      </c>
      <c r="J150" s="13" t="s">
        <v>50</v>
      </c>
      <c r="K150" s="38">
        <v>0</v>
      </c>
      <c r="L150" s="13" t="s">
        <v>50</v>
      </c>
      <c r="M150" s="38">
        <v>0</v>
      </c>
      <c r="N150" s="13" t="s">
        <v>50</v>
      </c>
      <c r="O150" s="38">
        <f t="shared" si="5"/>
        <v>5415</v>
      </c>
      <c r="P150" s="38">
        <v>0</v>
      </c>
      <c r="Q150" s="38">
        <v>0</v>
      </c>
      <c r="R150" s="38">
        <v>0</v>
      </c>
      <c r="S150" s="38">
        <v>0</v>
      </c>
      <c r="T150" s="38">
        <v>0</v>
      </c>
      <c r="U150" s="38">
        <v>0</v>
      </c>
      <c r="V150" s="38">
        <v>0</v>
      </c>
      <c r="W150" s="13" t="s">
        <v>2001</v>
      </c>
      <c r="X150" s="13" t="s">
        <v>50</v>
      </c>
      <c r="Y150" s="1" t="s">
        <v>50</v>
      </c>
      <c r="Z150" s="1" t="s">
        <v>50</v>
      </c>
      <c r="AA150" s="39"/>
      <c r="AB150" s="1" t="s">
        <v>50</v>
      </c>
    </row>
    <row r="151" spans="1:28" ht="30" customHeight="1">
      <c r="A151" s="13" t="s">
        <v>941</v>
      </c>
      <c r="B151" s="13" t="s">
        <v>927</v>
      </c>
      <c r="C151" s="13" t="s">
        <v>940</v>
      </c>
      <c r="D151" s="37" t="s">
        <v>60</v>
      </c>
      <c r="E151" s="38">
        <v>0</v>
      </c>
      <c r="F151" s="13" t="s">
        <v>50</v>
      </c>
      <c r="G151" s="38">
        <v>1160</v>
      </c>
      <c r="H151" s="13" t="s">
        <v>2002</v>
      </c>
      <c r="I151" s="38">
        <v>1160</v>
      </c>
      <c r="J151" s="13" t="s">
        <v>2003</v>
      </c>
      <c r="K151" s="38">
        <v>0</v>
      </c>
      <c r="L151" s="13" t="s">
        <v>50</v>
      </c>
      <c r="M151" s="38">
        <v>0</v>
      </c>
      <c r="N151" s="13" t="s">
        <v>50</v>
      </c>
      <c r="O151" s="38">
        <f t="shared" si="5"/>
        <v>1160</v>
      </c>
      <c r="P151" s="38">
        <v>0</v>
      </c>
      <c r="Q151" s="38">
        <v>0</v>
      </c>
      <c r="R151" s="38">
        <v>0</v>
      </c>
      <c r="S151" s="38">
        <v>0</v>
      </c>
      <c r="T151" s="38">
        <v>0</v>
      </c>
      <c r="U151" s="38">
        <v>0</v>
      </c>
      <c r="V151" s="38">
        <v>0</v>
      </c>
      <c r="W151" s="13" t="s">
        <v>2004</v>
      </c>
      <c r="X151" s="13" t="s">
        <v>50</v>
      </c>
      <c r="Y151" s="1" t="s">
        <v>50</v>
      </c>
      <c r="Z151" s="1" t="s">
        <v>50</v>
      </c>
      <c r="AA151" s="39"/>
      <c r="AB151" s="1" t="s">
        <v>50</v>
      </c>
    </row>
    <row r="152" spans="1:28" ht="30" customHeight="1">
      <c r="A152" s="13" t="s">
        <v>929</v>
      </c>
      <c r="B152" s="13" t="s">
        <v>927</v>
      </c>
      <c r="C152" s="13" t="s">
        <v>928</v>
      </c>
      <c r="D152" s="37" t="s">
        <v>61</v>
      </c>
      <c r="E152" s="38">
        <v>0</v>
      </c>
      <c r="F152" s="13" t="s">
        <v>50</v>
      </c>
      <c r="G152" s="38">
        <v>1450</v>
      </c>
      <c r="H152" s="13" t="s">
        <v>2002</v>
      </c>
      <c r="I152" s="38">
        <v>0</v>
      </c>
      <c r="J152" s="13" t="s">
        <v>50</v>
      </c>
      <c r="K152" s="38">
        <v>1450</v>
      </c>
      <c r="L152" s="13" t="s">
        <v>2005</v>
      </c>
      <c r="M152" s="38">
        <v>0</v>
      </c>
      <c r="N152" s="13" t="s">
        <v>50</v>
      </c>
      <c r="O152" s="38">
        <f t="shared" si="5"/>
        <v>1450</v>
      </c>
      <c r="P152" s="38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13" t="s">
        <v>2006</v>
      </c>
      <c r="X152" s="13" t="s">
        <v>50</v>
      </c>
      <c r="Y152" s="1" t="s">
        <v>50</v>
      </c>
      <c r="Z152" s="1" t="s">
        <v>50</v>
      </c>
      <c r="AA152" s="39"/>
      <c r="AB152" s="1" t="s">
        <v>50</v>
      </c>
    </row>
    <row r="153" spans="1:28" ht="30" customHeight="1">
      <c r="A153" s="13" t="s">
        <v>931</v>
      </c>
      <c r="B153" s="13" t="s">
        <v>927</v>
      </c>
      <c r="C153" s="13" t="s">
        <v>930</v>
      </c>
      <c r="D153" s="37" t="s">
        <v>60</v>
      </c>
      <c r="E153" s="38">
        <v>0</v>
      </c>
      <c r="F153" s="13" t="s">
        <v>50</v>
      </c>
      <c r="G153" s="38">
        <v>1560</v>
      </c>
      <c r="H153" s="13" t="s">
        <v>2002</v>
      </c>
      <c r="I153" s="38">
        <v>0</v>
      </c>
      <c r="J153" s="13" t="s">
        <v>50</v>
      </c>
      <c r="K153" s="38">
        <v>0</v>
      </c>
      <c r="L153" s="13" t="s">
        <v>50</v>
      </c>
      <c r="M153" s="38">
        <v>0</v>
      </c>
      <c r="N153" s="13" t="s">
        <v>50</v>
      </c>
      <c r="O153" s="38">
        <f t="shared" si="5"/>
        <v>1560</v>
      </c>
      <c r="P153" s="38">
        <v>0</v>
      </c>
      <c r="Q153" s="38">
        <v>0</v>
      </c>
      <c r="R153" s="38">
        <v>0</v>
      </c>
      <c r="S153" s="38">
        <v>0</v>
      </c>
      <c r="T153" s="38">
        <v>0</v>
      </c>
      <c r="U153" s="38">
        <v>0</v>
      </c>
      <c r="V153" s="38">
        <v>0</v>
      </c>
      <c r="W153" s="13" t="s">
        <v>2007</v>
      </c>
      <c r="X153" s="13" t="s">
        <v>50</v>
      </c>
      <c r="Y153" s="1" t="s">
        <v>50</v>
      </c>
      <c r="Z153" s="1" t="s">
        <v>50</v>
      </c>
      <c r="AA153" s="39"/>
      <c r="AB153" s="1" t="s">
        <v>50</v>
      </c>
    </row>
    <row r="154" spans="1:28" ht="30" customHeight="1">
      <c r="A154" s="13" t="s">
        <v>933</v>
      </c>
      <c r="B154" s="13" t="s">
        <v>927</v>
      </c>
      <c r="C154" s="13" t="s">
        <v>932</v>
      </c>
      <c r="D154" s="37" t="s">
        <v>60</v>
      </c>
      <c r="E154" s="38">
        <v>0</v>
      </c>
      <c r="F154" s="13" t="s">
        <v>50</v>
      </c>
      <c r="G154" s="38">
        <v>980</v>
      </c>
      <c r="H154" s="13" t="s">
        <v>2002</v>
      </c>
      <c r="I154" s="38">
        <v>0</v>
      </c>
      <c r="J154" s="13" t="s">
        <v>50</v>
      </c>
      <c r="K154" s="38">
        <v>0</v>
      </c>
      <c r="L154" s="13" t="s">
        <v>50</v>
      </c>
      <c r="M154" s="38">
        <v>0</v>
      </c>
      <c r="N154" s="13" t="s">
        <v>50</v>
      </c>
      <c r="O154" s="38">
        <f t="shared" si="5"/>
        <v>980</v>
      </c>
      <c r="P154" s="38">
        <v>0</v>
      </c>
      <c r="Q154" s="38">
        <v>0</v>
      </c>
      <c r="R154" s="38">
        <v>0</v>
      </c>
      <c r="S154" s="38">
        <v>0</v>
      </c>
      <c r="T154" s="38">
        <v>0</v>
      </c>
      <c r="U154" s="38">
        <v>0</v>
      </c>
      <c r="V154" s="38">
        <v>0</v>
      </c>
      <c r="W154" s="13" t="s">
        <v>2008</v>
      </c>
      <c r="X154" s="13" t="s">
        <v>50</v>
      </c>
      <c r="Y154" s="1" t="s">
        <v>50</v>
      </c>
      <c r="Z154" s="1" t="s">
        <v>50</v>
      </c>
      <c r="AA154" s="39"/>
      <c r="AB154" s="1" t="s">
        <v>50</v>
      </c>
    </row>
    <row r="155" spans="1:28" ht="30" customHeight="1">
      <c r="A155" s="13" t="s">
        <v>935</v>
      </c>
      <c r="B155" s="13" t="s">
        <v>927</v>
      </c>
      <c r="C155" s="13" t="s">
        <v>934</v>
      </c>
      <c r="D155" s="37" t="s">
        <v>59</v>
      </c>
      <c r="E155" s="38">
        <v>0</v>
      </c>
      <c r="F155" s="13" t="s">
        <v>50</v>
      </c>
      <c r="G155" s="38">
        <v>310</v>
      </c>
      <c r="H155" s="13" t="s">
        <v>2002</v>
      </c>
      <c r="I155" s="38">
        <v>0</v>
      </c>
      <c r="J155" s="13" t="s">
        <v>50</v>
      </c>
      <c r="K155" s="38">
        <v>0</v>
      </c>
      <c r="L155" s="13" t="s">
        <v>50</v>
      </c>
      <c r="M155" s="38">
        <v>0</v>
      </c>
      <c r="N155" s="13" t="s">
        <v>50</v>
      </c>
      <c r="O155" s="38">
        <f t="shared" si="5"/>
        <v>310</v>
      </c>
      <c r="P155" s="38">
        <v>0</v>
      </c>
      <c r="Q155" s="38">
        <v>0</v>
      </c>
      <c r="R155" s="38">
        <v>0</v>
      </c>
      <c r="S155" s="38">
        <v>0</v>
      </c>
      <c r="T155" s="38">
        <v>0</v>
      </c>
      <c r="U155" s="38">
        <v>0</v>
      </c>
      <c r="V155" s="38">
        <v>0</v>
      </c>
      <c r="W155" s="13" t="s">
        <v>2009</v>
      </c>
      <c r="X155" s="13" t="s">
        <v>50</v>
      </c>
      <c r="Y155" s="1" t="s">
        <v>50</v>
      </c>
      <c r="Z155" s="1" t="s">
        <v>50</v>
      </c>
      <c r="AA155" s="39"/>
      <c r="AB155" s="1" t="s">
        <v>50</v>
      </c>
    </row>
    <row r="156" spans="1:28" ht="30" customHeight="1">
      <c r="A156" s="13" t="s">
        <v>937</v>
      </c>
      <c r="B156" s="13" t="s">
        <v>927</v>
      </c>
      <c r="C156" s="13" t="s">
        <v>936</v>
      </c>
      <c r="D156" s="37" t="s">
        <v>59</v>
      </c>
      <c r="E156" s="38">
        <v>0</v>
      </c>
      <c r="F156" s="13" t="s">
        <v>50</v>
      </c>
      <c r="G156" s="38">
        <v>0</v>
      </c>
      <c r="H156" s="13" t="s">
        <v>50</v>
      </c>
      <c r="I156" s="38">
        <v>0</v>
      </c>
      <c r="J156" s="13" t="s">
        <v>50</v>
      </c>
      <c r="K156" s="38">
        <v>0</v>
      </c>
      <c r="L156" s="13" t="s">
        <v>50</v>
      </c>
      <c r="M156" s="38">
        <v>111</v>
      </c>
      <c r="N156" s="13" t="s">
        <v>50</v>
      </c>
      <c r="O156" s="38">
        <f t="shared" si="5"/>
        <v>111</v>
      </c>
      <c r="P156" s="38">
        <v>0</v>
      </c>
      <c r="Q156" s="38">
        <v>0</v>
      </c>
      <c r="R156" s="38">
        <v>0</v>
      </c>
      <c r="S156" s="38">
        <v>0</v>
      </c>
      <c r="T156" s="38">
        <v>0</v>
      </c>
      <c r="U156" s="38">
        <v>0</v>
      </c>
      <c r="V156" s="38">
        <v>0</v>
      </c>
      <c r="W156" s="13" t="s">
        <v>2010</v>
      </c>
      <c r="X156" s="13" t="s">
        <v>50</v>
      </c>
      <c r="Y156" s="1" t="s">
        <v>50</v>
      </c>
      <c r="Z156" s="1" t="s">
        <v>50</v>
      </c>
      <c r="AA156" s="39"/>
      <c r="AB156" s="1" t="s">
        <v>50</v>
      </c>
    </row>
    <row r="157" spans="1:28" ht="30" customHeight="1">
      <c r="A157" s="13" t="s">
        <v>939</v>
      </c>
      <c r="B157" s="13" t="s">
        <v>927</v>
      </c>
      <c r="C157" s="13" t="s">
        <v>938</v>
      </c>
      <c r="D157" s="37" t="s">
        <v>59</v>
      </c>
      <c r="E157" s="38">
        <v>0</v>
      </c>
      <c r="F157" s="13" t="s">
        <v>50</v>
      </c>
      <c r="G157" s="38">
        <v>0</v>
      </c>
      <c r="H157" s="13" t="s">
        <v>50</v>
      </c>
      <c r="I157" s="38">
        <v>0</v>
      </c>
      <c r="J157" s="13" t="s">
        <v>50</v>
      </c>
      <c r="K157" s="38">
        <v>0</v>
      </c>
      <c r="L157" s="13" t="s">
        <v>50</v>
      </c>
      <c r="M157" s="38">
        <v>107</v>
      </c>
      <c r="N157" s="13" t="s">
        <v>50</v>
      </c>
      <c r="O157" s="38">
        <f t="shared" si="5"/>
        <v>107</v>
      </c>
      <c r="P157" s="38">
        <v>0</v>
      </c>
      <c r="Q157" s="38">
        <v>0</v>
      </c>
      <c r="R157" s="38">
        <v>0</v>
      </c>
      <c r="S157" s="38">
        <v>0</v>
      </c>
      <c r="T157" s="38">
        <v>0</v>
      </c>
      <c r="U157" s="38">
        <v>0</v>
      </c>
      <c r="V157" s="38">
        <v>0</v>
      </c>
      <c r="W157" s="13" t="s">
        <v>2011</v>
      </c>
      <c r="X157" s="13" t="s">
        <v>50</v>
      </c>
      <c r="Y157" s="1" t="s">
        <v>50</v>
      </c>
      <c r="Z157" s="1" t="s">
        <v>50</v>
      </c>
      <c r="AA157" s="39"/>
      <c r="AB157" s="1" t="s">
        <v>50</v>
      </c>
    </row>
    <row r="158" spans="1:28" ht="30" customHeight="1">
      <c r="A158" s="13" t="s">
        <v>943</v>
      </c>
      <c r="B158" s="13" t="s">
        <v>927</v>
      </c>
      <c r="C158" s="13" t="s">
        <v>942</v>
      </c>
      <c r="D158" s="37" t="s">
        <v>61</v>
      </c>
      <c r="E158" s="38">
        <v>0</v>
      </c>
      <c r="F158" s="13" t="s">
        <v>50</v>
      </c>
      <c r="G158" s="38">
        <v>0</v>
      </c>
      <c r="H158" s="13" t="s">
        <v>50</v>
      </c>
      <c r="I158" s="38">
        <v>0</v>
      </c>
      <c r="J158" s="13" t="s">
        <v>50</v>
      </c>
      <c r="K158" s="38">
        <v>0</v>
      </c>
      <c r="L158" s="13" t="s">
        <v>50</v>
      </c>
      <c r="M158" s="38">
        <v>60</v>
      </c>
      <c r="N158" s="13" t="s">
        <v>50</v>
      </c>
      <c r="O158" s="38">
        <f t="shared" si="5"/>
        <v>60</v>
      </c>
      <c r="P158" s="38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8">
        <v>0</v>
      </c>
      <c r="W158" s="13" t="s">
        <v>2012</v>
      </c>
      <c r="X158" s="13" t="s">
        <v>50</v>
      </c>
      <c r="Y158" s="1" t="s">
        <v>50</v>
      </c>
      <c r="Z158" s="1" t="s">
        <v>50</v>
      </c>
      <c r="AA158" s="39"/>
      <c r="AB158" s="1" t="s">
        <v>50</v>
      </c>
    </row>
    <row r="159" spans="1:28" ht="30" customHeight="1">
      <c r="A159" s="13" t="s">
        <v>945</v>
      </c>
      <c r="B159" s="13" t="s">
        <v>927</v>
      </c>
      <c r="C159" s="13" t="s">
        <v>944</v>
      </c>
      <c r="D159" s="37" t="s">
        <v>61</v>
      </c>
      <c r="E159" s="38">
        <v>0</v>
      </c>
      <c r="F159" s="13" t="s">
        <v>50</v>
      </c>
      <c r="G159" s="38">
        <v>0</v>
      </c>
      <c r="H159" s="13" t="s">
        <v>50</v>
      </c>
      <c r="I159" s="38">
        <v>0</v>
      </c>
      <c r="J159" s="13" t="s">
        <v>50</v>
      </c>
      <c r="K159" s="38">
        <v>0</v>
      </c>
      <c r="L159" s="13" t="s">
        <v>50</v>
      </c>
      <c r="M159" s="38">
        <v>80</v>
      </c>
      <c r="N159" s="13" t="s">
        <v>50</v>
      </c>
      <c r="O159" s="38">
        <f t="shared" si="5"/>
        <v>80</v>
      </c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13" t="s">
        <v>2013</v>
      </c>
      <c r="X159" s="13" t="s">
        <v>50</v>
      </c>
      <c r="Y159" s="1" t="s">
        <v>50</v>
      </c>
      <c r="Z159" s="1" t="s">
        <v>50</v>
      </c>
      <c r="AA159" s="39"/>
      <c r="AB159" s="1" t="s">
        <v>50</v>
      </c>
    </row>
    <row r="160" spans="1:28" ht="30" customHeight="1">
      <c r="A160" s="13" t="s">
        <v>947</v>
      </c>
      <c r="B160" s="13" t="s">
        <v>927</v>
      </c>
      <c r="C160" s="13" t="s">
        <v>946</v>
      </c>
      <c r="D160" s="37" t="s">
        <v>60</v>
      </c>
      <c r="E160" s="38">
        <v>0</v>
      </c>
      <c r="F160" s="13" t="s">
        <v>50</v>
      </c>
      <c r="G160" s="38">
        <v>2480</v>
      </c>
      <c r="H160" s="13" t="s">
        <v>2002</v>
      </c>
      <c r="I160" s="38">
        <v>2480</v>
      </c>
      <c r="J160" s="13" t="s">
        <v>2003</v>
      </c>
      <c r="K160" s="38">
        <v>0</v>
      </c>
      <c r="L160" s="13" t="s">
        <v>50</v>
      </c>
      <c r="M160" s="38">
        <v>0</v>
      </c>
      <c r="N160" s="13" t="s">
        <v>50</v>
      </c>
      <c r="O160" s="38">
        <f t="shared" si="5"/>
        <v>2480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13" t="s">
        <v>2014</v>
      </c>
      <c r="X160" s="13" t="s">
        <v>50</v>
      </c>
      <c r="Y160" s="1" t="s">
        <v>50</v>
      </c>
      <c r="Z160" s="1" t="s">
        <v>50</v>
      </c>
      <c r="AA160" s="39"/>
      <c r="AB160" s="1" t="s">
        <v>50</v>
      </c>
    </row>
    <row r="161" spans="1:28" ht="30" customHeight="1">
      <c r="A161" s="13" t="s">
        <v>1339</v>
      </c>
      <c r="B161" s="13" t="s">
        <v>1337</v>
      </c>
      <c r="C161" s="13" t="s">
        <v>1338</v>
      </c>
      <c r="D161" s="37" t="s">
        <v>58</v>
      </c>
      <c r="E161" s="38">
        <v>0</v>
      </c>
      <c r="F161" s="13" t="s">
        <v>50</v>
      </c>
      <c r="G161" s="38">
        <v>8566</v>
      </c>
      <c r="H161" s="13" t="s">
        <v>2015</v>
      </c>
      <c r="I161" s="38">
        <v>0</v>
      </c>
      <c r="J161" s="13" t="s">
        <v>50</v>
      </c>
      <c r="K161" s="38">
        <v>0</v>
      </c>
      <c r="L161" s="13" t="s">
        <v>50</v>
      </c>
      <c r="M161" s="38">
        <v>0</v>
      </c>
      <c r="N161" s="13" t="s">
        <v>50</v>
      </c>
      <c r="O161" s="38">
        <f t="shared" si="5"/>
        <v>8566</v>
      </c>
      <c r="P161" s="38">
        <v>0</v>
      </c>
      <c r="Q161" s="38">
        <v>0</v>
      </c>
      <c r="R161" s="38">
        <v>0</v>
      </c>
      <c r="S161" s="38">
        <v>0</v>
      </c>
      <c r="T161" s="38">
        <v>0</v>
      </c>
      <c r="U161" s="38">
        <v>0</v>
      </c>
      <c r="V161" s="38">
        <v>0</v>
      </c>
      <c r="W161" s="13" t="s">
        <v>2016</v>
      </c>
      <c r="X161" s="13" t="s">
        <v>50</v>
      </c>
      <c r="Y161" s="1" t="s">
        <v>50</v>
      </c>
      <c r="Z161" s="1" t="s">
        <v>50</v>
      </c>
      <c r="AA161" s="39"/>
      <c r="AB161" s="1" t="s">
        <v>50</v>
      </c>
    </row>
    <row r="162" spans="1:28" ht="30" customHeight="1">
      <c r="A162" s="13" t="s">
        <v>1022</v>
      </c>
      <c r="B162" s="13" t="s">
        <v>1020</v>
      </c>
      <c r="C162" s="13" t="s">
        <v>1021</v>
      </c>
      <c r="D162" s="37" t="s">
        <v>58</v>
      </c>
      <c r="E162" s="38">
        <v>0</v>
      </c>
      <c r="F162" s="13" t="s">
        <v>50</v>
      </c>
      <c r="G162" s="38">
        <v>19000</v>
      </c>
      <c r="H162" s="13" t="s">
        <v>2017</v>
      </c>
      <c r="I162" s="38">
        <v>0</v>
      </c>
      <c r="J162" s="13" t="s">
        <v>50</v>
      </c>
      <c r="K162" s="38">
        <v>0</v>
      </c>
      <c r="L162" s="13" t="s">
        <v>50</v>
      </c>
      <c r="M162" s="38">
        <v>0</v>
      </c>
      <c r="N162" s="13" t="s">
        <v>50</v>
      </c>
      <c r="O162" s="38">
        <f t="shared" si="5"/>
        <v>19000</v>
      </c>
      <c r="P162" s="38">
        <v>0</v>
      </c>
      <c r="Q162" s="38">
        <v>0</v>
      </c>
      <c r="R162" s="38">
        <v>0</v>
      </c>
      <c r="S162" s="38">
        <v>0</v>
      </c>
      <c r="T162" s="38">
        <v>0</v>
      </c>
      <c r="U162" s="38">
        <v>0</v>
      </c>
      <c r="V162" s="38">
        <v>0</v>
      </c>
      <c r="W162" s="13" t="s">
        <v>2018</v>
      </c>
      <c r="X162" s="13" t="s">
        <v>50</v>
      </c>
      <c r="Y162" s="1" t="s">
        <v>50</v>
      </c>
      <c r="Z162" s="1" t="s">
        <v>50</v>
      </c>
      <c r="AA162" s="39"/>
      <c r="AB162" s="1" t="s">
        <v>50</v>
      </c>
    </row>
    <row r="163" spans="1:28" ht="30" customHeight="1">
      <c r="A163" s="13" t="s">
        <v>1019</v>
      </c>
      <c r="B163" s="13" t="s">
        <v>1017</v>
      </c>
      <c r="C163" s="13" t="s">
        <v>1018</v>
      </c>
      <c r="D163" s="37" t="s">
        <v>58</v>
      </c>
      <c r="E163" s="38">
        <v>12960</v>
      </c>
      <c r="F163" s="13" t="s">
        <v>50</v>
      </c>
      <c r="G163" s="38">
        <v>14400</v>
      </c>
      <c r="H163" s="13" t="s">
        <v>2019</v>
      </c>
      <c r="I163" s="38">
        <v>16000</v>
      </c>
      <c r="J163" s="13" t="s">
        <v>2020</v>
      </c>
      <c r="K163" s="38">
        <v>0</v>
      </c>
      <c r="L163" s="13" t="s">
        <v>50</v>
      </c>
      <c r="M163" s="38">
        <v>0</v>
      </c>
      <c r="N163" s="13" t="s">
        <v>50</v>
      </c>
      <c r="O163" s="38">
        <f t="shared" si="5"/>
        <v>12960</v>
      </c>
      <c r="P163" s="38">
        <v>0</v>
      </c>
      <c r="Q163" s="38">
        <v>0</v>
      </c>
      <c r="R163" s="38">
        <v>0</v>
      </c>
      <c r="S163" s="38">
        <v>0</v>
      </c>
      <c r="T163" s="38">
        <v>0</v>
      </c>
      <c r="U163" s="38">
        <v>0</v>
      </c>
      <c r="V163" s="38">
        <v>0</v>
      </c>
      <c r="W163" s="13" t="s">
        <v>2021</v>
      </c>
      <c r="X163" s="13" t="s">
        <v>50</v>
      </c>
      <c r="Y163" s="1" t="s">
        <v>50</v>
      </c>
      <c r="Z163" s="1" t="s">
        <v>50</v>
      </c>
      <c r="AA163" s="39"/>
      <c r="AB163" s="1" t="s">
        <v>50</v>
      </c>
    </row>
    <row r="164" spans="1:28" ht="30" customHeight="1">
      <c r="A164" s="13" t="s">
        <v>216</v>
      </c>
      <c r="B164" s="13" t="s">
        <v>213</v>
      </c>
      <c r="C164" s="13" t="s">
        <v>214</v>
      </c>
      <c r="D164" s="37" t="s">
        <v>61</v>
      </c>
      <c r="E164" s="38">
        <v>0</v>
      </c>
      <c r="F164" s="13" t="s">
        <v>50</v>
      </c>
      <c r="G164" s="38">
        <v>0</v>
      </c>
      <c r="H164" s="13" t="s">
        <v>50</v>
      </c>
      <c r="I164" s="38">
        <v>0</v>
      </c>
      <c r="J164" s="13" t="s">
        <v>50</v>
      </c>
      <c r="K164" s="38">
        <v>508000</v>
      </c>
      <c r="L164" s="13" t="s">
        <v>2022</v>
      </c>
      <c r="M164" s="38">
        <v>0</v>
      </c>
      <c r="N164" s="13" t="s">
        <v>50</v>
      </c>
      <c r="O164" s="38">
        <f t="shared" si="5"/>
        <v>508000</v>
      </c>
      <c r="P164" s="38">
        <v>0</v>
      </c>
      <c r="Q164" s="38">
        <v>0</v>
      </c>
      <c r="R164" s="38">
        <v>0</v>
      </c>
      <c r="S164" s="38">
        <v>0</v>
      </c>
      <c r="T164" s="38">
        <v>0</v>
      </c>
      <c r="U164" s="38">
        <v>0</v>
      </c>
      <c r="V164" s="38">
        <v>0</v>
      </c>
      <c r="W164" s="13" t="s">
        <v>2023</v>
      </c>
      <c r="X164" s="13" t="s">
        <v>215</v>
      </c>
      <c r="Y164" s="1" t="s">
        <v>50</v>
      </c>
      <c r="Z164" s="1" t="s">
        <v>50</v>
      </c>
      <c r="AA164" s="39"/>
      <c r="AB164" s="1" t="s">
        <v>50</v>
      </c>
    </row>
    <row r="165" spans="1:28" ht="30" customHeight="1">
      <c r="A165" s="13" t="s">
        <v>963</v>
      </c>
      <c r="B165" s="13" t="s">
        <v>961</v>
      </c>
      <c r="C165" s="13" t="s">
        <v>962</v>
      </c>
      <c r="D165" s="37" t="s">
        <v>58</v>
      </c>
      <c r="E165" s="38">
        <v>129778</v>
      </c>
      <c r="F165" s="13" t="s">
        <v>50</v>
      </c>
      <c r="G165" s="38">
        <v>0</v>
      </c>
      <c r="H165" s="13" t="s">
        <v>50</v>
      </c>
      <c r="I165" s="38">
        <v>0</v>
      </c>
      <c r="J165" s="13" t="s">
        <v>50</v>
      </c>
      <c r="K165" s="38">
        <v>0</v>
      </c>
      <c r="L165" s="13" t="s">
        <v>50</v>
      </c>
      <c r="M165" s="38">
        <v>0</v>
      </c>
      <c r="N165" s="13" t="s">
        <v>50</v>
      </c>
      <c r="O165" s="38">
        <f t="shared" si="5"/>
        <v>129778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13" t="s">
        <v>2024</v>
      </c>
      <c r="X165" s="13" t="s">
        <v>50</v>
      </c>
      <c r="Y165" s="1" t="s">
        <v>50</v>
      </c>
      <c r="Z165" s="1" t="s">
        <v>50</v>
      </c>
      <c r="AA165" s="39"/>
      <c r="AB165" s="1" t="s">
        <v>50</v>
      </c>
    </row>
    <row r="166" spans="1:28" ht="30" customHeight="1">
      <c r="A166" s="13" t="s">
        <v>223</v>
      </c>
      <c r="B166" s="13" t="s">
        <v>221</v>
      </c>
      <c r="C166" s="13" t="s">
        <v>222</v>
      </c>
      <c r="D166" s="37" t="s">
        <v>212</v>
      </c>
      <c r="E166" s="38">
        <v>0</v>
      </c>
      <c r="F166" s="13" t="s">
        <v>50</v>
      </c>
      <c r="G166" s="38">
        <v>0</v>
      </c>
      <c r="H166" s="13" t="s">
        <v>50</v>
      </c>
      <c r="I166" s="38">
        <v>0</v>
      </c>
      <c r="J166" s="13" t="s">
        <v>50</v>
      </c>
      <c r="K166" s="38">
        <v>0</v>
      </c>
      <c r="L166" s="13" t="s">
        <v>50</v>
      </c>
      <c r="M166" s="38">
        <v>79500</v>
      </c>
      <c r="N166" s="13" t="s">
        <v>1875</v>
      </c>
      <c r="O166" s="38">
        <f t="shared" si="5"/>
        <v>79500</v>
      </c>
      <c r="P166" s="38">
        <v>0</v>
      </c>
      <c r="Q166" s="38">
        <v>0</v>
      </c>
      <c r="R166" s="38">
        <v>0</v>
      </c>
      <c r="S166" s="38">
        <v>0</v>
      </c>
      <c r="T166" s="38">
        <v>0</v>
      </c>
      <c r="U166" s="38">
        <v>0</v>
      </c>
      <c r="V166" s="38">
        <v>0</v>
      </c>
      <c r="W166" s="13" t="s">
        <v>2025</v>
      </c>
      <c r="X166" s="13" t="s">
        <v>50</v>
      </c>
      <c r="Y166" s="1" t="s">
        <v>50</v>
      </c>
      <c r="Z166" s="1" t="s">
        <v>50</v>
      </c>
      <c r="AA166" s="39"/>
      <c r="AB166" s="1" t="s">
        <v>50</v>
      </c>
    </row>
    <row r="167" spans="1:28" ht="30" customHeight="1">
      <c r="A167" s="13" t="s">
        <v>227</v>
      </c>
      <c r="B167" s="13" t="s">
        <v>224</v>
      </c>
      <c r="C167" s="13" t="s">
        <v>225</v>
      </c>
      <c r="D167" s="37" t="s">
        <v>212</v>
      </c>
      <c r="E167" s="38">
        <v>0</v>
      </c>
      <c r="F167" s="13" t="s">
        <v>50</v>
      </c>
      <c r="G167" s="38">
        <v>0</v>
      </c>
      <c r="H167" s="13" t="s">
        <v>50</v>
      </c>
      <c r="I167" s="38">
        <v>0</v>
      </c>
      <c r="J167" s="13" t="s">
        <v>50</v>
      </c>
      <c r="K167" s="38">
        <v>270000</v>
      </c>
      <c r="L167" s="13" t="s">
        <v>2026</v>
      </c>
      <c r="M167" s="38">
        <v>0</v>
      </c>
      <c r="N167" s="13" t="s">
        <v>50</v>
      </c>
      <c r="O167" s="38">
        <f t="shared" si="5"/>
        <v>270000</v>
      </c>
      <c r="P167" s="38">
        <v>0</v>
      </c>
      <c r="Q167" s="38">
        <v>0</v>
      </c>
      <c r="R167" s="38">
        <v>0</v>
      </c>
      <c r="S167" s="38">
        <v>0</v>
      </c>
      <c r="T167" s="38">
        <v>0</v>
      </c>
      <c r="U167" s="38">
        <v>0</v>
      </c>
      <c r="V167" s="38">
        <v>0</v>
      </c>
      <c r="W167" s="13" t="s">
        <v>2027</v>
      </c>
      <c r="X167" s="13" t="s">
        <v>226</v>
      </c>
      <c r="Y167" s="1" t="s">
        <v>50</v>
      </c>
      <c r="Z167" s="1" t="s">
        <v>50</v>
      </c>
      <c r="AA167" s="39"/>
      <c r="AB167" s="1" t="s">
        <v>50</v>
      </c>
    </row>
    <row r="168" spans="1:28" ht="30" customHeight="1">
      <c r="A168" s="13" t="s">
        <v>985</v>
      </c>
      <c r="B168" s="13" t="s">
        <v>981</v>
      </c>
      <c r="C168" s="13" t="s">
        <v>984</v>
      </c>
      <c r="D168" s="37" t="s">
        <v>59</v>
      </c>
      <c r="E168" s="38">
        <v>79769</v>
      </c>
      <c r="F168" s="13" t="s">
        <v>50</v>
      </c>
      <c r="G168" s="38">
        <v>78000</v>
      </c>
      <c r="H168" s="13" t="s">
        <v>2028</v>
      </c>
      <c r="I168" s="38">
        <v>0</v>
      </c>
      <c r="J168" s="13" t="s">
        <v>50</v>
      </c>
      <c r="K168" s="38">
        <v>0</v>
      </c>
      <c r="L168" s="13" t="s">
        <v>50</v>
      </c>
      <c r="M168" s="38">
        <v>0</v>
      </c>
      <c r="N168" s="13" t="s">
        <v>50</v>
      </c>
      <c r="O168" s="38">
        <f t="shared" si="5"/>
        <v>78000</v>
      </c>
      <c r="P168" s="38">
        <v>0</v>
      </c>
      <c r="Q168" s="38">
        <v>0</v>
      </c>
      <c r="R168" s="38">
        <v>0</v>
      </c>
      <c r="S168" s="38">
        <v>0</v>
      </c>
      <c r="T168" s="38">
        <v>0</v>
      </c>
      <c r="U168" s="38">
        <v>0</v>
      </c>
      <c r="V168" s="38">
        <v>0</v>
      </c>
      <c r="W168" s="13" t="s">
        <v>2029</v>
      </c>
      <c r="X168" s="13" t="s">
        <v>50</v>
      </c>
      <c r="Y168" s="1" t="s">
        <v>50</v>
      </c>
      <c r="Z168" s="1" t="s">
        <v>50</v>
      </c>
      <c r="AA168" s="39"/>
      <c r="AB168" s="1" t="s">
        <v>50</v>
      </c>
    </row>
    <row r="169" spans="1:28" ht="30" customHeight="1">
      <c r="A169" s="13" t="s">
        <v>983</v>
      </c>
      <c r="B169" s="13" t="s">
        <v>981</v>
      </c>
      <c r="C169" s="13" t="s">
        <v>982</v>
      </c>
      <c r="D169" s="37" t="s">
        <v>59</v>
      </c>
      <c r="E169" s="38">
        <v>102268</v>
      </c>
      <c r="F169" s="13" t="s">
        <v>50</v>
      </c>
      <c r="G169" s="38">
        <v>101000</v>
      </c>
      <c r="H169" s="13" t="s">
        <v>2028</v>
      </c>
      <c r="I169" s="38">
        <v>0</v>
      </c>
      <c r="J169" s="13" t="s">
        <v>50</v>
      </c>
      <c r="K169" s="38">
        <v>0</v>
      </c>
      <c r="L169" s="13" t="s">
        <v>50</v>
      </c>
      <c r="M169" s="38">
        <v>0</v>
      </c>
      <c r="N169" s="13" t="s">
        <v>50</v>
      </c>
      <c r="O169" s="38">
        <f t="shared" si="5"/>
        <v>101000</v>
      </c>
      <c r="P169" s="38">
        <v>0</v>
      </c>
      <c r="Q169" s="38">
        <v>0</v>
      </c>
      <c r="R169" s="38">
        <v>0</v>
      </c>
      <c r="S169" s="38">
        <v>0</v>
      </c>
      <c r="T169" s="38">
        <v>0</v>
      </c>
      <c r="U169" s="38">
        <v>0</v>
      </c>
      <c r="V169" s="38">
        <v>0</v>
      </c>
      <c r="W169" s="13" t="s">
        <v>2030</v>
      </c>
      <c r="X169" s="13" t="s">
        <v>50</v>
      </c>
      <c r="Y169" s="1" t="s">
        <v>50</v>
      </c>
      <c r="Z169" s="1" t="s">
        <v>50</v>
      </c>
      <c r="AA169" s="39"/>
      <c r="AB169" s="1" t="s">
        <v>50</v>
      </c>
    </row>
    <row r="170" spans="1:28" ht="30" customHeight="1">
      <c r="A170" s="13" t="s">
        <v>1084</v>
      </c>
      <c r="B170" s="13" t="s">
        <v>1082</v>
      </c>
      <c r="C170" s="13" t="s">
        <v>1083</v>
      </c>
      <c r="D170" s="37" t="s">
        <v>59</v>
      </c>
      <c r="E170" s="38">
        <v>0</v>
      </c>
      <c r="F170" s="13" t="s">
        <v>50</v>
      </c>
      <c r="G170" s="38">
        <v>22580</v>
      </c>
      <c r="H170" s="13" t="s">
        <v>2002</v>
      </c>
      <c r="I170" s="38">
        <v>0</v>
      </c>
      <c r="J170" s="13" t="s">
        <v>50</v>
      </c>
      <c r="K170" s="38">
        <v>11000</v>
      </c>
      <c r="L170" s="13" t="s">
        <v>2031</v>
      </c>
      <c r="M170" s="38">
        <v>8500</v>
      </c>
      <c r="N170" s="13" t="s">
        <v>2032</v>
      </c>
      <c r="O170" s="38">
        <f t="shared" ref="O170:O201" si="6">SMALL(E170:M170,COUNTIF(E170:M170,0)+1)</f>
        <v>8500</v>
      </c>
      <c r="P170" s="38">
        <v>0</v>
      </c>
      <c r="Q170" s="38">
        <v>0</v>
      </c>
      <c r="R170" s="38">
        <v>0</v>
      </c>
      <c r="S170" s="38">
        <v>0</v>
      </c>
      <c r="T170" s="38">
        <v>0</v>
      </c>
      <c r="U170" s="38">
        <v>0</v>
      </c>
      <c r="V170" s="38">
        <v>0</v>
      </c>
      <c r="W170" s="13" t="s">
        <v>2033</v>
      </c>
      <c r="X170" s="13" t="s">
        <v>50</v>
      </c>
      <c r="Y170" s="1" t="s">
        <v>50</v>
      </c>
      <c r="Z170" s="1" t="s">
        <v>50</v>
      </c>
      <c r="AA170" s="39"/>
      <c r="AB170" s="1" t="s">
        <v>50</v>
      </c>
    </row>
    <row r="171" spans="1:28" ht="30" customHeight="1">
      <c r="A171" s="13" t="s">
        <v>234</v>
      </c>
      <c r="B171" s="13" t="s">
        <v>232</v>
      </c>
      <c r="C171" s="13" t="s">
        <v>233</v>
      </c>
      <c r="D171" s="37" t="s">
        <v>58</v>
      </c>
      <c r="E171" s="38">
        <v>28025</v>
      </c>
      <c r="F171" s="13" t="s">
        <v>50</v>
      </c>
      <c r="G171" s="38">
        <v>29500</v>
      </c>
      <c r="H171" s="13" t="s">
        <v>1949</v>
      </c>
      <c r="I171" s="38">
        <v>29900</v>
      </c>
      <c r="J171" s="13" t="s">
        <v>2034</v>
      </c>
      <c r="K171" s="38">
        <v>0</v>
      </c>
      <c r="L171" s="13" t="s">
        <v>50</v>
      </c>
      <c r="M171" s="38">
        <v>0</v>
      </c>
      <c r="N171" s="13" t="s">
        <v>50</v>
      </c>
      <c r="O171" s="38">
        <f t="shared" si="6"/>
        <v>28025</v>
      </c>
      <c r="P171" s="38">
        <v>0</v>
      </c>
      <c r="Q171" s="38">
        <v>0</v>
      </c>
      <c r="R171" s="38">
        <v>0</v>
      </c>
      <c r="S171" s="38">
        <v>0</v>
      </c>
      <c r="T171" s="38">
        <v>0</v>
      </c>
      <c r="U171" s="38">
        <v>0</v>
      </c>
      <c r="V171" s="38">
        <v>0</v>
      </c>
      <c r="W171" s="13" t="s">
        <v>2035</v>
      </c>
      <c r="X171" s="13" t="s">
        <v>50</v>
      </c>
      <c r="Y171" s="1" t="s">
        <v>50</v>
      </c>
      <c r="Z171" s="1" t="s">
        <v>50</v>
      </c>
      <c r="AA171" s="39"/>
      <c r="AB171" s="1" t="s">
        <v>50</v>
      </c>
    </row>
    <row r="172" spans="1:28" ht="30" customHeight="1">
      <c r="A172" s="13" t="s">
        <v>236</v>
      </c>
      <c r="B172" s="13" t="s">
        <v>232</v>
      </c>
      <c r="C172" s="13" t="s">
        <v>235</v>
      </c>
      <c r="D172" s="37" t="s">
        <v>58</v>
      </c>
      <c r="E172" s="38">
        <v>41040</v>
      </c>
      <c r="F172" s="13" t="s">
        <v>50</v>
      </c>
      <c r="G172" s="38">
        <v>44200</v>
      </c>
      <c r="H172" s="13" t="s">
        <v>1949</v>
      </c>
      <c r="I172" s="38">
        <v>43200</v>
      </c>
      <c r="J172" s="13" t="s">
        <v>2034</v>
      </c>
      <c r="K172" s="38">
        <v>0</v>
      </c>
      <c r="L172" s="13" t="s">
        <v>50</v>
      </c>
      <c r="M172" s="38">
        <v>0</v>
      </c>
      <c r="N172" s="13" t="s">
        <v>50</v>
      </c>
      <c r="O172" s="38">
        <f t="shared" si="6"/>
        <v>41040</v>
      </c>
      <c r="P172" s="38">
        <v>0</v>
      </c>
      <c r="Q172" s="38">
        <v>0</v>
      </c>
      <c r="R172" s="38">
        <v>0</v>
      </c>
      <c r="S172" s="38">
        <v>0</v>
      </c>
      <c r="T172" s="38">
        <v>0</v>
      </c>
      <c r="U172" s="38">
        <v>0</v>
      </c>
      <c r="V172" s="38">
        <v>0</v>
      </c>
      <c r="W172" s="13" t="s">
        <v>2036</v>
      </c>
      <c r="X172" s="13" t="s">
        <v>50</v>
      </c>
      <c r="Y172" s="1" t="s">
        <v>50</v>
      </c>
      <c r="Z172" s="1" t="s">
        <v>50</v>
      </c>
      <c r="AA172" s="39"/>
      <c r="AB172" s="1" t="s">
        <v>50</v>
      </c>
    </row>
    <row r="173" spans="1:28" ht="30" customHeight="1">
      <c r="A173" s="13" t="s">
        <v>240</v>
      </c>
      <c r="B173" s="13" t="s">
        <v>237</v>
      </c>
      <c r="C173" s="13" t="s">
        <v>238</v>
      </c>
      <c r="D173" s="37" t="s">
        <v>58</v>
      </c>
      <c r="E173" s="38">
        <v>0</v>
      </c>
      <c r="F173" s="13" t="s">
        <v>50</v>
      </c>
      <c r="G173" s="38">
        <v>56900</v>
      </c>
      <c r="H173" s="13" t="s">
        <v>2037</v>
      </c>
      <c r="I173" s="38">
        <v>56900</v>
      </c>
      <c r="J173" s="13" t="s">
        <v>2038</v>
      </c>
      <c r="K173" s="38">
        <v>56900</v>
      </c>
      <c r="L173" s="13" t="s">
        <v>2039</v>
      </c>
      <c r="M173" s="38">
        <v>0</v>
      </c>
      <c r="N173" s="13" t="s">
        <v>50</v>
      </c>
      <c r="O173" s="38">
        <f t="shared" si="6"/>
        <v>56900</v>
      </c>
      <c r="P173" s="38">
        <v>0</v>
      </c>
      <c r="Q173" s="38">
        <v>0</v>
      </c>
      <c r="R173" s="38">
        <v>0</v>
      </c>
      <c r="S173" s="38">
        <v>0</v>
      </c>
      <c r="T173" s="38">
        <v>0</v>
      </c>
      <c r="U173" s="38">
        <v>0</v>
      </c>
      <c r="V173" s="38">
        <v>0</v>
      </c>
      <c r="W173" s="13" t="s">
        <v>2040</v>
      </c>
      <c r="X173" s="13" t="s">
        <v>239</v>
      </c>
      <c r="Y173" s="1" t="s">
        <v>50</v>
      </c>
      <c r="Z173" s="1" t="s">
        <v>50</v>
      </c>
      <c r="AA173" s="39"/>
      <c r="AB173" s="1" t="s">
        <v>50</v>
      </c>
    </row>
    <row r="174" spans="1:28" ht="30" customHeight="1">
      <c r="A174" s="13" t="s">
        <v>242</v>
      </c>
      <c r="B174" s="13" t="s">
        <v>237</v>
      </c>
      <c r="C174" s="13" t="s">
        <v>241</v>
      </c>
      <c r="D174" s="37" t="s">
        <v>58</v>
      </c>
      <c r="E174" s="38">
        <v>0</v>
      </c>
      <c r="F174" s="13" t="s">
        <v>50</v>
      </c>
      <c r="G174" s="38">
        <v>81774</v>
      </c>
      <c r="H174" s="13" t="s">
        <v>2037</v>
      </c>
      <c r="I174" s="38">
        <v>81774</v>
      </c>
      <c r="J174" s="13" t="s">
        <v>2038</v>
      </c>
      <c r="K174" s="38">
        <v>81774</v>
      </c>
      <c r="L174" s="13" t="s">
        <v>2039</v>
      </c>
      <c r="M174" s="38">
        <v>0</v>
      </c>
      <c r="N174" s="13" t="s">
        <v>50</v>
      </c>
      <c r="O174" s="38">
        <f t="shared" si="6"/>
        <v>81774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38">
        <v>0</v>
      </c>
      <c r="V174" s="38">
        <v>0</v>
      </c>
      <c r="W174" s="13" t="s">
        <v>2041</v>
      </c>
      <c r="X174" s="13" t="s">
        <v>239</v>
      </c>
      <c r="Y174" s="1" t="s">
        <v>50</v>
      </c>
      <c r="Z174" s="1" t="s">
        <v>50</v>
      </c>
      <c r="AA174" s="39"/>
      <c r="AB174" s="1" t="s">
        <v>50</v>
      </c>
    </row>
    <row r="175" spans="1:28" ht="30" customHeight="1">
      <c r="A175" s="13" t="s">
        <v>246</v>
      </c>
      <c r="B175" s="13" t="s">
        <v>243</v>
      </c>
      <c r="C175" s="13" t="s">
        <v>244</v>
      </c>
      <c r="D175" s="37" t="s">
        <v>58</v>
      </c>
      <c r="E175" s="38">
        <v>0</v>
      </c>
      <c r="F175" s="13" t="s">
        <v>50</v>
      </c>
      <c r="G175" s="38">
        <v>171800</v>
      </c>
      <c r="H175" s="13" t="s">
        <v>2037</v>
      </c>
      <c r="I175" s="38">
        <v>171800</v>
      </c>
      <c r="J175" s="13" t="s">
        <v>2038</v>
      </c>
      <c r="K175" s="38">
        <v>171800</v>
      </c>
      <c r="L175" s="13" t="s">
        <v>2042</v>
      </c>
      <c r="M175" s="38">
        <v>0</v>
      </c>
      <c r="N175" s="13" t="s">
        <v>50</v>
      </c>
      <c r="O175" s="38">
        <f t="shared" si="6"/>
        <v>171800</v>
      </c>
      <c r="P175" s="38">
        <v>0</v>
      </c>
      <c r="Q175" s="38">
        <v>0</v>
      </c>
      <c r="R175" s="38">
        <v>0</v>
      </c>
      <c r="S175" s="38">
        <v>0</v>
      </c>
      <c r="T175" s="38">
        <v>0</v>
      </c>
      <c r="U175" s="38">
        <v>0</v>
      </c>
      <c r="V175" s="38">
        <v>0</v>
      </c>
      <c r="W175" s="13" t="s">
        <v>2043</v>
      </c>
      <c r="X175" s="13" t="s">
        <v>245</v>
      </c>
      <c r="Y175" s="1" t="s">
        <v>50</v>
      </c>
      <c r="Z175" s="1" t="s">
        <v>50</v>
      </c>
      <c r="AA175" s="39"/>
      <c r="AB175" s="1" t="s">
        <v>50</v>
      </c>
    </row>
    <row r="176" spans="1:28" ht="30" customHeight="1">
      <c r="A176" s="13" t="s">
        <v>552</v>
      </c>
      <c r="B176" s="13" t="s">
        <v>498</v>
      </c>
      <c r="C176" s="13" t="s">
        <v>551</v>
      </c>
      <c r="D176" s="37" t="s">
        <v>60</v>
      </c>
      <c r="E176" s="38">
        <v>4037</v>
      </c>
      <c r="F176" s="13" t="s">
        <v>50</v>
      </c>
      <c r="G176" s="38">
        <v>3850</v>
      </c>
      <c r="H176" s="13" t="s">
        <v>2044</v>
      </c>
      <c r="I176" s="38">
        <v>0</v>
      </c>
      <c r="J176" s="13" t="s">
        <v>50</v>
      </c>
      <c r="K176" s="38">
        <v>0</v>
      </c>
      <c r="L176" s="13" t="s">
        <v>50</v>
      </c>
      <c r="M176" s="38">
        <v>0</v>
      </c>
      <c r="N176" s="13" t="s">
        <v>50</v>
      </c>
      <c r="O176" s="38">
        <f t="shared" si="6"/>
        <v>3850</v>
      </c>
      <c r="P176" s="38">
        <v>0</v>
      </c>
      <c r="Q176" s="38">
        <v>0</v>
      </c>
      <c r="R176" s="38">
        <v>0</v>
      </c>
      <c r="S176" s="38">
        <v>0</v>
      </c>
      <c r="T176" s="38">
        <v>0</v>
      </c>
      <c r="U176" s="38">
        <v>0</v>
      </c>
      <c r="V176" s="38">
        <v>0</v>
      </c>
      <c r="W176" s="13" t="s">
        <v>2045</v>
      </c>
      <c r="X176" s="13" t="s">
        <v>50</v>
      </c>
      <c r="Y176" s="1" t="s">
        <v>50</v>
      </c>
      <c r="Z176" s="1" t="s">
        <v>50</v>
      </c>
      <c r="AA176" s="39"/>
      <c r="AB176" s="1" t="s">
        <v>50</v>
      </c>
    </row>
    <row r="177" spans="1:28" ht="30" customHeight="1">
      <c r="A177" s="13" t="s">
        <v>500</v>
      </c>
      <c r="B177" s="13" t="s">
        <v>498</v>
      </c>
      <c r="C177" s="13" t="s">
        <v>499</v>
      </c>
      <c r="D177" s="37" t="s">
        <v>495</v>
      </c>
      <c r="E177" s="38">
        <v>0</v>
      </c>
      <c r="F177" s="13" t="s">
        <v>50</v>
      </c>
      <c r="G177" s="38">
        <v>8300</v>
      </c>
      <c r="H177" s="13" t="s">
        <v>2044</v>
      </c>
      <c r="I177" s="38">
        <v>10600</v>
      </c>
      <c r="J177" s="13" t="s">
        <v>2046</v>
      </c>
      <c r="K177" s="38">
        <v>0</v>
      </c>
      <c r="L177" s="13" t="s">
        <v>50</v>
      </c>
      <c r="M177" s="38">
        <v>0</v>
      </c>
      <c r="N177" s="13" t="s">
        <v>50</v>
      </c>
      <c r="O177" s="38">
        <f t="shared" si="6"/>
        <v>8300</v>
      </c>
      <c r="P177" s="38">
        <v>0</v>
      </c>
      <c r="Q177" s="38">
        <v>0</v>
      </c>
      <c r="R177" s="38">
        <v>0</v>
      </c>
      <c r="S177" s="38">
        <v>0</v>
      </c>
      <c r="T177" s="38">
        <v>0</v>
      </c>
      <c r="U177" s="38">
        <v>0</v>
      </c>
      <c r="V177" s="38">
        <v>0</v>
      </c>
      <c r="W177" s="13" t="s">
        <v>2047</v>
      </c>
      <c r="X177" s="13" t="s">
        <v>50</v>
      </c>
      <c r="Y177" s="1" t="s">
        <v>50</v>
      </c>
      <c r="Z177" s="1" t="s">
        <v>50</v>
      </c>
      <c r="AA177" s="39"/>
      <c r="AB177" s="1" t="s">
        <v>50</v>
      </c>
    </row>
    <row r="178" spans="1:28" ht="30" customHeight="1">
      <c r="A178" s="13" t="s">
        <v>502</v>
      </c>
      <c r="B178" s="13" t="s">
        <v>498</v>
      </c>
      <c r="C178" s="13" t="s">
        <v>501</v>
      </c>
      <c r="D178" s="37" t="s">
        <v>495</v>
      </c>
      <c r="E178" s="38">
        <v>0</v>
      </c>
      <c r="F178" s="13" t="s">
        <v>50</v>
      </c>
      <c r="G178" s="38">
        <v>12300</v>
      </c>
      <c r="H178" s="13" t="s">
        <v>2044</v>
      </c>
      <c r="I178" s="38">
        <v>16600</v>
      </c>
      <c r="J178" s="13" t="s">
        <v>2046</v>
      </c>
      <c r="K178" s="38">
        <v>0</v>
      </c>
      <c r="L178" s="13" t="s">
        <v>50</v>
      </c>
      <c r="M178" s="38">
        <v>0</v>
      </c>
      <c r="N178" s="13" t="s">
        <v>50</v>
      </c>
      <c r="O178" s="38">
        <f t="shared" si="6"/>
        <v>12300</v>
      </c>
      <c r="P178" s="38">
        <v>0</v>
      </c>
      <c r="Q178" s="38">
        <v>0</v>
      </c>
      <c r="R178" s="38">
        <v>0</v>
      </c>
      <c r="S178" s="38">
        <v>0</v>
      </c>
      <c r="T178" s="38">
        <v>0</v>
      </c>
      <c r="U178" s="38">
        <v>0</v>
      </c>
      <c r="V178" s="38">
        <v>0</v>
      </c>
      <c r="W178" s="13" t="s">
        <v>2048</v>
      </c>
      <c r="X178" s="13" t="s">
        <v>50</v>
      </c>
      <c r="Y178" s="1" t="s">
        <v>50</v>
      </c>
      <c r="Z178" s="1" t="s">
        <v>50</v>
      </c>
      <c r="AA178" s="39"/>
      <c r="AB178" s="1" t="s">
        <v>50</v>
      </c>
    </row>
    <row r="179" spans="1:28" ht="30" customHeight="1">
      <c r="A179" s="13" t="s">
        <v>504</v>
      </c>
      <c r="B179" s="13" t="s">
        <v>498</v>
      </c>
      <c r="C179" s="13" t="s">
        <v>503</v>
      </c>
      <c r="D179" s="37" t="s">
        <v>495</v>
      </c>
      <c r="E179" s="38">
        <v>0</v>
      </c>
      <c r="F179" s="13" t="s">
        <v>50</v>
      </c>
      <c r="G179" s="38">
        <v>15800</v>
      </c>
      <c r="H179" s="13" t="s">
        <v>2044</v>
      </c>
      <c r="I179" s="38">
        <v>21900</v>
      </c>
      <c r="J179" s="13" t="s">
        <v>2046</v>
      </c>
      <c r="K179" s="38">
        <v>0</v>
      </c>
      <c r="L179" s="13" t="s">
        <v>50</v>
      </c>
      <c r="M179" s="38">
        <v>0</v>
      </c>
      <c r="N179" s="13" t="s">
        <v>50</v>
      </c>
      <c r="O179" s="38">
        <f t="shared" si="6"/>
        <v>15800</v>
      </c>
      <c r="P179" s="38">
        <v>0</v>
      </c>
      <c r="Q179" s="38">
        <v>0</v>
      </c>
      <c r="R179" s="38">
        <v>0</v>
      </c>
      <c r="S179" s="38">
        <v>0</v>
      </c>
      <c r="T179" s="38">
        <v>0</v>
      </c>
      <c r="U179" s="38">
        <v>0</v>
      </c>
      <c r="V179" s="38">
        <v>0</v>
      </c>
      <c r="W179" s="13" t="s">
        <v>2049</v>
      </c>
      <c r="X179" s="13" t="s">
        <v>50</v>
      </c>
      <c r="Y179" s="1" t="s">
        <v>50</v>
      </c>
      <c r="Z179" s="1" t="s">
        <v>50</v>
      </c>
      <c r="AA179" s="39"/>
      <c r="AB179" s="1" t="s">
        <v>50</v>
      </c>
    </row>
    <row r="180" spans="1:28" ht="30" customHeight="1">
      <c r="A180" s="13" t="s">
        <v>506</v>
      </c>
      <c r="B180" s="13" t="s">
        <v>498</v>
      </c>
      <c r="C180" s="13" t="s">
        <v>505</v>
      </c>
      <c r="D180" s="37" t="s">
        <v>495</v>
      </c>
      <c r="E180" s="38">
        <v>0</v>
      </c>
      <c r="F180" s="13" t="s">
        <v>50</v>
      </c>
      <c r="G180" s="38">
        <v>23100</v>
      </c>
      <c r="H180" s="13" t="s">
        <v>2044</v>
      </c>
      <c r="I180" s="38">
        <v>31900</v>
      </c>
      <c r="J180" s="13" t="s">
        <v>2046</v>
      </c>
      <c r="K180" s="38">
        <v>0</v>
      </c>
      <c r="L180" s="13" t="s">
        <v>50</v>
      </c>
      <c r="M180" s="38">
        <v>0</v>
      </c>
      <c r="N180" s="13" t="s">
        <v>50</v>
      </c>
      <c r="O180" s="38">
        <f t="shared" si="6"/>
        <v>23100</v>
      </c>
      <c r="P180" s="38">
        <v>0</v>
      </c>
      <c r="Q180" s="38">
        <v>0</v>
      </c>
      <c r="R180" s="38">
        <v>0</v>
      </c>
      <c r="S180" s="38">
        <v>0</v>
      </c>
      <c r="T180" s="38">
        <v>0</v>
      </c>
      <c r="U180" s="38">
        <v>0</v>
      </c>
      <c r="V180" s="38">
        <v>0</v>
      </c>
      <c r="W180" s="13" t="s">
        <v>2050</v>
      </c>
      <c r="X180" s="13" t="s">
        <v>50</v>
      </c>
      <c r="Y180" s="1" t="s">
        <v>50</v>
      </c>
      <c r="Z180" s="1" t="s">
        <v>50</v>
      </c>
      <c r="AA180" s="39"/>
      <c r="AB180" s="1" t="s">
        <v>50</v>
      </c>
    </row>
    <row r="181" spans="1:28" ht="30" customHeight="1">
      <c r="A181" s="13" t="s">
        <v>509</v>
      </c>
      <c r="B181" s="13" t="s">
        <v>507</v>
      </c>
      <c r="C181" s="13" t="s">
        <v>508</v>
      </c>
      <c r="D181" s="37" t="s">
        <v>212</v>
      </c>
      <c r="E181" s="38">
        <v>0</v>
      </c>
      <c r="F181" s="13" t="s">
        <v>50</v>
      </c>
      <c r="G181" s="38">
        <v>13000</v>
      </c>
      <c r="H181" s="13" t="s">
        <v>2051</v>
      </c>
      <c r="I181" s="38">
        <v>0</v>
      </c>
      <c r="J181" s="13" t="s">
        <v>50</v>
      </c>
      <c r="K181" s="38">
        <v>0</v>
      </c>
      <c r="L181" s="13" t="s">
        <v>50</v>
      </c>
      <c r="M181" s="38">
        <v>0</v>
      </c>
      <c r="N181" s="13" t="s">
        <v>50</v>
      </c>
      <c r="O181" s="38">
        <f t="shared" si="6"/>
        <v>13000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13" t="s">
        <v>2052</v>
      </c>
      <c r="X181" s="13" t="s">
        <v>50</v>
      </c>
      <c r="Y181" s="1" t="s">
        <v>50</v>
      </c>
      <c r="Z181" s="1" t="s">
        <v>50</v>
      </c>
      <c r="AA181" s="39"/>
      <c r="AB181" s="1" t="s">
        <v>50</v>
      </c>
    </row>
    <row r="182" spans="1:28" ht="30" customHeight="1">
      <c r="A182" s="13" t="s">
        <v>512</v>
      </c>
      <c r="B182" s="13" t="s">
        <v>510</v>
      </c>
      <c r="C182" s="13" t="s">
        <v>511</v>
      </c>
      <c r="D182" s="37" t="s">
        <v>212</v>
      </c>
      <c r="E182" s="38">
        <v>0</v>
      </c>
      <c r="F182" s="13" t="s">
        <v>50</v>
      </c>
      <c r="G182" s="38">
        <v>920</v>
      </c>
      <c r="H182" s="13" t="s">
        <v>2053</v>
      </c>
      <c r="I182" s="38">
        <v>0</v>
      </c>
      <c r="J182" s="13" t="s">
        <v>50</v>
      </c>
      <c r="K182" s="38">
        <v>0</v>
      </c>
      <c r="L182" s="13" t="s">
        <v>50</v>
      </c>
      <c r="M182" s="38">
        <v>0</v>
      </c>
      <c r="N182" s="13" t="s">
        <v>50</v>
      </c>
      <c r="O182" s="38">
        <f t="shared" si="6"/>
        <v>920</v>
      </c>
      <c r="P182" s="38">
        <v>0</v>
      </c>
      <c r="Q182" s="38">
        <v>0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13" t="s">
        <v>2054</v>
      </c>
      <c r="X182" s="13" t="s">
        <v>50</v>
      </c>
      <c r="Y182" s="1" t="s">
        <v>50</v>
      </c>
      <c r="Z182" s="1" t="s">
        <v>50</v>
      </c>
      <c r="AA182" s="39"/>
      <c r="AB182" s="1" t="s">
        <v>50</v>
      </c>
    </row>
    <row r="183" spans="1:28" ht="30" customHeight="1">
      <c r="A183" s="13" t="s">
        <v>515</v>
      </c>
      <c r="B183" s="13" t="s">
        <v>513</v>
      </c>
      <c r="C183" s="13" t="s">
        <v>514</v>
      </c>
      <c r="D183" s="37" t="s">
        <v>212</v>
      </c>
      <c r="E183" s="38">
        <v>0</v>
      </c>
      <c r="F183" s="13" t="s">
        <v>50</v>
      </c>
      <c r="G183" s="38">
        <v>0</v>
      </c>
      <c r="H183" s="13" t="s">
        <v>50</v>
      </c>
      <c r="I183" s="38">
        <v>0</v>
      </c>
      <c r="J183" s="13" t="s">
        <v>50</v>
      </c>
      <c r="K183" s="38">
        <v>0</v>
      </c>
      <c r="L183" s="13" t="s">
        <v>50</v>
      </c>
      <c r="M183" s="38">
        <v>26400</v>
      </c>
      <c r="N183" s="13" t="s">
        <v>2055</v>
      </c>
      <c r="O183" s="38">
        <f t="shared" si="6"/>
        <v>26400</v>
      </c>
      <c r="P183" s="38">
        <v>0</v>
      </c>
      <c r="Q183" s="38">
        <v>0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13" t="s">
        <v>2056</v>
      </c>
      <c r="X183" s="13" t="s">
        <v>50</v>
      </c>
      <c r="Y183" s="1" t="s">
        <v>50</v>
      </c>
      <c r="Z183" s="1" t="s">
        <v>50</v>
      </c>
      <c r="AA183" s="39"/>
      <c r="AB183" s="1" t="s">
        <v>50</v>
      </c>
    </row>
    <row r="184" spans="1:28" ht="30" customHeight="1">
      <c r="A184" s="13" t="s">
        <v>1112</v>
      </c>
      <c r="B184" s="13" t="s">
        <v>539</v>
      </c>
      <c r="C184" s="13" t="s">
        <v>1111</v>
      </c>
      <c r="D184" s="37" t="s">
        <v>61</v>
      </c>
      <c r="E184" s="38">
        <v>0</v>
      </c>
      <c r="F184" s="13" t="s">
        <v>50</v>
      </c>
      <c r="G184" s="38">
        <v>1400</v>
      </c>
      <c r="H184" s="13" t="s">
        <v>2044</v>
      </c>
      <c r="I184" s="38">
        <v>2300</v>
      </c>
      <c r="J184" s="13" t="s">
        <v>2046</v>
      </c>
      <c r="K184" s="38">
        <v>0</v>
      </c>
      <c r="L184" s="13" t="s">
        <v>50</v>
      </c>
      <c r="M184" s="38">
        <v>0</v>
      </c>
      <c r="N184" s="13" t="s">
        <v>50</v>
      </c>
      <c r="O184" s="38">
        <f t="shared" si="6"/>
        <v>1400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13" t="s">
        <v>2057</v>
      </c>
      <c r="X184" s="13" t="s">
        <v>50</v>
      </c>
      <c r="Y184" s="1" t="s">
        <v>50</v>
      </c>
      <c r="Z184" s="1" t="s">
        <v>50</v>
      </c>
      <c r="AA184" s="39"/>
      <c r="AB184" s="1" t="s">
        <v>50</v>
      </c>
    </row>
    <row r="185" spans="1:28" ht="30" customHeight="1">
      <c r="A185" s="13" t="s">
        <v>541</v>
      </c>
      <c r="B185" s="13" t="s">
        <v>539</v>
      </c>
      <c r="C185" s="13" t="s">
        <v>540</v>
      </c>
      <c r="D185" s="37" t="s">
        <v>61</v>
      </c>
      <c r="E185" s="38">
        <v>0</v>
      </c>
      <c r="F185" s="13" t="s">
        <v>50</v>
      </c>
      <c r="G185" s="38">
        <v>0</v>
      </c>
      <c r="H185" s="13" t="s">
        <v>50</v>
      </c>
      <c r="I185" s="38">
        <v>0</v>
      </c>
      <c r="J185" s="13" t="s">
        <v>50</v>
      </c>
      <c r="K185" s="38">
        <v>0</v>
      </c>
      <c r="L185" s="13" t="s">
        <v>50</v>
      </c>
      <c r="M185" s="38">
        <v>900</v>
      </c>
      <c r="N185" s="13" t="s">
        <v>50</v>
      </c>
      <c r="O185" s="38">
        <f t="shared" si="6"/>
        <v>900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13" t="s">
        <v>2058</v>
      </c>
      <c r="X185" s="13" t="s">
        <v>50</v>
      </c>
      <c r="Y185" s="1" t="s">
        <v>50</v>
      </c>
      <c r="Z185" s="1" t="s">
        <v>50</v>
      </c>
      <c r="AA185" s="39"/>
      <c r="AB185" s="1" t="s">
        <v>50</v>
      </c>
    </row>
    <row r="186" spans="1:28" ht="30" customHeight="1">
      <c r="A186" s="13" t="s">
        <v>554</v>
      </c>
      <c r="B186" s="13" t="s">
        <v>539</v>
      </c>
      <c r="C186" s="13" t="s">
        <v>553</v>
      </c>
      <c r="D186" s="37" t="s">
        <v>61</v>
      </c>
      <c r="E186" s="38">
        <v>0</v>
      </c>
      <c r="F186" s="13" t="s">
        <v>50</v>
      </c>
      <c r="G186" s="38">
        <v>1590</v>
      </c>
      <c r="H186" s="13" t="s">
        <v>2044</v>
      </c>
      <c r="I186" s="38">
        <v>2500</v>
      </c>
      <c r="J186" s="13" t="s">
        <v>2046</v>
      </c>
      <c r="K186" s="38">
        <v>0</v>
      </c>
      <c r="L186" s="13" t="s">
        <v>50</v>
      </c>
      <c r="M186" s="38">
        <v>0</v>
      </c>
      <c r="N186" s="13" t="s">
        <v>50</v>
      </c>
      <c r="O186" s="38">
        <f t="shared" si="6"/>
        <v>1590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13" t="s">
        <v>2059</v>
      </c>
      <c r="X186" s="13" t="s">
        <v>50</v>
      </c>
      <c r="Y186" s="1" t="s">
        <v>50</v>
      </c>
      <c r="Z186" s="1" t="s">
        <v>50</v>
      </c>
      <c r="AA186" s="39"/>
      <c r="AB186" s="1" t="s">
        <v>50</v>
      </c>
    </row>
    <row r="187" spans="1:28" ht="30" customHeight="1">
      <c r="A187" s="13" t="s">
        <v>492</v>
      </c>
      <c r="B187" s="13" t="s">
        <v>471</v>
      </c>
      <c r="C187" s="13" t="s">
        <v>491</v>
      </c>
      <c r="D187" s="37" t="s">
        <v>61</v>
      </c>
      <c r="E187" s="38">
        <v>1330</v>
      </c>
      <c r="F187" s="13" t="s">
        <v>50</v>
      </c>
      <c r="G187" s="38">
        <v>1400</v>
      </c>
      <c r="H187" s="13" t="s">
        <v>2044</v>
      </c>
      <c r="I187" s="38">
        <v>0</v>
      </c>
      <c r="J187" s="13" t="s">
        <v>50</v>
      </c>
      <c r="K187" s="38">
        <v>0</v>
      </c>
      <c r="L187" s="13" t="s">
        <v>50</v>
      </c>
      <c r="M187" s="38">
        <v>0</v>
      </c>
      <c r="N187" s="13" t="s">
        <v>50</v>
      </c>
      <c r="O187" s="38">
        <f t="shared" si="6"/>
        <v>1330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13" t="s">
        <v>2060</v>
      </c>
      <c r="X187" s="13" t="s">
        <v>50</v>
      </c>
      <c r="Y187" s="1" t="s">
        <v>50</v>
      </c>
      <c r="Z187" s="1" t="s">
        <v>50</v>
      </c>
      <c r="AA187" s="39"/>
      <c r="AB187" s="1" t="s">
        <v>50</v>
      </c>
    </row>
    <row r="188" spans="1:28" ht="30" customHeight="1">
      <c r="A188" s="13" t="s">
        <v>473</v>
      </c>
      <c r="B188" s="13" t="s">
        <v>471</v>
      </c>
      <c r="C188" s="13" t="s">
        <v>472</v>
      </c>
      <c r="D188" s="37" t="s">
        <v>61</v>
      </c>
      <c r="E188" s="38">
        <v>28500</v>
      </c>
      <c r="F188" s="13" t="s">
        <v>50</v>
      </c>
      <c r="G188" s="38">
        <v>30000</v>
      </c>
      <c r="H188" s="13" t="s">
        <v>2044</v>
      </c>
      <c r="I188" s="38">
        <v>0</v>
      </c>
      <c r="J188" s="13" t="s">
        <v>50</v>
      </c>
      <c r="K188" s="38">
        <v>0</v>
      </c>
      <c r="L188" s="13" t="s">
        <v>50</v>
      </c>
      <c r="M188" s="38">
        <v>0</v>
      </c>
      <c r="N188" s="13" t="s">
        <v>50</v>
      </c>
      <c r="O188" s="38">
        <f t="shared" si="6"/>
        <v>28500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13" t="s">
        <v>2061</v>
      </c>
      <c r="X188" s="13" t="s">
        <v>50</v>
      </c>
      <c r="Y188" s="1" t="s">
        <v>50</v>
      </c>
      <c r="Z188" s="1" t="s">
        <v>50</v>
      </c>
      <c r="AA188" s="39"/>
      <c r="AB188" s="1" t="s">
        <v>50</v>
      </c>
    </row>
    <row r="189" spans="1:28" ht="30" customHeight="1">
      <c r="A189" s="13" t="s">
        <v>475</v>
      </c>
      <c r="B189" s="13" t="s">
        <v>471</v>
      </c>
      <c r="C189" s="13" t="s">
        <v>474</v>
      </c>
      <c r="D189" s="37" t="s">
        <v>61</v>
      </c>
      <c r="E189" s="38">
        <v>9500</v>
      </c>
      <c r="F189" s="13" t="s">
        <v>50</v>
      </c>
      <c r="G189" s="38">
        <v>10000</v>
      </c>
      <c r="H189" s="13" t="s">
        <v>2044</v>
      </c>
      <c r="I189" s="38">
        <v>0</v>
      </c>
      <c r="J189" s="13" t="s">
        <v>50</v>
      </c>
      <c r="K189" s="38">
        <v>0</v>
      </c>
      <c r="L189" s="13" t="s">
        <v>50</v>
      </c>
      <c r="M189" s="38">
        <v>0</v>
      </c>
      <c r="N189" s="13" t="s">
        <v>50</v>
      </c>
      <c r="O189" s="38">
        <f t="shared" si="6"/>
        <v>9500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13" t="s">
        <v>2062</v>
      </c>
      <c r="X189" s="13" t="s">
        <v>50</v>
      </c>
      <c r="Y189" s="1" t="s">
        <v>50</v>
      </c>
      <c r="Z189" s="1" t="s">
        <v>50</v>
      </c>
      <c r="AA189" s="39"/>
      <c r="AB189" s="1" t="s">
        <v>50</v>
      </c>
    </row>
    <row r="190" spans="1:28" ht="30" customHeight="1">
      <c r="A190" s="13" t="s">
        <v>477</v>
      </c>
      <c r="B190" s="13" t="s">
        <v>471</v>
      </c>
      <c r="C190" s="13" t="s">
        <v>476</v>
      </c>
      <c r="D190" s="37" t="s">
        <v>61</v>
      </c>
      <c r="E190" s="38">
        <v>0</v>
      </c>
      <c r="F190" s="13" t="s">
        <v>50</v>
      </c>
      <c r="G190" s="38">
        <v>25000</v>
      </c>
      <c r="H190" s="13" t="s">
        <v>2044</v>
      </c>
      <c r="I190" s="38">
        <v>0</v>
      </c>
      <c r="J190" s="13" t="s">
        <v>50</v>
      </c>
      <c r="K190" s="38">
        <v>0</v>
      </c>
      <c r="L190" s="13" t="s">
        <v>50</v>
      </c>
      <c r="M190" s="38">
        <v>0</v>
      </c>
      <c r="N190" s="13" t="s">
        <v>50</v>
      </c>
      <c r="O190" s="38">
        <f t="shared" si="6"/>
        <v>25000</v>
      </c>
      <c r="P190" s="38">
        <v>0</v>
      </c>
      <c r="Q190" s="38">
        <v>0</v>
      </c>
      <c r="R190" s="38">
        <v>0</v>
      </c>
      <c r="S190" s="38">
        <v>0</v>
      </c>
      <c r="T190" s="38">
        <v>0</v>
      </c>
      <c r="U190" s="38">
        <v>0</v>
      </c>
      <c r="V190" s="38">
        <v>0</v>
      </c>
      <c r="W190" s="13" t="s">
        <v>2063</v>
      </c>
      <c r="X190" s="13" t="s">
        <v>50</v>
      </c>
      <c r="Y190" s="1" t="s">
        <v>50</v>
      </c>
      <c r="Z190" s="1" t="s">
        <v>50</v>
      </c>
      <c r="AA190" s="39"/>
      <c r="AB190" s="1" t="s">
        <v>50</v>
      </c>
    </row>
    <row r="191" spans="1:28" ht="30" customHeight="1">
      <c r="A191" s="13" t="s">
        <v>481</v>
      </c>
      <c r="B191" s="13" t="s">
        <v>471</v>
      </c>
      <c r="C191" s="13" t="s">
        <v>480</v>
      </c>
      <c r="D191" s="37" t="s">
        <v>61</v>
      </c>
      <c r="E191" s="38">
        <v>0</v>
      </c>
      <c r="F191" s="13" t="s">
        <v>50</v>
      </c>
      <c r="G191" s="38">
        <v>6000</v>
      </c>
      <c r="H191" s="13" t="s">
        <v>2044</v>
      </c>
      <c r="I191" s="38">
        <v>0</v>
      </c>
      <c r="J191" s="13" t="s">
        <v>50</v>
      </c>
      <c r="K191" s="38">
        <v>0</v>
      </c>
      <c r="L191" s="13" t="s">
        <v>50</v>
      </c>
      <c r="M191" s="38">
        <v>0</v>
      </c>
      <c r="N191" s="13" t="s">
        <v>50</v>
      </c>
      <c r="O191" s="38">
        <f t="shared" si="6"/>
        <v>6000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13" t="s">
        <v>2064</v>
      </c>
      <c r="X191" s="13" t="s">
        <v>50</v>
      </c>
      <c r="Y191" s="1" t="s">
        <v>50</v>
      </c>
      <c r="Z191" s="1" t="s">
        <v>50</v>
      </c>
      <c r="AA191" s="39"/>
      <c r="AB191" s="1" t="s">
        <v>50</v>
      </c>
    </row>
    <row r="192" spans="1:28" ht="30" customHeight="1">
      <c r="A192" s="13" t="s">
        <v>483</v>
      </c>
      <c r="B192" s="13" t="s">
        <v>471</v>
      </c>
      <c r="C192" s="13" t="s">
        <v>482</v>
      </c>
      <c r="D192" s="37" t="s">
        <v>61</v>
      </c>
      <c r="E192" s="38">
        <v>0</v>
      </c>
      <c r="F192" s="13" t="s">
        <v>50</v>
      </c>
      <c r="G192" s="38">
        <v>8000</v>
      </c>
      <c r="H192" s="13" t="s">
        <v>2044</v>
      </c>
      <c r="I192" s="38">
        <v>0</v>
      </c>
      <c r="J192" s="13" t="s">
        <v>50</v>
      </c>
      <c r="K192" s="38">
        <v>0</v>
      </c>
      <c r="L192" s="13" t="s">
        <v>50</v>
      </c>
      <c r="M192" s="38">
        <v>0</v>
      </c>
      <c r="N192" s="13" t="s">
        <v>50</v>
      </c>
      <c r="O192" s="38">
        <f t="shared" si="6"/>
        <v>8000</v>
      </c>
      <c r="P192" s="38">
        <v>0</v>
      </c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13" t="s">
        <v>2065</v>
      </c>
      <c r="X192" s="13" t="s">
        <v>50</v>
      </c>
      <c r="Y192" s="1" t="s">
        <v>50</v>
      </c>
      <c r="Z192" s="1" t="s">
        <v>50</v>
      </c>
      <c r="AA192" s="39"/>
      <c r="AB192" s="1" t="s">
        <v>50</v>
      </c>
    </row>
    <row r="193" spans="1:28" ht="30" customHeight="1">
      <c r="A193" s="13" t="s">
        <v>479</v>
      </c>
      <c r="B193" s="13" t="s">
        <v>471</v>
      </c>
      <c r="C193" s="13" t="s">
        <v>478</v>
      </c>
      <c r="D193" s="37" t="s">
        <v>61</v>
      </c>
      <c r="E193" s="38">
        <v>0</v>
      </c>
      <c r="F193" s="13" t="s">
        <v>50</v>
      </c>
      <c r="G193" s="38">
        <v>25000</v>
      </c>
      <c r="H193" s="13" t="s">
        <v>2044</v>
      </c>
      <c r="I193" s="38">
        <v>0</v>
      </c>
      <c r="J193" s="13" t="s">
        <v>50</v>
      </c>
      <c r="K193" s="38">
        <v>0</v>
      </c>
      <c r="L193" s="13" t="s">
        <v>50</v>
      </c>
      <c r="M193" s="38">
        <v>0</v>
      </c>
      <c r="N193" s="13" t="s">
        <v>50</v>
      </c>
      <c r="O193" s="38">
        <f t="shared" si="6"/>
        <v>25000</v>
      </c>
      <c r="P193" s="38">
        <v>0</v>
      </c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38">
        <v>0</v>
      </c>
      <c r="W193" s="13" t="s">
        <v>2066</v>
      </c>
      <c r="X193" s="13" t="s">
        <v>50</v>
      </c>
      <c r="Y193" s="1" t="s">
        <v>50</v>
      </c>
      <c r="Z193" s="1" t="s">
        <v>50</v>
      </c>
      <c r="AA193" s="39"/>
      <c r="AB193" s="1" t="s">
        <v>50</v>
      </c>
    </row>
    <row r="194" spans="1:28" ht="30" customHeight="1">
      <c r="A194" s="13" t="s">
        <v>485</v>
      </c>
      <c r="B194" s="13" t="s">
        <v>471</v>
      </c>
      <c r="C194" s="13" t="s">
        <v>484</v>
      </c>
      <c r="D194" s="37" t="s">
        <v>61</v>
      </c>
      <c r="E194" s="38">
        <v>0</v>
      </c>
      <c r="F194" s="13" t="s">
        <v>50</v>
      </c>
      <c r="G194" s="38">
        <v>9500</v>
      </c>
      <c r="H194" s="13" t="s">
        <v>2044</v>
      </c>
      <c r="I194" s="38">
        <v>0</v>
      </c>
      <c r="J194" s="13" t="s">
        <v>50</v>
      </c>
      <c r="K194" s="38">
        <v>0</v>
      </c>
      <c r="L194" s="13" t="s">
        <v>50</v>
      </c>
      <c r="M194" s="38">
        <v>0</v>
      </c>
      <c r="N194" s="13" t="s">
        <v>50</v>
      </c>
      <c r="O194" s="38">
        <f t="shared" si="6"/>
        <v>9500</v>
      </c>
      <c r="P194" s="38">
        <v>0</v>
      </c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13" t="s">
        <v>2067</v>
      </c>
      <c r="X194" s="13" t="s">
        <v>50</v>
      </c>
      <c r="Y194" s="1" t="s">
        <v>50</v>
      </c>
      <c r="Z194" s="1" t="s">
        <v>50</v>
      </c>
      <c r="AA194" s="39"/>
      <c r="AB194" s="1" t="s">
        <v>50</v>
      </c>
    </row>
    <row r="195" spans="1:28" ht="30" customHeight="1">
      <c r="A195" s="13" t="s">
        <v>487</v>
      </c>
      <c r="B195" s="13" t="s">
        <v>471</v>
      </c>
      <c r="C195" s="13" t="s">
        <v>486</v>
      </c>
      <c r="D195" s="37" t="s">
        <v>61</v>
      </c>
      <c r="E195" s="38">
        <v>0</v>
      </c>
      <c r="F195" s="13" t="s">
        <v>50</v>
      </c>
      <c r="G195" s="38">
        <v>11000</v>
      </c>
      <c r="H195" s="13" t="s">
        <v>2044</v>
      </c>
      <c r="I195" s="38">
        <v>0</v>
      </c>
      <c r="J195" s="13" t="s">
        <v>50</v>
      </c>
      <c r="K195" s="38">
        <v>0</v>
      </c>
      <c r="L195" s="13" t="s">
        <v>50</v>
      </c>
      <c r="M195" s="38">
        <v>0</v>
      </c>
      <c r="N195" s="13" t="s">
        <v>50</v>
      </c>
      <c r="O195" s="38">
        <f t="shared" si="6"/>
        <v>11000</v>
      </c>
      <c r="P195" s="38">
        <v>0</v>
      </c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13" t="s">
        <v>2068</v>
      </c>
      <c r="X195" s="13" t="s">
        <v>50</v>
      </c>
      <c r="Y195" s="1" t="s">
        <v>50</v>
      </c>
      <c r="Z195" s="1" t="s">
        <v>50</v>
      </c>
      <c r="AA195" s="39"/>
      <c r="AB195" s="1" t="s">
        <v>50</v>
      </c>
    </row>
    <row r="196" spans="1:28" ht="30" customHeight="1">
      <c r="A196" s="13" t="s">
        <v>490</v>
      </c>
      <c r="B196" s="13" t="s">
        <v>471</v>
      </c>
      <c r="C196" s="13" t="s">
        <v>488</v>
      </c>
      <c r="D196" s="37" t="s">
        <v>489</v>
      </c>
      <c r="E196" s="38">
        <v>0</v>
      </c>
      <c r="F196" s="13" t="s">
        <v>50</v>
      </c>
      <c r="G196" s="38">
        <v>23000</v>
      </c>
      <c r="H196" s="13" t="s">
        <v>1851</v>
      </c>
      <c r="I196" s="38">
        <v>0</v>
      </c>
      <c r="J196" s="13" t="s">
        <v>50</v>
      </c>
      <c r="K196" s="38">
        <v>21500</v>
      </c>
      <c r="L196" s="13" t="s">
        <v>1853</v>
      </c>
      <c r="M196" s="38">
        <v>0</v>
      </c>
      <c r="N196" s="13" t="s">
        <v>50</v>
      </c>
      <c r="O196" s="38">
        <f t="shared" si="6"/>
        <v>21500</v>
      </c>
      <c r="P196" s="38">
        <v>0</v>
      </c>
      <c r="Q196" s="38">
        <v>0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13" t="s">
        <v>2069</v>
      </c>
      <c r="X196" s="13" t="s">
        <v>50</v>
      </c>
      <c r="Y196" s="1" t="s">
        <v>50</v>
      </c>
      <c r="Z196" s="1" t="s">
        <v>50</v>
      </c>
      <c r="AA196" s="39"/>
      <c r="AB196" s="1" t="s">
        <v>50</v>
      </c>
    </row>
    <row r="197" spans="1:28" ht="30" customHeight="1">
      <c r="A197" s="13" t="s">
        <v>1110</v>
      </c>
      <c r="B197" s="13" t="s">
        <v>1108</v>
      </c>
      <c r="C197" s="13" t="s">
        <v>1109</v>
      </c>
      <c r="D197" s="37" t="s">
        <v>174</v>
      </c>
      <c r="E197" s="38">
        <v>0</v>
      </c>
      <c r="F197" s="13" t="s">
        <v>50</v>
      </c>
      <c r="G197" s="38">
        <v>21000</v>
      </c>
      <c r="H197" s="13" t="s">
        <v>2070</v>
      </c>
      <c r="I197" s="38">
        <v>0</v>
      </c>
      <c r="J197" s="13" t="s">
        <v>50</v>
      </c>
      <c r="K197" s="38">
        <v>30000</v>
      </c>
      <c r="L197" s="13" t="s">
        <v>1935</v>
      </c>
      <c r="M197" s="38">
        <v>0</v>
      </c>
      <c r="N197" s="13" t="s">
        <v>50</v>
      </c>
      <c r="O197" s="38">
        <f t="shared" si="6"/>
        <v>21000</v>
      </c>
      <c r="P197" s="38">
        <v>0</v>
      </c>
      <c r="Q197" s="38">
        <v>0</v>
      </c>
      <c r="R197" s="38">
        <v>0</v>
      </c>
      <c r="S197" s="38">
        <v>0</v>
      </c>
      <c r="T197" s="38">
        <v>0</v>
      </c>
      <c r="U197" s="38">
        <v>0</v>
      </c>
      <c r="V197" s="38">
        <v>0</v>
      </c>
      <c r="W197" s="13" t="s">
        <v>2071</v>
      </c>
      <c r="X197" s="13" t="s">
        <v>50</v>
      </c>
      <c r="Y197" s="1" t="s">
        <v>50</v>
      </c>
      <c r="Z197" s="1" t="s">
        <v>50</v>
      </c>
      <c r="AA197" s="39"/>
      <c r="AB197" s="1" t="s">
        <v>50</v>
      </c>
    </row>
    <row r="198" spans="1:28" ht="30" customHeight="1">
      <c r="A198" s="13" t="s">
        <v>557</v>
      </c>
      <c r="B198" s="13" t="s">
        <v>555</v>
      </c>
      <c r="C198" s="13" t="s">
        <v>556</v>
      </c>
      <c r="D198" s="37" t="s">
        <v>60</v>
      </c>
      <c r="E198" s="38">
        <v>0</v>
      </c>
      <c r="F198" s="13" t="s">
        <v>50</v>
      </c>
      <c r="G198" s="38">
        <v>10140</v>
      </c>
      <c r="H198" s="13" t="s">
        <v>1934</v>
      </c>
      <c r="I198" s="38">
        <v>0</v>
      </c>
      <c r="J198" s="13" t="s">
        <v>50</v>
      </c>
      <c r="K198" s="38">
        <v>0</v>
      </c>
      <c r="L198" s="13" t="s">
        <v>50</v>
      </c>
      <c r="M198" s="38">
        <v>0</v>
      </c>
      <c r="N198" s="13" t="s">
        <v>50</v>
      </c>
      <c r="O198" s="38">
        <f t="shared" si="6"/>
        <v>10140</v>
      </c>
      <c r="P198" s="38">
        <v>0</v>
      </c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13" t="s">
        <v>2072</v>
      </c>
      <c r="X198" s="13" t="s">
        <v>50</v>
      </c>
      <c r="Y198" s="1" t="s">
        <v>50</v>
      </c>
      <c r="Z198" s="1" t="s">
        <v>50</v>
      </c>
      <c r="AA198" s="39"/>
      <c r="AB198" s="1" t="s">
        <v>50</v>
      </c>
    </row>
    <row r="199" spans="1:28" ht="30" customHeight="1">
      <c r="A199" s="13" t="s">
        <v>1114</v>
      </c>
      <c r="B199" s="13" t="s">
        <v>1108</v>
      </c>
      <c r="C199" s="13" t="s">
        <v>1113</v>
      </c>
      <c r="D199" s="37" t="s">
        <v>61</v>
      </c>
      <c r="E199" s="38">
        <v>0</v>
      </c>
      <c r="F199" s="13" t="s">
        <v>50</v>
      </c>
      <c r="G199" s="38">
        <v>350</v>
      </c>
      <c r="H199" s="13" t="s">
        <v>2044</v>
      </c>
      <c r="I199" s="38">
        <v>0</v>
      </c>
      <c r="J199" s="13" t="s">
        <v>50</v>
      </c>
      <c r="K199" s="38">
        <v>0</v>
      </c>
      <c r="L199" s="13" t="s">
        <v>50</v>
      </c>
      <c r="M199" s="38">
        <v>508</v>
      </c>
      <c r="N199" s="13" t="s">
        <v>50</v>
      </c>
      <c r="O199" s="38">
        <f t="shared" si="6"/>
        <v>350</v>
      </c>
      <c r="P199" s="38">
        <v>0</v>
      </c>
      <c r="Q199" s="38">
        <v>0</v>
      </c>
      <c r="R199" s="38">
        <v>0</v>
      </c>
      <c r="S199" s="38">
        <v>0</v>
      </c>
      <c r="T199" s="38">
        <v>0</v>
      </c>
      <c r="U199" s="38">
        <v>0</v>
      </c>
      <c r="V199" s="38">
        <v>0</v>
      </c>
      <c r="W199" s="13" t="s">
        <v>2073</v>
      </c>
      <c r="X199" s="13" t="s">
        <v>50</v>
      </c>
      <c r="Y199" s="1" t="s">
        <v>50</v>
      </c>
      <c r="Z199" s="1" t="s">
        <v>50</v>
      </c>
      <c r="AA199" s="39"/>
      <c r="AB199" s="1" t="s">
        <v>50</v>
      </c>
    </row>
    <row r="200" spans="1:28" ht="30" customHeight="1">
      <c r="A200" s="13" t="s">
        <v>561</v>
      </c>
      <c r="B200" s="13" t="s">
        <v>559</v>
      </c>
      <c r="C200" s="13" t="s">
        <v>560</v>
      </c>
      <c r="D200" s="37" t="s">
        <v>58</v>
      </c>
      <c r="E200" s="38">
        <v>0</v>
      </c>
      <c r="F200" s="13" t="s">
        <v>50</v>
      </c>
      <c r="G200" s="38">
        <v>90000</v>
      </c>
      <c r="H200" s="13" t="s">
        <v>2074</v>
      </c>
      <c r="I200" s="38">
        <v>0</v>
      </c>
      <c r="J200" s="13" t="s">
        <v>50</v>
      </c>
      <c r="K200" s="38">
        <v>0</v>
      </c>
      <c r="L200" s="13" t="s">
        <v>50</v>
      </c>
      <c r="M200" s="38">
        <v>0</v>
      </c>
      <c r="N200" s="13" t="s">
        <v>50</v>
      </c>
      <c r="O200" s="38">
        <f t="shared" si="6"/>
        <v>90000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13" t="s">
        <v>2075</v>
      </c>
      <c r="X200" s="13" t="s">
        <v>50</v>
      </c>
      <c r="Y200" s="1" t="s">
        <v>50</v>
      </c>
      <c r="Z200" s="1" t="s">
        <v>50</v>
      </c>
      <c r="AA200" s="39"/>
      <c r="AB200" s="1" t="s">
        <v>50</v>
      </c>
    </row>
    <row r="201" spans="1:28" ht="30" customHeight="1">
      <c r="A201" s="13" t="s">
        <v>1356</v>
      </c>
      <c r="B201" s="13" t="s">
        <v>1354</v>
      </c>
      <c r="C201" s="13" t="s">
        <v>1355</v>
      </c>
      <c r="D201" s="37" t="s">
        <v>58</v>
      </c>
      <c r="E201" s="38">
        <v>0</v>
      </c>
      <c r="F201" s="13" t="s">
        <v>50</v>
      </c>
      <c r="G201" s="38">
        <v>386.66</v>
      </c>
      <c r="H201" s="13" t="s">
        <v>2076</v>
      </c>
      <c r="I201" s="38">
        <v>0</v>
      </c>
      <c r="J201" s="13" t="s">
        <v>50</v>
      </c>
      <c r="K201" s="38">
        <v>0</v>
      </c>
      <c r="L201" s="13" t="s">
        <v>50</v>
      </c>
      <c r="M201" s="38">
        <v>0</v>
      </c>
      <c r="N201" s="13" t="s">
        <v>50</v>
      </c>
      <c r="O201" s="38">
        <f t="shared" si="6"/>
        <v>386.66</v>
      </c>
      <c r="P201" s="38">
        <v>0</v>
      </c>
      <c r="Q201" s="38">
        <v>0</v>
      </c>
      <c r="R201" s="38">
        <v>0</v>
      </c>
      <c r="S201" s="38">
        <v>0</v>
      </c>
      <c r="T201" s="38">
        <v>0</v>
      </c>
      <c r="U201" s="38">
        <v>0</v>
      </c>
      <c r="V201" s="38">
        <v>0</v>
      </c>
      <c r="W201" s="13" t="s">
        <v>2077</v>
      </c>
      <c r="X201" s="13" t="s">
        <v>50</v>
      </c>
      <c r="Y201" s="1" t="s">
        <v>50</v>
      </c>
      <c r="Z201" s="1" t="s">
        <v>50</v>
      </c>
      <c r="AA201" s="39"/>
      <c r="AB201" s="1" t="s">
        <v>50</v>
      </c>
    </row>
    <row r="202" spans="1:28" ht="30" customHeight="1">
      <c r="A202" s="13" t="s">
        <v>1229</v>
      </c>
      <c r="B202" s="13" t="s">
        <v>1227</v>
      </c>
      <c r="C202" s="13" t="s">
        <v>1228</v>
      </c>
      <c r="D202" s="37" t="s">
        <v>174</v>
      </c>
      <c r="E202" s="38">
        <v>27075</v>
      </c>
      <c r="F202" s="13" t="s">
        <v>50</v>
      </c>
      <c r="G202" s="38">
        <v>29000</v>
      </c>
      <c r="H202" s="13" t="s">
        <v>2044</v>
      </c>
      <c r="I202" s="38">
        <v>0</v>
      </c>
      <c r="J202" s="13" t="s">
        <v>50</v>
      </c>
      <c r="K202" s="38">
        <v>0</v>
      </c>
      <c r="L202" s="13" t="s">
        <v>50</v>
      </c>
      <c r="M202" s="38">
        <v>0</v>
      </c>
      <c r="N202" s="13" t="s">
        <v>50</v>
      </c>
      <c r="O202" s="38">
        <f t="shared" ref="O202:O233" si="7">SMALL(E202:M202,COUNTIF(E202:M202,0)+1)</f>
        <v>27075</v>
      </c>
      <c r="P202" s="38">
        <v>0</v>
      </c>
      <c r="Q202" s="38">
        <v>0</v>
      </c>
      <c r="R202" s="38">
        <v>0</v>
      </c>
      <c r="S202" s="38">
        <v>0</v>
      </c>
      <c r="T202" s="38">
        <v>0</v>
      </c>
      <c r="U202" s="38">
        <v>0</v>
      </c>
      <c r="V202" s="38">
        <v>0</v>
      </c>
      <c r="W202" s="13" t="s">
        <v>2078</v>
      </c>
      <c r="X202" s="13" t="s">
        <v>50</v>
      </c>
      <c r="Y202" s="1" t="s">
        <v>50</v>
      </c>
      <c r="Z202" s="1" t="s">
        <v>50</v>
      </c>
      <c r="AA202" s="39"/>
      <c r="AB202" s="1" t="s">
        <v>50</v>
      </c>
    </row>
    <row r="203" spans="1:28" ht="30" customHeight="1">
      <c r="A203" s="13" t="s">
        <v>496</v>
      </c>
      <c r="B203" s="13" t="s">
        <v>493</v>
      </c>
      <c r="C203" s="13" t="s">
        <v>494</v>
      </c>
      <c r="D203" s="37" t="s">
        <v>495</v>
      </c>
      <c r="E203" s="38">
        <v>21280</v>
      </c>
      <c r="F203" s="13" t="s">
        <v>50</v>
      </c>
      <c r="G203" s="38">
        <v>22400</v>
      </c>
      <c r="H203" s="13" t="s">
        <v>2044</v>
      </c>
      <c r="I203" s="38">
        <v>0</v>
      </c>
      <c r="J203" s="13" t="s">
        <v>50</v>
      </c>
      <c r="K203" s="38">
        <v>26500</v>
      </c>
      <c r="L203" s="13" t="s">
        <v>2079</v>
      </c>
      <c r="M203" s="38">
        <v>0</v>
      </c>
      <c r="N203" s="13" t="s">
        <v>50</v>
      </c>
      <c r="O203" s="38">
        <f t="shared" si="7"/>
        <v>21280</v>
      </c>
      <c r="P203" s="38">
        <v>0</v>
      </c>
      <c r="Q203" s="38">
        <v>0</v>
      </c>
      <c r="R203" s="38">
        <v>0</v>
      </c>
      <c r="S203" s="38">
        <v>0</v>
      </c>
      <c r="T203" s="38">
        <v>0</v>
      </c>
      <c r="U203" s="38">
        <v>0</v>
      </c>
      <c r="V203" s="38">
        <v>0</v>
      </c>
      <c r="W203" s="13" t="s">
        <v>2080</v>
      </c>
      <c r="X203" s="13" t="s">
        <v>50</v>
      </c>
      <c r="Y203" s="1" t="s">
        <v>50</v>
      </c>
      <c r="Z203" s="1" t="s">
        <v>50</v>
      </c>
      <c r="AA203" s="39"/>
      <c r="AB203" s="1" t="s">
        <v>50</v>
      </c>
    </row>
    <row r="204" spans="1:28" ht="30" customHeight="1">
      <c r="A204" s="13" t="s">
        <v>518</v>
      </c>
      <c r="B204" s="13" t="s">
        <v>516</v>
      </c>
      <c r="C204" s="13" t="s">
        <v>517</v>
      </c>
      <c r="D204" s="37" t="s">
        <v>495</v>
      </c>
      <c r="E204" s="38">
        <v>0</v>
      </c>
      <c r="F204" s="13" t="s">
        <v>50</v>
      </c>
      <c r="G204" s="38">
        <v>25000</v>
      </c>
      <c r="H204" s="13" t="s">
        <v>2070</v>
      </c>
      <c r="I204" s="38">
        <v>0</v>
      </c>
      <c r="J204" s="13" t="s">
        <v>50</v>
      </c>
      <c r="K204" s="38">
        <v>39000</v>
      </c>
      <c r="L204" s="13" t="s">
        <v>2081</v>
      </c>
      <c r="M204" s="38">
        <v>0</v>
      </c>
      <c r="N204" s="13" t="s">
        <v>50</v>
      </c>
      <c r="O204" s="38">
        <f t="shared" si="7"/>
        <v>25000</v>
      </c>
      <c r="P204" s="38">
        <v>0</v>
      </c>
      <c r="Q204" s="38">
        <v>0</v>
      </c>
      <c r="R204" s="38">
        <v>0</v>
      </c>
      <c r="S204" s="38">
        <v>0</v>
      </c>
      <c r="T204" s="38">
        <v>0</v>
      </c>
      <c r="U204" s="38">
        <v>0</v>
      </c>
      <c r="V204" s="38">
        <v>0</v>
      </c>
      <c r="W204" s="13" t="s">
        <v>2082</v>
      </c>
      <c r="X204" s="13" t="s">
        <v>50</v>
      </c>
      <c r="Y204" s="1" t="s">
        <v>50</v>
      </c>
      <c r="Z204" s="1" t="s">
        <v>50</v>
      </c>
      <c r="AA204" s="39"/>
      <c r="AB204" s="1" t="s">
        <v>50</v>
      </c>
    </row>
    <row r="205" spans="1:28" ht="30" customHeight="1">
      <c r="A205" s="13" t="s">
        <v>524</v>
      </c>
      <c r="B205" s="13" t="s">
        <v>522</v>
      </c>
      <c r="C205" s="13" t="s">
        <v>523</v>
      </c>
      <c r="D205" s="37" t="s">
        <v>495</v>
      </c>
      <c r="E205" s="38">
        <v>0</v>
      </c>
      <c r="F205" s="13" t="s">
        <v>50</v>
      </c>
      <c r="G205" s="38">
        <v>8000</v>
      </c>
      <c r="H205" s="13" t="s">
        <v>2070</v>
      </c>
      <c r="I205" s="38">
        <v>0</v>
      </c>
      <c r="J205" s="13" t="s">
        <v>50</v>
      </c>
      <c r="K205" s="38">
        <v>10800</v>
      </c>
      <c r="L205" s="13" t="s">
        <v>2081</v>
      </c>
      <c r="M205" s="38">
        <v>0</v>
      </c>
      <c r="N205" s="13" t="s">
        <v>50</v>
      </c>
      <c r="O205" s="38">
        <f t="shared" si="7"/>
        <v>8000</v>
      </c>
      <c r="P205" s="38">
        <v>0</v>
      </c>
      <c r="Q205" s="38">
        <v>0</v>
      </c>
      <c r="R205" s="38">
        <v>0</v>
      </c>
      <c r="S205" s="38">
        <v>0</v>
      </c>
      <c r="T205" s="38">
        <v>0</v>
      </c>
      <c r="U205" s="38">
        <v>0</v>
      </c>
      <c r="V205" s="38">
        <v>0</v>
      </c>
      <c r="W205" s="13" t="s">
        <v>2083</v>
      </c>
      <c r="X205" s="13" t="s">
        <v>50</v>
      </c>
      <c r="Y205" s="1" t="s">
        <v>50</v>
      </c>
      <c r="Z205" s="1" t="s">
        <v>50</v>
      </c>
      <c r="AA205" s="39"/>
      <c r="AB205" s="1" t="s">
        <v>50</v>
      </c>
    </row>
    <row r="206" spans="1:28" ht="30" customHeight="1">
      <c r="A206" s="13" t="s">
        <v>526</v>
      </c>
      <c r="B206" s="13" t="s">
        <v>522</v>
      </c>
      <c r="C206" s="13" t="s">
        <v>525</v>
      </c>
      <c r="D206" s="37" t="s">
        <v>495</v>
      </c>
      <c r="E206" s="38">
        <v>0</v>
      </c>
      <c r="F206" s="13" t="s">
        <v>50</v>
      </c>
      <c r="G206" s="38">
        <v>10000</v>
      </c>
      <c r="H206" s="13" t="s">
        <v>2070</v>
      </c>
      <c r="I206" s="38">
        <v>0</v>
      </c>
      <c r="J206" s="13" t="s">
        <v>50</v>
      </c>
      <c r="K206" s="38">
        <v>13500</v>
      </c>
      <c r="L206" s="13" t="s">
        <v>2081</v>
      </c>
      <c r="M206" s="38">
        <v>0</v>
      </c>
      <c r="N206" s="13" t="s">
        <v>50</v>
      </c>
      <c r="O206" s="38">
        <f t="shared" si="7"/>
        <v>10000</v>
      </c>
      <c r="P206" s="38">
        <v>0</v>
      </c>
      <c r="Q206" s="38">
        <v>0</v>
      </c>
      <c r="R206" s="38">
        <v>0</v>
      </c>
      <c r="S206" s="38">
        <v>0</v>
      </c>
      <c r="T206" s="38">
        <v>0</v>
      </c>
      <c r="U206" s="38">
        <v>0</v>
      </c>
      <c r="V206" s="38">
        <v>0</v>
      </c>
      <c r="W206" s="13" t="s">
        <v>2084</v>
      </c>
      <c r="X206" s="13" t="s">
        <v>50</v>
      </c>
      <c r="Y206" s="1" t="s">
        <v>50</v>
      </c>
      <c r="Z206" s="1" t="s">
        <v>50</v>
      </c>
      <c r="AA206" s="39"/>
      <c r="AB206" s="1" t="s">
        <v>50</v>
      </c>
    </row>
    <row r="207" spans="1:28" ht="30" customHeight="1">
      <c r="A207" s="13" t="s">
        <v>521</v>
      </c>
      <c r="B207" s="13" t="s">
        <v>519</v>
      </c>
      <c r="C207" s="13" t="s">
        <v>520</v>
      </c>
      <c r="D207" s="37" t="s">
        <v>495</v>
      </c>
      <c r="E207" s="38">
        <v>0</v>
      </c>
      <c r="F207" s="13" t="s">
        <v>50</v>
      </c>
      <c r="G207" s="38">
        <v>15000</v>
      </c>
      <c r="H207" s="13" t="s">
        <v>2070</v>
      </c>
      <c r="I207" s="38">
        <v>0</v>
      </c>
      <c r="J207" s="13" t="s">
        <v>50</v>
      </c>
      <c r="K207" s="38">
        <v>19600</v>
      </c>
      <c r="L207" s="13" t="s">
        <v>2081</v>
      </c>
      <c r="M207" s="38">
        <v>0</v>
      </c>
      <c r="N207" s="13" t="s">
        <v>50</v>
      </c>
      <c r="O207" s="38">
        <f t="shared" si="7"/>
        <v>15000</v>
      </c>
      <c r="P207" s="38">
        <v>0</v>
      </c>
      <c r="Q207" s="38">
        <v>0</v>
      </c>
      <c r="R207" s="38">
        <v>0</v>
      </c>
      <c r="S207" s="38">
        <v>0</v>
      </c>
      <c r="T207" s="38">
        <v>0</v>
      </c>
      <c r="U207" s="38">
        <v>0</v>
      </c>
      <c r="V207" s="38">
        <v>0</v>
      </c>
      <c r="W207" s="13" t="s">
        <v>2085</v>
      </c>
      <c r="X207" s="13" t="s">
        <v>50</v>
      </c>
      <c r="Y207" s="1" t="s">
        <v>50</v>
      </c>
      <c r="Z207" s="1" t="s">
        <v>50</v>
      </c>
      <c r="AA207" s="39"/>
      <c r="AB207" s="1" t="s">
        <v>50</v>
      </c>
    </row>
    <row r="208" spans="1:28" ht="30" customHeight="1">
      <c r="A208" s="13" t="s">
        <v>529</v>
      </c>
      <c r="B208" s="13" t="s">
        <v>527</v>
      </c>
      <c r="C208" s="13" t="s">
        <v>528</v>
      </c>
      <c r="D208" s="37" t="s">
        <v>495</v>
      </c>
      <c r="E208" s="38">
        <v>0</v>
      </c>
      <c r="F208" s="13" t="s">
        <v>50</v>
      </c>
      <c r="G208" s="38">
        <v>7200</v>
      </c>
      <c r="H208" s="13" t="s">
        <v>2070</v>
      </c>
      <c r="I208" s="38">
        <v>7200</v>
      </c>
      <c r="J208" s="13" t="s">
        <v>2086</v>
      </c>
      <c r="K208" s="38">
        <v>0</v>
      </c>
      <c r="L208" s="13" t="s">
        <v>50</v>
      </c>
      <c r="M208" s="38">
        <v>0</v>
      </c>
      <c r="N208" s="13" t="s">
        <v>50</v>
      </c>
      <c r="O208" s="38">
        <f t="shared" si="7"/>
        <v>7200</v>
      </c>
      <c r="P208" s="38">
        <v>0</v>
      </c>
      <c r="Q208" s="38">
        <v>0</v>
      </c>
      <c r="R208" s="38">
        <v>0</v>
      </c>
      <c r="S208" s="38">
        <v>0</v>
      </c>
      <c r="T208" s="38">
        <v>0</v>
      </c>
      <c r="U208" s="38">
        <v>0</v>
      </c>
      <c r="V208" s="38">
        <v>0</v>
      </c>
      <c r="W208" s="13" t="s">
        <v>2087</v>
      </c>
      <c r="X208" s="13" t="s">
        <v>50</v>
      </c>
      <c r="Y208" s="1" t="s">
        <v>50</v>
      </c>
      <c r="Z208" s="1" t="s">
        <v>50</v>
      </c>
      <c r="AA208" s="39"/>
      <c r="AB208" s="1" t="s">
        <v>50</v>
      </c>
    </row>
    <row r="209" spans="1:28" ht="30" customHeight="1">
      <c r="A209" s="13" t="s">
        <v>531</v>
      </c>
      <c r="B209" s="13" t="s">
        <v>527</v>
      </c>
      <c r="C209" s="13" t="s">
        <v>530</v>
      </c>
      <c r="D209" s="37" t="s">
        <v>495</v>
      </c>
      <c r="E209" s="38">
        <v>0</v>
      </c>
      <c r="F209" s="13" t="s">
        <v>50</v>
      </c>
      <c r="G209" s="38">
        <v>8400</v>
      </c>
      <c r="H209" s="13" t="s">
        <v>2070</v>
      </c>
      <c r="I209" s="38">
        <v>8400</v>
      </c>
      <c r="J209" s="13" t="s">
        <v>2086</v>
      </c>
      <c r="K209" s="38">
        <v>0</v>
      </c>
      <c r="L209" s="13" t="s">
        <v>50</v>
      </c>
      <c r="M209" s="38">
        <v>0</v>
      </c>
      <c r="N209" s="13" t="s">
        <v>50</v>
      </c>
      <c r="O209" s="38">
        <f t="shared" si="7"/>
        <v>8400</v>
      </c>
      <c r="P209" s="38">
        <v>0</v>
      </c>
      <c r="Q209" s="38">
        <v>0</v>
      </c>
      <c r="R209" s="38">
        <v>0</v>
      </c>
      <c r="S209" s="38">
        <v>0</v>
      </c>
      <c r="T209" s="38">
        <v>0</v>
      </c>
      <c r="U209" s="38">
        <v>0</v>
      </c>
      <c r="V209" s="38">
        <v>0</v>
      </c>
      <c r="W209" s="13" t="s">
        <v>2088</v>
      </c>
      <c r="X209" s="13" t="s">
        <v>50</v>
      </c>
      <c r="Y209" s="1" t="s">
        <v>50</v>
      </c>
      <c r="Z209" s="1" t="s">
        <v>50</v>
      </c>
      <c r="AA209" s="39"/>
      <c r="AB209" s="1" t="s">
        <v>50</v>
      </c>
    </row>
    <row r="210" spans="1:28" ht="30" customHeight="1">
      <c r="A210" s="13" t="s">
        <v>534</v>
      </c>
      <c r="B210" s="13" t="s">
        <v>532</v>
      </c>
      <c r="C210" s="13" t="s">
        <v>533</v>
      </c>
      <c r="D210" s="37" t="s">
        <v>61</v>
      </c>
      <c r="E210" s="38">
        <v>0</v>
      </c>
      <c r="F210" s="13" t="s">
        <v>50</v>
      </c>
      <c r="G210" s="38">
        <v>11000</v>
      </c>
      <c r="H210" s="13" t="s">
        <v>2044</v>
      </c>
      <c r="I210" s="38">
        <v>0</v>
      </c>
      <c r="J210" s="13" t="s">
        <v>50</v>
      </c>
      <c r="K210" s="38">
        <v>8700</v>
      </c>
      <c r="L210" s="13" t="s">
        <v>2081</v>
      </c>
      <c r="M210" s="38">
        <v>0</v>
      </c>
      <c r="N210" s="13" t="s">
        <v>50</v>
      </c>
      <c r="O210" s="38">
        <f t="shared" si="7"/>
        <v>8700</v>
      </c>
      <c r="P210" s="38">
        <v>0</v>
      </c>
      <c r="Q210" s="38">
        <v>0</v>
      </c>
      <c r="R210" s="38">
        <v>0</v>
      </c>
      <c r="S210" s="38">
        <v>0</v>
      </c>
      <c r="T210" s="38">
        <v>0</v>
      </c>
      <c r="U210" s="38">
        <v>0</v>
      </c>
      <c r="V210" s="38">
        <v>0</v>
      </c>
      <c r="W210" s="13" t="s">
        <v>2089</v>
      </c>
      <c r="X210" s="13" t="s">
        <v>50</v>
      </c>
      <c r="Y210" s="1" t="s">
        <v>50</v>
      </c>
      <c r="Z210" s="1" t="s">
        <v>50</v>
      </c>
      <c r="AA210" s="39"/>
      <c r="AB210" s="1" t="s">
        <v>50</v>
      </c>
    </row>
    <row r="211" spans="1:28" ht="30" customHeight="1">
      <c r="A211" s="13" t="s">
        <v>544</v>
      </c>
      <c r="B211" s="13" t="s">
        <v>542</v>
      </c>
      <c r="C211" s="13" t="s">
        <v>543</v>
      </c>
      <c r="D211" s="37" t="s">
        <v>174</v>
      </c>
      <c r="E211" s="38">
        <v>0</v>
      </c>
      <c r="F211" s="13" t="s">
        <v>50</v>
      </c>
      <c r="G211" s="38">
        <v>0</v>
      </c>
      <c r="H211" s="13" t="s">
        <v>50</v>
      </c>
      <c r="I211" s="38">
        <v>77000</v>
      </c>
      <c r="J211" s="13" t="s">
        <v>2086</v>
      </c>
      <c r="K211" s="38">
        <v>77000</v>
      </c>
      <c r="L211" s="13" t="s">
        <v>2081</v>
      </c>
      <c r="M211" s="38">
        <v>0</v>
      </c>
      <c r="N211" s="13" t="s">
        <v>50</v>
      </c>
      <c r="O211" s="38">
        <f t="shared" si="7"/>
        <v>77000</v>
      </c>
      <c r="P211" s="38">
        <v>0</v>
      </c>
      <c r="Q211" s="38">
        <v>0</v>
      </c>
      <c r="R211" s="38">
        <v>0</v>
      </c>
      <c r="S211" s="38">
        <v>0</v>
      </c>
      <c r="T211" s="38">
        <v>0</v>
      </c>
      <c r="U211" s="38">
        <v>0</v>
      </c>
      <c r="V211" s="38">
        <v>0</v>
      </c>
      <c r="W211" s="13" t="s">
        <v>2090</v>
      </c>
      <c r="X211" s="13" t="s">
        <v>50</v>
      </c>
      <c r="Y211" s="1" t="s">
        <v>50</v>
      </c>
      <c r="Z211" s="1" t="s">
        <v>50</v>
      </c>
      <c r="AA211" s="39"/>
      <c r="AB211" s="1" t="s">
        <v>50</v>
      </c>
    </row>
    <row r="212" spans="1:28" ht="30" customHeight="1">
      <c r="A212" s="13" t="s">
        <v>454</v>
      </c>
      <c r="B212" s="13" t="s">
        <v>451</v>
      </c>
      <c r="C212" s="13" t="s">
        <v>452</v>
      </c>
      <c r="D212" s="37" t="s">
        <v>61</v>
      </c>
      <c r="E212" s="38">
        <v>3040000</v>
      </c>
      <c r="F212" s="13" t="s">
        <v>50</v>
      </c>
      <c r="G212" s="38">
        <v>3200000</v>
      </c>
      <c r="H212" s="13" t="s">
        <v>2091</v>
      </c>
      <c r="I212" s="38">
        <v>0</v>
      </c>
      <c r="J212" s="13" t="s">
        <v>50</v>
      </c>
      <c r="K212" s="38">
        <v>0</v>
      </c>
      <c r="L212" s="13" t="s">
        <v>50</v>
      </c>
      <c r="M212" s="38">
        <v>0</v>
      </c>
      <c r="N212" s="13" t="s">
        <v>50</v>
      </c>
      <c r="O212" s="38">
        <f t="shared" si="7"/>
        <v>3040000</v>
      </c>
      <c r="P212" s="38">
        <v>0</v>
      </c>
      <c r="Q212" s="38">
        <v>0</v>
      </c>
      <c r="R212" s="38">
        <v>0</v>
      </c>
      <c r="S212" s="38">
        <v>0</v>
      </c>
      <c r="T212" s="38">
        <v>0</v>
      </c>
      <c r="U212" s="38">
        <v>0</v>
      </c>
      <c r="V212" s="38">
        <v>0</v>
      </c>
      <c r="W212" s="13" t="s">
        <v>2092</v>
      </c>
      <c r="X212" s="13" t="s">
        <v>50</v>
      </c>
      <c r="Y212" s="1" t="s">
        <v>50</v>
      </c>
      <c r="Z212" s="1" t="s">
        <v>50</v>
      </c>
      <c r="AA212" s="39"/>
      <c r="AB212" s="1" t="s">
        <v>50</v>
      </c>
    </row>
    <row r="213" spans="1:28" ht="30" customHeight="1">
      <c r="A213" s="13" t="s">
        <v>461</v>
      </c>
      <c r="B213" s="13" t="s">
        <v>451</v>
      </c>
      <c r="C213" s="13" t="s">
        <v>460</v>
      </c>
      <c r="D213" s="37" t="s">
        <v>61</v>
      </c>
      <c r="E213" s="38">
        <v>2660000</v>
      </c>
      <c r="F213" s="13" t="s">
        <v>50</v>
      </c>
      <c r="G213" s="38">
        <v>2800000</v>
      </c>
      <c r="H213" s="13" t="s">
        <v>2091</v>
      </c>
      <c r="I213" s="38">
        <v>0</v>
      </c>
      <c r="J213" s="13" t="s">
        <v>50</v>
      </c>
      <c r="K213" s="38">
        <v>0</v>
      </c>
      <c r="L213" s="13" t="s">
        <v>50</v>
      </c>
      <c r="M213" s="38">
        <v>0</v>
      </c>
      <c r="N213" s="13" t="s">
        <v>50</v>
      </c>
      <c r="O213" s="38">
        <f t="shared" si="7"/>
        <v>2660000</v>
      </c>
      <c r="P213" s="38">
        <v>0</v>
      </c>
      <c r="Q213" s="38">
        <v>0</v>
      </c>
      <c r="R213" s="38">
        <v>0</v>
      </c>
      <c r="S213" s="38">
        <v>0</v>
      </c>
      <c r="T213" s="38">
        <v>0</v>
      </c>
      <c r="U213" s="38">
        <v>0</v>
      </c>
      <c r="V213" s="38">
        <v>0</v>
      </c>
      <c r="W213" s="13" t="s">
        <v>2093</v>
      </c>
      <c r="X213" s="13" t="s">
        <v>50</v>
      </c>
      <c r="Y213" s="1" t="s">
        <v>50</v>
      </c>
      <c r="Z213" s="1" t="s">
        <v>50</v>
      </c>
      <c r="AA213" s="39"/>
      <c r="AB213" s="1" t="s">
        <v>50</v>
      </c>
    </row>
    <row r="214" spans="1:28" ht="30" customHeight="1">
      <c r="A214" s="13" t="s">
        <v>1196</v>
      </c>
      <c r="B214" s="13" t="s">
        <v>1194</v>
      </c>
      <c r="C214" s="13" t="s">
        <v>1195</v>
      </c>
      <c r="D214" s="37" t="s">
        <v>718</v>
      </c>
      <c r="E214" s="38">
        <v>1539</v>
      </c>
      <c r="F214" s="13" t="s">
        <v>50</v>
      </c>
      <c r="G214" s="38">
        <v>1780</v>
      </c>
      <c r="H214" s="13" t="s">
        <v>2094</v>
      </c>
      <c r="I214" s="38">
        <v>1830</v>
      </c>
      <c r="J214" s="13" t="s">
        <v>2095</v>
      </c>
      <c r="K214" s="38">
        <v>0</v>
      </c>
      <c r="L214" s="13" t="s">
        <v>50</v>
      </c>
      <c r="M214" s="38">
        <v>0</v>
      </c>
      <c r="N214" s="13" t="s">
        <v>50</v>
      </c>
      <c r="O214" s="38">
        <f t="shared" si="7"/>
        <v>1539</v>
      </c>
      <c r="P214" s="38">
        <v>0</v>
      </c>
      <c r="Q214" s="38">
        <v>0</v>
      </c>
      <c r="R214" s="38">
        <v>0</v>
      </c>
      <c r="S214" s="38">
        <v>0</v>
      </c>
      <c r="T214" s="38">
        <v>0</v>
      </c>
      <c r="U214" s="38">
        <v>0</v>
      </c>
      <c r="V214" s="38">
        <v>0</v>
      </c>
      <c r="W214" s="13" t="s">
        <v>2096</v>
      </c>
      <c r="X214" s="13" t="s">
        <v>50</v>
      </c>
      <c r="Y214" s="1" t="s">
        <v>50</v>
      </c>
      <c r="Z214" s="1" t="s">
        <v>50</v>
      </c>
      <c r="AA214" s="39"/>
      <c r="AB214" s="1" t="s">
        <v>50</v>
      </c>
    </row>
    <row r="215" spans="1:28" ht="30" customHeight="1">
      <c r="A215" s="13" t="s">
        <v>754</v>
      </c>
      <c r="B215" s="13" t="s">
        <v>752</v>
      </c>
      <c r="C215" s="13" t="s">
        <v>753</v>
      </c>
      <c r="D215" s="37" t="s">
        <v>61</v>
      </c>
      <c r="E215" s="38">
        <v>755</v>
      </c>
      <c r="F215" s="13" t="s">
        <v>50</v>
      </c>
      <c r="G215" s="38">
        <v>868</v>
      </c>
      <c r="H215" s="13" t="s">
        <v>2097</v>
      </c>
      <c r="I215" s="38">
        <v>943</v>
      </c>
      <c r="J215" s="13" t="s">
        <v>2098</v>
      </c>
      <c r="K215" s="38">
        <v>0</v>
      </c>
      <c r="L215" s="13" t="s">
        <v>50</v>
      </c>
      <c r="M215" s="38">
        <v>0</v>
      </c>
      <c r="N215" s="13" t="s">
        <v>50</v>
      </c>
      <c r="O215" s="38">
        <f t="shared" si="7"/>
        <v>755</v>
      </c>
      <c r="P215" s="38">
        <v>0</v>
      </c>
      <c r="Q215" s="38">
        <v>0</v>
      </c>
      <c r="R215" s="38">
        <v>0</v>
      </c>
      <c r="S215" s="38">
        <v>0</v>
      </c>
      <c r="T215" s="38">
        <v>0</v>
      </c>
      <c r="U215" s="38">
        <v>0</v>
      </c>
      <c r="V215" s="38">
        <v>0</v>
      </c>
      <c r="W215" s="13" t="s">
        <v>2099</v>
      </c>
      <c r="X215" s="13" t="s">
        <v>50</v>
      </c>
      <c r="Y215" s="1" t="s">
        <v>50</v>
      </c>
      <c r="Z215" s="1" t="s">
        <v>50</v>
      </c>
      <c r="AA215" s="39"/>
      <c r="AB215" s="1" t="s">
        <v>50</v>
      </c>
    </row>
    <row r="216" spans="1:28" ht="30" customHeight="1">
      <c r="A216" s="13" t="s">
        <v>719</v>
      </c>
      <c r="B216" s="13" t="s">
        <v>716</v>
      </c>
      <c r="C216" s="13" t="s">
        <v>717</v>
      </c>
      <c r="D216" s="37" t="s">
        <v>718</v>
      </c>
      <c r="E216" s="38">
        <v>1387</v>
      </c>
      <c r="F216" s="13" t="s">
        <v>50</v>
      </c>
      <c r="G216" s="38">
        <v>1460</v>
      </c>
      <c r="H216" s="13" t="s">
        <v>2094</v>
      </c>
      <c r="I216" s="38">
        <v>1850.5</v>
      </c>
      <c r="J216" s="13" t="s">
        <v>2100</v>
      </c>
      <c r="K216" s="38">
        <v>0</v>
      </c>
      <c r="L216" s="13" t="s">
        <v>50</v>
      </c>
      <c r="M216" s="38">
        <v>0</v>
      </c>
      <c r="N216" s="13" t="s">
        <v>50</v>
      </c>
      <c r="O216" s="38">
        <f t="shared" si="7"/>
        <v>1387</v>
      </c>
      <c r="P216" s="38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13" t="s">
        <v>2101</v>
      </c>
      <c r="X216" s="13" t="s">
        <v>50</v>
      </c>
      <c r="Y216" s="1" t="s">
        <v>50</v>
      </c>
      <c r="Z216" s="1" t="s">
        <v>50</v>
      </c>
      <c r="AA216" s="39"/>
      <c r="AB216" s="1" t="s">
        <v>50</v>
      </c>
    </row>
    <row r="217" spans="1:28" ht="30" customHeight="1">
      <c r="A217" s="13" t="s">
        <v>876</v>
      </c>
      <c r="B217" s="13" t="s">
        <v>874</v>
      </c>
      <c r="C217" s="13" t="s">
        <v>875</v>
      </c>
      <c r="D217" s="37" t="s">
        <v>718</v>
      </c>
      <c r="E217" s="38">
        <v>0</v>
      </c>
      <c r="F217" s="13" t="s">
        <v>50</v>
      </c>
      <c r="G217" s="38">
        <v>0</v>
      </c>
      <c r="H217" s="13" t="s">
        <v>50</v>
      </c>
      <c r="I217" s="38">
        <v>0</v>
      </c>
      <c r="J217" s="13" t="s">
        <v>50</v>
      </c>
      <c r="K217" s="38">
        <v>0</v>
      </c>
      <c r="L217" s="13" t="s">
        <v>50</v>
      </c>
      <c r="M217" s="38">
        <v>1455</v>
      </c>
      <c r="N217" s="13" t="s">
        <v>50</v>
      </c>
      <c r="O217" s="38">
        <f t="shared" si="7"/>
        <v>1455</v>
      </c>
      <c r="P217" s="38">
        <v>0</v>
      </c>
      <c r="Q217" s="38">
        <v>0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13" t="s">
        <v>2102</v>
      </c>
      <c r="X217" s="13" t="s">
        <v>50</v>
      </c>
      <c r="Y217" s="1" t="s">
        <v>50</v>
      </c>
      <c r="Z217" s="1" t="s">
        <v>50</v>
      </c>
      <c r="AA217" s="39"/>
      <c r="AB217" s="1" t="s">
        <v>50</v>
      </c>
    </row>
    <row r="218" spans="1:28" ht="30" customHeight="1">
      <c r="A218" s="13" t="s">
        <v>909</v>
      </c>
      <c r="B218" s="13" t="s">
        <v>770</v>
      </c>
      <c r="C218" s="13" t="s">
        <v>908</v>
      </c>
      <c r="D218" s="37" t="s">
        <v>61</v>
      </c>
      <c r="E218" s="38">
        <v>0</v>
      </c>
      <c r="F218" s="13" t="s">
        <v>50</v>
      </c>
      <c r="G218" s="38">
        <v>170</v>
      </c>
      <c r="H218" s="13" t="s">
        <v>2103</v>
      </c>
      <c r="I218" s="38">
        <v>160</v>
      </c>
      <c r="J218" s="13" t="s">
        <v>1869</v>
      </c>
      <c r="K218" s="38">
        <v>0</v>
      </c>
      <c r="L218" s="13" t="s">
        <v>50</v>
      </c>
      <c r="M218" s="38">
        <v>0</v>
      </c>
      <c r="N218" s="13" t="s">
        <v>50</v>
      </c>
      <c r="O218" s="38">
        <f t="shared" si="7"/>
        <v>160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13" t="s">
        <v>2104</v>
      </c>
      <c r="X218" s="13" t="s">
        <v>50</v>
      </c>
      <c r="Y218" s="1" t="s">
        <v>50</v>
      </c>
      <c r="Z218" s="1" t="s">
        <v>50</v>
      </c>
      <c r="AA218" s="39"/>
      <c r="AB218" s="1" t="s">
        <v>50</v>
      </c>
    </row>
    <row r="219" spans="1:28" ht="30" customHeight="1">
      <c r="A219" s="13" t="s">
        <v>772</v>
      </c>
      <c r="B219" s="13" t="s">
        <v>770</v>
      </c>
      <c r="C219" s="13" t="s">
        <v>771</v>
      </c>
      <c r="D219" s="37" t="s">
        <v>61</v>
      </c>
      <c r="E219" s="38">
        <v>0</v>
      </c>
      <c r="F219" s="13" t="s">
        <v>50</v>
      </c>
      <c r="G219" s="38">
        <v>880</v>
      </c>
      <c r="H219" s="13" t="s">
        <v>2103</v>
      </c>
      <c r="I219" s="38">
        <v>830</v>
      </c>
      <c r="J219" s="13" t="s">
        <v>1869</v>
      </c>
      <c r="K219" s="38">
        <v>0</v>
      </c>
      <c r="L219" s="13" t="s">
        <v>50</v>
      </c>
      <c r="M219" s="38">
        <v>0</v>
      </c>
      <c r="N219" s="13" t="s">
        <v>50</v>
      </c>
      <c r="O219" s="38">
        <f t="shared" si="7"/>
        <v>830</v>
      </c>
      <c r="P219" s="38">
        <v>0</v>
      </c>
      <c r="Q219" s="38">
        <v>0</v>
      </c>
      <c r="R219" s="38">
        <v>0</v>
      </c>
      <c r="S219" s="38">
        <v>0</v>
      </c>
      <c r="T219" s="38">
        <v>0</v>
      </c>
      <c r="U219" s="38">
        <v>0</v>
      </c>
      <c r="V219" s="38">
        <v>0</v>
      </c>
      <c r="W219" s="13" t="s">
        <v>2105</v>
      </c>
      <c r="X219" s="13" t="s">
        <v>50</v>
      </c>
      <c r="Y219" s="1" t="s">
        <v>50</v>
      </c>
      <c r="Z219" s="1" t="s">
        <v>50</v>
      </c>
      <c r="AA219" s="39"/>
      <c r="AB219" s="1" t="s">
        <v>50</v>
      </c>
    </row>
    <row r="220" spans="1:28" ht="30" customHeight="1">
      <c r="A220" s="13" t="s">
        <v>231</v>
      </c>
      <c r="B220" s="13" t="s">
        <v>228</v>
      </c>
      <c r="C220" s="13" t="s">
        <v>229</v>
      </c>
      <c r="D220" s="37" t="s">
        <v>61</v>
      </c>
      <c r="E220" s="38">
        <v>0</v>
      </c>
      <c r="F220" s="13" t="s">
        <v>50</v>
      </c>
      <c r="G220" s="38">
        <v>0</v>
      </c>
      <c r="H220" s="13" t="s">
        <v>50</v>
      </c>
      <c r="I220" s="38">
        <v>0</v>
      </c>
      <c r="J220" s="13" t="s">
        <v>50</v>
      </c>
      <c r="K220" s="38">
        <v>25000</v>
      </c>
      <c r="L220" s="13" t="s">
        <v>2106</v>
      </c>
      <c r="M220" s="38">
        <v>0</v>
      </c>
      <c r="N220" s="13" t="s">
        <v>50</v>
      </c>
      <c r="O220" s="38">
        <f t="shared" si="7"/>
        <v>25000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13" t="s">
        <v>2107</v>
      </c>
      <c r="X220" s="13" t="s">
        <v>230</v>
      </c>
      <c r="Y220" s="1" t="s">
        <v>50</v>
      </c>
      <c r="Z220" s="1" t="s">
        <v>50</v>
      </c>
      <c r="AA220" s="39"/>
      <c r="AB220" s="1" t="s">
        <v>50</v>
      </c>
    </row>
    <row r="221" spans="1:28" ht="30" customHeight="1">
      <c r="A221" s="13" t="s">
        <v>976</v>
      </c>
      <c r="B221" s="13" t="s">
        <v>974</v>
      </c>
      <c r="C221" s="13" t="s">
        <v>975</v>
      </c>
      <c r="D221" s="37" t="s">
        <v>59</v>
      </c>
      <c r="E221" s="38">
        <v>83859</v>
      </c>
      <c r="F221" s="13" t="s">
        <v>50</v>
      </c>
      <c r="G221" s="38">
        <v>82000</v>
      </c>
      <c r="H221" s="13" t="s">
        <v>2108</v>
      </c>
      <c r="I221" s="38">
        <v>82000</v>
      </c>
      <c r="J221" s="13" t="s">
        <v>1841</v>
      </c>
      <c r="K221" s="38">
        <v>0</v>
      </c>
      <c r="L221" s="13" t="s">
        <v>50</v>
      </c>
      <c r="M221" s="38">
        <v>0</v>
      </c>
      <c r="N221" s="13" t="s">
        <v>50</v>
      </c>
      <c r="O221" s="38">
        <f t="shared" si="7"/>
        <v>82000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13" t="s">
        <v>2109</v>
      </c>
      <c r="X221" s="13" t="s">
        <v>50</v>
      </c>
      <c r="Y221" s="1" t="s">
        <v>50</v>
      </c>
      <c r="Z221" s="1" t="s">
        <v>50</v>
      </c>
      <c r="AA221" s="39"/>
      <c r="AB221" s="1" t="s">
        <v>50</v>
      </c>
    </row>
    <row r="222" spans="1:28" ht="30" customHeight="1">
      <c r="A222" s="13" t="s">
        <v>978</v>
      </c>
      <c r="B222" s="13" t="s">
        <v>974</v>
      </c>
      <c r="C222" s="13" t="s">
        <v>977</v>
      </c>
      <c r="D222" s="37" t="s">
        <v>59</v>
      </c>
      <c r="E222" s="38">
        <v>0</v>
      </c>
      <c r="F222" s="13" t="s">
        <v>50</v>
      </c>
      <c r="G222" s="38">
        <v>0</v>
      </c>
      <c r="H222" s="13" t="s">
        <v>50</v>
      </c>
      <c r="I222" s="38">
        <v>0</v>
      </c>
      <c r="J222" s="13" t="s">
        <v>50</v>
      </c>
      <c r="K222" s="38">
        <v>0</v>
      </c>
      <c r="L222" s="13" t="s">
        <v>50</v>
      </c>
      <c r="M222" s="38">
        <v>66000</v>
      </c>
      <c r="N222" s="13" t="s">
        <v>2110</v>
      </c>
      <c r="O222" s="38">
        <f t="shared" si="7"/>
        <v>66000</v>
      </c>
      <c r="P222" s="38">
        <v>0</v>
      </c>
      <c r="Q222" s="38">
        <v>0</v>
      </c>
      <c r="R222" s="38">
        <v>0</v>
      </c>
      <c r="S222" s="38">
        <v>0</v>
      </c>
      <c r="T222" s="38">
        <v>0</v>
      </c>
      <c r="U222" s="38">
        <v>0</v>
      </c>
      <c r="V222" s="38">
        <v>0</v>
      </c>
      <c r="W222" s="13" t="s">
        <v>2111</v>
      </c>
      <c r="X222" s="13" t="s">
        <v>50</v>
      </c>
      <c r="Y222" s="1" t="s">
        <v>50</v>
      </c>
      <c r="Z222" s="1" t="s">
        <v>50</v>
      </c>
      <c r="AA222" s="39"/>
      <c r="AB222" s="1" t="s">
        <v>50</v>
      </c>
    </row>
    <row r="223" spans="1:28" ht="30" customHeight="1">
      <c r="A223" s="13" t="s">
        <v>980</v>
      </c>
      <c r="B223" s="13" t="s">
        <v>974</v>
      </c>
      <c r="C223" s="13" t="s">
        <v>979</v>
      </c>
      <c r="D223" s="37" t="s">
        <v>59</v>
      </c>
      <c r="E223" s="38">
        <v>0</v>
      </c>
      <c r="F223" s="13" t="s">
        <v>50</v>
      </c>
      <c r="G223" s="38">
        <v>102000</v>
      </c>
      <c r="H223" s="13" t="s">
        <v>2112</v>
      </c>
      <c r="I223" s="38">
        <v>0</v>
      </c>
      <c r="J223" s="13" t="s">
        <v>50</v>
      </c>
      <c r="K223" s="38">
        <v>0</v>
      </c>
      <c r="L223" s="13" t="s">
        <v>50</v>
      </c>
      <c r="M223" s="38">
        <v>83000</v>
      </c>
      <c r="N223" s="13" t="s">
        <v>2113</v>
      </c>
      <c r="O223" s="38">
        <f t="shared" si="7"/>
        <v>83000</v>
      </c>
      <c r="P223" s="38">
        <v>0</v>
      </c>
      <c r="Q223" s="38">
        <v>0</v>
      </c>
      <c r="R223" s="38">
        <v>0</v>
      </c>
      <c r="S223" s="38">
        <v>0</v>
      </c>
      <c r="T223" s="38">
        <v>0</v>
      </c>
      <c r="U223" s="38">
        <v>0</v>
      </c>
      <c r="V223" s="38">
        <v>0</v>
      </c>
      <c r="W223" s="13" t="s">
        <v>2114</v>
      </c>
      <c r="X223" s="13" t="s">
        <v>50</v>
      </c>
      <c r="Y223" s="1" t="s">
        <v>50</v>
      </c>
      <c r="Z223" s="1" t="s">
        <v>50</v>
      </c>
      <c r="AA223" s="39"/>
      <c r="AB223" s="1" t="s">
        <v>50</v>
      </c>
    </row>
    <row r="224" spans="1:28" ht="30" customHeight="1">
      <c r="A224" s="13" t="s">
        <v>1089</v>
      </c>
      <c r="B224" s="13" t="s">
        <v>1087</v>
      </c>
      <c r="C224" s="13" t="s">
        <v>1088</v>
      </c>
      <c r="D224" s="37" t="s">
        <v>212</v>
      </c>
      <c r="E224" s="38">
        <v>0</v>
      </c>
      <c r="F224" s="13" t="s">
        <v>50</v>
      </c>
      <c r="G224" s="38">
        <v>4800</v>
      </c>
      <c r="H224" s="13" t="s">
        <v>2115</v>
      </c>
      <c r="I224" s="38">
        <v>0</v>
      </c>
      <c r="J224" s="13" t="s">
        <v>50</v>
      </c>
      <c r="K224" s="38">
        <v>10000</v>
      </c>
      <c r="L224" s="13" t="s">
        <v>2116</v>
      </c>
      <c r="M224" s="38">
        <v>10500</v>
      </c>
      <c r="N224" s="13" t="s">
        <v>2117</v>
      </c>
      <c r="O224" s="38">
        <f t="shared" si="7"/>
        <v>4800</v>
      </c>
      <c r="P224" s="38">
        <v>0</v>
      </c>
      <c r="Q224" s="38">
        <v>0</v>
      </c>
      <c r="R224" s="38">
        <v>0</v>
      </c>
      <c r="S224" s="38">
        <v>0</v>
      </c>
      <c r="T224" s="38">
        <v>0</v>
      </c>
      <c r="U224" s="38">
        <v>0</v>
      </c>
      <c r="V224" s="38">
        <v>0</v>
      </c>
      <c r="W224" s="13" t="s">
        <v>2118</v>
      </c>
      <c r="X224" s="13" t="s">
        <v>50</v>
      </c>
      <c r="Y224" s="1" t="s">
        <v>50</v>
      </c>
      <c r="Z224" s="1" t="s">
        <v>50</v>
      </c>
      <c r="AA224" s="39"/>
      <c r="AB224" s="1" t="s">
        <v>50</v>
      </c>
    </row>
    <row r="225" spans="1:28" ht="30" customHeight="1">
      <c r="A225" s="13" t="s">
        <v>1091</v>
      </c>
      <c r="B225" s="13" t="s">
        <v>1087</v>
      </c>
      <c r="C225" s="13" t="s">
        <v>1090</v>
      </c>
      <c r="D225" s="37" t="s">
        <v>212</v>
      </c>
      <c r="E225" s="38">
        <v>0</v>
      </c>
      <c r="F225" s="13" t="s">
        <v>50</v>
      </c>
      <c r="G225" s="38">
        <v>9000</v>
      </c>
      <c r="H225" s="13" t="s">
        <v>2119</v>
      </c>
      <c r="I225" s="38">
        <v>0</v>
      </c>
      <c r="J225" s="13" t="s">
        <v>50</v>
      </c>
      <c r="K225" s="38">
        <v>0</v>
      </c>
      <c r="L225" s="13" t="s">
        <v>50</v>
      </c>
      <c r="M225" s="38">
        <v>9000</v>
      </c>
      <c r="N225" s="13" t="s">
        <v>2117</v>
      </c>
      <c r="O225" s="38">
        <f t="shared" si="7"/>
        <v>9000</v>
      </c>
      <c r="P225" s="38">
        <v>0</v>
      </c>
      <c r="Q225" s="38">
        <v>0</v>
      </c>
      <c r="R225" s="38">
        <v>0</v>
      </c>
      <c r="S225" s="38">
        <v>0</v>
      </c>
      <c r="T225" s="38">
        <v>0</v>
      </c>
      <c r="U225" s="38">
        <v>0</v>
      </c>
      <c r="V225" s="38">
        <v>0</v>
      </c>
      <c r="W225" s="13" t="s">
        <v>2120</v>
      </c>
      <c r="X225" s="13" t="s">
        <v>50</v>
      </c>
      <c r="Y225" s="1" t="s">
        <v>50</v>
      </c>
      <c r="Z225" s="1" t="s">
        <v>50</v>
      </c>
      <c r="AA225" s="39"/>
      <c r="AB225" s="1" t="s">
        <v>50</v>
      </c>
    </row>
    <row r="226" spans="1:28" ht="30" customHeight="1">
      <c r="A226" s="13" t="s">
        <v>281</v>
      </c>
      <c r="B226" s="13" t="s">
        <v>278</v>
      </c>
      <c r="C226" s="13" t="s">
        <v>279</v>
      </c>
      <c r="D226" s="37" t="s">
        <v>212</v>
      </c>
      <c r="E226" s="38">
        <v>0</v>
      </c>
      <c r="F226" s="13" t="s">
        <v>50</v>
      </c>
      <c r="G226" s="38">
        <v>0</v>
      </c>
      <c r="H226" s="13" t="s">
        <v>50</v>
      </c>
      <c r="I226" s="38">
        <v>0</v>
      </c>
      <c r="J226" s="13" t="s">
        <v>50</v>
      </c>
      <c r="K226" s="38">
        <v>0</v>
      </c>
      <c r="L226" s="13" t="s">
        <v>50</v>
      </c>
      <c r="M226" s="38">
        <v>15000</v>
      </c>
      <c r="N226" s="13" t="s">
        <v>2121</v>
      </c>
      <c r="O226" s="38">
        <f t="shared" si="7"/>
        <v>15000</v>
      </c>
      <c r="P226" s="38">
        <v>0</v>
      </c>
      <c r="Q226" s="38">
        <v>0</v>
      </c>
      <c r="R226" s="38">
        <v>0</v>
      </c>
      <c r="S226" s="38">
        <v>0</v>
      </c>
      <c r="T226" s="38">
        <v>0</v>
      </c>
      <c r="U226" s="38">
        <v>0</v>
      </c>
      <c r="V226" s="38">
        <v>0</v>
      </c>
      <c r="W226" s="13" t="s">
        <v>2122</v>
      </c>
      <c r="X226" s="13" t="s">
        <v>280</v>
      </c>
      <c r="Y226" s="1" t="s">
        <v>50</v>
      </c>
      <c r="Z226" s="1" t="s">
        <v>50</v>
      </c>
      <c r="AA226" s="39"/>
      <c r="AB226" s="1" t="s">
        <v>50</v>
      </c>
    </row>
    <row r="227" spans="1:28" ht="30" customHeight="1">
      <c r="A227" s="13" t="s">
        <v>288</v>
      </c>
      <c r="B227" s="13" t="s">
        <v>285</v>
      </c>
      <c r="C227" s="13" t="s">
        <v>286</v>
      </c>
      <c r="D227" s="37" t="s">
        <v>212</v>
      </c>
      <c r="E227" s="38">
        <v>0</v>
      </c>
      <c r="F227" s="13" t="s">
        <v>50</v>
      </c>
      <c r="G227" s="38">
        <v>0</v>
      </c>
      <c r="H227" s="13" t="s">
        <v>50</v>
      </c>
      <c r="I227" s="38">
        <v>0</v>
      </c>
      <c r="J227" s="13" t="s">
        <v>50</v>
      </c>
      <c r="K227" s="38">
        <v>0</v>
      </c>
      <c r="L227" s="13" t="s">
        <v>50</v>
      </c>
      <c r="M227" s="38">
        <v>20000</v>
      </c>
      <c r="N227" s="13" t="s">
        <v>2123</v>
      </c>
      <c r="O227" s="38">
        <f t="shared" si="7"/>
        <v>20000</v>
      </c>
      <c r="P227" s="38">
        <v>0</v>
      </c>
      <c r="Q227" s="38">
        <v>0</v>
      </c>
      <c r="R227" s="38">
        <v>0</v>
      </c>
      <c r="S227" s="38">
        <v>0</v>
      </c>
      <c r="T227" s="38">
        <v>0</v>
      </c>
      <c r="U227" s="38">
        <v>0</v>
      </c>
      <c r="V227" s="38">
        <v>0</v>
      </c>
      <c r="W227" s="13" t="s">
        <v>2124</v>
      </c>
      <c r="X227" s="13" t="s">
        <v>287</v>
      </c>
      <c r="Y227" s="1" t="s">
        <v>50</v>
      </c>
      <c r="Z227" s="1" t="s">
        <v>50</v>
      </c>
      <c r="AA227" s="39"/>
      <c r="AB227" s="1" t="s">
        <v>50</v>
      </c>
    </row>
    <row r="228" spans="1:28" ht="30" customHeight="1">
      <c r="A228" s="13" t="s">
        <v>284</v>
      </c>
      <c r="B228" s="13" t="s">
        <v>282</v>
      </c>
      <c r="C228" s="13" t="s">
        <v>283</v>
      </c>
      <c r="D228" s="37" t="s">
        <v>212</v>
      </c>
      <c r="E228" s="38">
        <v>0</v>
      </c>
      <c r="F228" s="13" t="s">
        <v>50</v>
      </c>
      <c r="G228" s="38">
        <v>0</v>
      </c>
      <c r="H228" s="13" t="s">
        <v>50</v>
      </c>
      <c r="I228" s="38">
        <v>0</v>
      </c>
      <c r="J228" s="13" t="s">
        <v>50</v>
      </c>
      <c r="K228" s="38">
        <v>0</v>
      </c>
      <c r="L228" s="13" t="s">
        <v>50</v>
      </c>
      <c r="M228" s="38">
        <v>30000</v>
      </c>
      <c r="N228" s="13" t="s">
        <v>2121</v>
      </c>
      <c r="O228" s="38">
        <f t="shared" si="7"/>
        <v>30000</v>
      </c>
      <c r="P228" s="38">
        <v>0</v>
      </c>
      <c r="Q228" s="38">
        <v>0</v>
      </c>
      <c r="R228" s="38">
        <v>0</v>
      </c>
      <c r="S228" s="38">
        <v>0</v>
      </c>
      <c r="T228" s="38">
        <v>0</v>
      </c>
      <c r="U228" s="38">
        <v>0</v>
      </c>
      <c r="V228" s="38">
        <v>0</v>
      </c>
      <c r="W228" s="13" t="s">
        <v>2125</v>
      </c>
      <c r="X228" s="13" t="s">
        <v>280</v>
      </c>
      <c r="Y228" s="1" t="s">
        <v>50</v>
      </c>
      <c r="Z228" s="1" t="s">
        <v>50</v>
      </c>
      <c r="AA228" s="39"/>
      <c r="AB228" s="1" t="s">
        <v>50</v>
      </c>
    </row>
    <row r="229" spans="1:28" ht="30" customHeight="1">
      <c r="A229" s="13" t="s">
        <v>990</v>
      </c>
      <c r="B229" s="13" t="s">
        <v>986</v>
      </c>
      <c r="C229" s="13" t="s">
        <v>989</v>
      </c>
      <c r="D229" s="37" t="s">
        <v>59</v>
      </c>
      <c r="E229" s="38">
        <v>0</v>
      </c>
      <c r="F229" s="13" t="s">
        <v>50</v>
      </c>
      <c r="G229" s="38">
        <v>0</v>
      </c>
      <c r="H229" s="13" t="s">
        <v>50</v>
      </c>
      <c r="I229" s="38">
        <v>0</v>
      </c>
      <c r="J229" s="13" t="s">
        <v>50</v>
      </c>
      <c r="K229" s="38">
        <v>25000</v>
      </c>
      <c r="L229" s="13" t="s">
        <v>2126</v>
      </c>
      <c r="M229" s="38">
        <v>0</v>
      </c>
      <c r="N229" s="13" t="s">
        <v>50</v>
      </c>
      <c r="O229" s="38">
        <f t="shared" si="7"/>
        <v>25000</v>
      </c>
      <c r="P229" s="38">
        <v>0</v>
      </c>
      <c r="Q229" s="38">
        <v>0</v>
      </c>
      <c r="R229" s="38">
        <v>0</v>
      </c>
      <c r="S229" s="38">
        <v>0</v>
      </c>
      <c r="T229" s="38">
        <v>0</v>
      </c>
      <c r="U229" s="38">
        <v>0</v>
      </c>
      <c r="V229" s="38">
        <v>0</v>
      </c>
      <c r="W229" s="13" t="s">
        <v>2127</v>
      </c>
      <c r="X229" s="13" t="s">
        <v>50</v>
      </c>
      <c r="Y229" s="1" t="s">
        <v>50</v>
      </c>
      <c r="Z229" s="1" t="s">
        <v>50</v>
      </c>
      <c r="AA229" s="39"/>
      <c r="AB229" s="1" t="s">
        <v>50</v>
      </c>
    </row>
    <row r="230" spans="1:28" ht="30" customHeight="1">
      <c r="A230" s="13" t="s">
        <v>988</v>
      </c>
      <c r="B230" s="13" t="s">
        <v>986</v>
      </c>
      <c r="C230" s="13" t="s">
        <v>987</v>
      </c>
      <c r="D230" s="37" t="s">
        <v>59</v>
      </c>
      <c r="E230" s="38">
        <v>0</v>
      </c>
      <c r="F230" s="13" t="s">
        <v>50</v>
      </c>
      <c r="G230" s="38">
        <v>0</v>
      </c>
      <c r="H230" s="13" t="s">
        <v>50</v>
      </c>
      <c r="I230" s="38">
        <v>0</v>
      </c>
      <c r="J230" s="13" t="s">
        <v>50</v>
      </c>
      <c r="K230" s="38">
        <v>0</v>
      </c>
      <c r="L230" s="13" t="s">
        <v>50</v>
      </c>
      <c r="M230" s="38">
        <v>12000</v>
      </c>
      <c r="N230" s="13" t="s">
        <v>2128</v>
      </c>
      <c r="O230" s="38">
        <f t="shared" si="7"/>
        <v>12000</v>
      </c>
      <c r="P230" s="38">
        <v>0</v>
      </c>
      <c r="Q230" s="38">
        <v>0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13" t="s">
        <v>2129</v>
      </c>
      <c r="X230" s="13" t="s">
        <v>50</v>
      </c>
      <c r="Y230" s="1" t="s">
        <v>50</v>
      </c>
      <c r="Z230" s="1" t="s">
        <v>50</v>
      </c>
      <c r="AA230" s="39"/>
      <c r="AB230" s="1" t="s">
        <v>50</v>
      </c>
    </row>
    <row r="231" spans="1:28" ht="30" customHeight="1">
      <c r="A231" s="13" t="s">
        <v>926</v>
      </c>
      <c r="B231" s="13" t="s">
        <v>924</v>
      </c>
      <c r="C231" s="13" t="s">
        <v>925</v>
      </c>
      <c r="D231" s="37" t="s">
        <v>61</v>
      </c>
      <c r="E231" s="38">
        <v>0</v>
      </c>
      <c r="F231" s="13" t="s">
        <v>50</v>
      </c>
      <c r="G231" s="38">
        <v>220</v>
      </c>
      <c r="H231" s="13" t="s">
        <v>2002</v>
      </c>
      <c r="I231" s="38">
        <v>0</v>
      </c>
      <c r="J231" s="13" t="s">
        <v>50</v>
      </c>
      <c r="K231" s="38">
        <v>220</v>
      </c>
      <c r="L231" s="13" t="s">
        <v>2005</v>
      </c>
      <c r="M231" s="38">
        <v>0</v>
      </c>
      <c r="N231" s="13" t="s">
        <v>50</v>
      </c>
      <c r="O231" s="38">
        <f t="shared" si="7"/>
        <v>220</v>
      </c>
      <c r="P231" s="38">
        <v>0</v>
      </c>
      <c r="Q231" s="38">
        <v>0</v>
      </c>
      <c r="R231" s="38">
        <v>0</v>
      </c>
      <c r="S231" s="38">
        <v>0</v>
      </c>
      <c r="T231" s="38">
        <v>0</v>
      </c>
      <c r="U231" s="38">
        <v>0</v>
      </c>
      <c r="V231" s="38">
        <v>0</v>
      </c>
      <c r="W231" s="13" t="s">
        <v>2130</v>
      </c>
      <c r="X231" s="13" t="s">
        <v>50</v>
      </c>
      <c r="Y231" s="1" t="s">
        <v>50</v>
      </c>
      <c r="Z231" s="1" t="s">
        <v>50</v>
      </c>
      <c r="AA231" s="39"/>
      <c r="AB231" s="1" t="s">
        <v>50</v>
      </c>
    </row>
    <row r="232" spans="1:28" ht="30" customHeight="1">
      <c r="A232" s="13" t="s">
        <v>852</v>
      </c>
      <c r="B232" s="13" t="s">
        <v>850</v>
      </c>
      <c r="C232" s="13" t="s">
        <v>851</v>
      </c>
      <c r="D232" s="37" t="s">
        <v>61</v>
      </c>
      <c r="E232" s="38">
        <v>0</v>
      </c>
      <c r="F232" s="13" t="s">
        <v>50</v>
      </c>
      <c r="G232" s="38">
        <v>0</v>
      </c>
      <c r="H232" s="13" t="s">
        <v>50</v>
      </c>
      <c r="I232" s="38">
        <v>0</v>
      </c>
      <c r="J232" s="13" t="s">
        <v>50</v>
      </c>
      <c r="K232" s="38">
        <v>3400</v>
      </c>
      <c r="L232" s="13" t="s">
        <v>2131</v>
      </c>
      <c r="M232" s="38">
        <v>6400</v>
      </c>
      <c r="N232" s="13" t="s">
        <v>2132</v>
      </c>
      <c r="O232" s="38">
        <f t="shared" si="7"/>
        <v>3400</v>
      </c>
      <c r="P232" s="38">
        <v>0</v>
      </c>
      <c r="Q232" s="38">
        <v>0</v>
      </c>
      <c r="R232" s="38">
        <v>0</v>
      </c>
      <c r="S232" s="38">
        <v>0</v>
      </c>
      <c r="T232" s="38">
        <v>0</v>
      </c>
      <c r="U232" s="38">
        <v>0</v>
      </c>
      <c r="V232" s="38">
        <v>0</v>
      </c>
      <c r="W232" s="13" t="s">
        <v>2133</v>
      </c>
      <c r="X232" s="13" t="s">
        <v>50</v>
      </c>
      <c r="Y232" s="1" t="s">
        <v>50</v>
      </c>
      <c r="Z232" s="1" t="s">
        <v>50</v>
      </c>
      <c r="AA232" s="39"/>
      <c r="AB232" s="1" t="s">
        <v>50</v>
      </c>
    </row>
    <row r="233" spans="1:28" ht="30" customHeight="1">
      <c r="A233" s="13" t="s">
        <v>1317</v>
      </c>
      <c r="B233" s="13" t="s">
        <v>1315</v>
      </c>
      <c r="C233" s="13" t="s">
        <v>1316</v>
      </c>
      <c r="D233" s="37" t="s">
        <v>489</v>
      </c>
      <c r="E233" s="38">
        <v>323</v>
      </c>
      <c r="F233" s="13" t="s">
        <v>50</v>
      </c>
      <c r="G233" s="38">
        <v>530</v>
      </c>
      <c r="H233" s="13" t="s">
        <v>2134</v>
      </c>
      <c r="I233" s="38">
        <v>385</v>
      </c>
      <c r="J233" s="13" t="s">
        <v>2135</v>
      </c>
      <c r="K233" s="38">
        <v>0</v>
      </c>
      <c r="L233" s="13" t="s">
        <v>50</v>
      </c>
      <c r="M233" s="38">
        <v>0</v>
      </c>
      <c r="N233" s="13" t="s">
        <v>50</v>
      </c>
      <c r="O233" s="38">
        <f t="shared" si="7"/>
        <v>323</v>
      </c>
      <c r="P233" s="38">
        <v>0</v>
      </c>
      <c r="Q233" s="38">
        <v>0</v>
      </c>
      <c r="R233" s="38">
        <v>0</v>
      </c>
      <c r="S233" s="38">
        <v>0</v>
      </c>
      <c r="T233" s="38">
        <v>0</v>
      </c>
      <c r="U233" s="38">
        <v>0</v>
      </c>
      <c r="V233" s="38">
        <v>0</v>
      </c>
      <c r="W233" s="13" t="s">
        <v>2136</v>
      </c>
      <c r="X233" s="13" t="s">
        <v>50</v>
      </c>
      <c r="Y233" s="1" t="s">
        <v>50</v>
      </c>
      <c r="Z233" s="1" t="s">
        <v>50</v>
      </c>
      <c r="AA233" s="39"/>
      <c r="AB233" s="1" t="s">
        <v>50</v>
      </c>
    </row>
    <row r="234" spans="1:28" ht="30" customHeight="1">
      <c r="A234" s="13" t="s">
        <v>998</v>
      </c>
      <c r="B234" s="13" t="s">
        <v>996</v>
      </c>
      <c r="C234" s="13" t="s">
        <v>997</v>
      </c>
      <c r="D234" s="37" t="s">
        <v>762</v>
      </c>
      <c r="E234" s="38">
        <v>0</v>
      </c>
      <c r="F234" s="13" t="s">
        <v>50</v>
      </c>
      <c r="G234" s="38">
        <v>4333</v>
      </c>
      <c r="H234" s="13" t="s">
        <v>2137</v>
      </c>
      <c r="I234" s="38">
        <v>0</v>
      </c>
      <c r="J234" s="13" t="s">
        <v>50</v>
      </c>
      <c r="K234" s="38">
        <v>4333</v>
      </c>
      <c r="L234" s="13" t="s">
        <v>2138</v>
      </c>
      <c r="M234" s="38">
        <v>4333</v>
      </c>
      <c r="N234" s="13" t="s">
        <v>2139</v>
      </c>
      <c r="O234" s="38">
        <f t="shared" ref="O234:O265" si="8">SMALL(E234:M234,COUNTIF(E234:M234,0)+1)</f>
        <v>4333</v>
      </c>
      <c r="P234" s="38">
        <v>0</v>
      </c>
      <c r="Q234" s="38">
        <v>0</v>
      </c>
      <c r="R234" s="38">
        <v>0</v>
      </c>
      <c r="S234" s="38">
        <v>0</v>
      </c>
      <c r="T234" s="38">
        <v>0</v>
      </c>
      <c r="U234" s="38">
        <v>0</v>
      </c>
      <c r="V234" s="38">
        <v>0</v>
      </c>
      <c r="W234" s="13" t="s">
        <v>2140</v>
      </c>
      <c r="X234" s="13" t="s">
        <v>50</v>
      </c>
      <c r="Y234" s="1" t="s">
        <v>50</v>
      </c>
      <c r="Z234" s="1" t="s">
        <v>50</v>
      </c>
      <c r="AA234" s="39"/>
      <c r="AB234" s="1" t="s">
        <v>50</v>
      </c>
    </row>
    <row r="235" spans="1:28" ht="30" customHeight="1">
      <c r="A235" s="13" t="s">
        <v>1000</v>
      </c>
      <c r="B235" s="13" t="s">
        <v>996</v>
      </c>
      <c r="C235" s="13" t="s">
        <v>999</v>
      </c>
      <c r="D235" s="37" t="s">
        <v>762</v>
      </c>
      <c r="E235" s="38">
        <v>0</v>
      </c>
      <c r="F235" s="13" t="s">
        <v>50</v>
      </c>
      <c r="G235" s="38">
        <v>0</v>
      </c>
      <c r="H235" s="13" t="s">
        <v>50</v>
      </c>
      <c r="I235" s="38">
        <v>0</v>
      </c>
      <c r="J235" s="13" t="s">
        <v>50</v>
      </c>
      <c r="K235" s="38">
        <v>0</v>
      </c>
      <c r="L235" s="13" t="s">
        <v>50</v>
      </c>
      <c r="M235" s="38">
        <v>8666</v>
      </c>
      <c r="N235" s="13" t="s">
        <v>2141</v>
      </c>
      <c r="O235" s="38">
        <f t="shared" si="8"/>
        <v>8666</v>
      </c>
      <c r="P235" s="38">
        <v>0</v>
      </c>
      <c r="Q235" s="38">
        <v>0</v>
      </c>
      <c r="R235" s="38">
        <v>0</v>
      </c>
      <c r="S235" s="38">
        <v>0</v>
      </c>
      <c r="T235" s="38">
        <v>0</v>
      </c>
      <c r="U235" s="38">
        <v>0</v>
      </c>
      <c r="V235" s="38">
        <v>0</v>
      </c>
      <c r="W235" s="13" t="s">
        <v>2142</v>
      </c>
      <c r="X235" s="13" t="s">
        <v>50</v>
      </c>
      <c r="Y235" s="1" t="s">
        <v>50</v>
      </c>
      <c r="Z235" s="1" t="s">
        <v>50</v>
      </c>
      <c r="AA235" s="39"/>
      <c r="AB235" s="1" t="s">
        <v>50</v>
      </c>
    </row>
    <row r="236" spans="1:28" ht="30" customHeight="1">
      <c r="A236" s="13" t="s">
        <v>1002</v>
      </c>
      <c r="B236" s="13" t="s">
        <v>996</v>
      </c>
      <c r="C236" s="13" t="s">
        <v>1001</v>
      </c>
      <c r="D236" s="37" t="s">
        <v>762</v>
      </c>
      <c r="E236" s="38">
        <v>0</v>
      </c>
      <c r="F236" s="13" t="s">
        <v>50</v>
      </c>
      <c r="G236" s="38">
        <v>0</v>
      </c>
      <c r="H236" s="13" t="s">
        <v>50</v>
      </c>
      <c r="I236" s="38">
        <v>0</v>
      </c>
      <c r="J236" s="13" t="s">
        <v>50</v>
      </c>
      <c r="K236" s="38">
        <v>6861</v>
      </c>
      <c r="L236" s="13" t="s">
        <v>2138</v>
      </c>
      <c r="M236" s="38">
        <v>6861</v>
      </c>
      <c r="N236" s="13" t="s">
        <v>2139</v>
      </c>
      <c r="O236" s="38">
        <f t="shared" si="8"/>
        <v>6861</v>
      </c>
      <c r="P236" s="38">
        <v>0</v>
      </c>
      <c r="Q236" s="38">
        <v>0</v>
      </c>
      <c r="R236" s="38">
        <v>0</v>
      </c>
      <c r="S236" s="38">
        <v>0</v>
      </c>
      <c r="T236" s="38">
        <v>0</v>
      </c>
      <c r="U236" s="38">
        <v>0</v>
      </c>
      <c r="V236" s="38">
        <v>0</v>
      </c>
      <c r="W236" s="13" t="s">
        <v>2143</v>
      </c>
      <c r="X236" s="13" t="s">
        <v>50</v>
      </c>
      <c r="Y236" s="1" t="s">
        <v>50</v>
      </c>
      <c r="Z236" s="1" t="s">
        <v>50</v>
      </c>
      <c r="AA236" s="39"/>
      <c r="AB236" s="1" t="s">
        <v>50</v>
      </c>
    </row>
    <row r="237" spans="1:28" ht="30" customHeight="1">
      <c r="A237" s="13" t="s">
        <v>1341</v>
      </c>
      <c r="B237" s="13" t="s">
        <v>735</v>
      </c>
      <c r="C237" s="13" t="s">
        <v>1340</v>
      </c>
      <c r="D237" s="37" t="s">
        <v>718</v>
      </c>
      <c r="E237" s="38">
        <v>2080</v>
      </c>
      <c r="F237" s="13" t="s">
        <v>50</v>
      </c>
      <c r="G237" s="38">
        <v>0</v>
      </c>
      <c r="H237" s="13" t="s">
        <v>50</v>
      </c>
      <c r="I237" s="38">
        <v>0</v>
      </c>
      <c r="J237" s="13" t="s">
        <v>50</v>
      </c>
      <c r="K237" s="38">
        <v>0</v>
      </c>
      <c r="L237" s="13" t="s">
        <v>50</v>
      </c>
      <c r="M237" s="38">
        <v>0</v>
      </c>
      <c r="N237" s="13" t="s">
        <v>50</v>
      </c>
      <c r="O237" s="38">
        <f t="shared" si="8"/>
        <v>2080</v>
      </c>
      <c r="P237" s="38">
        <v>0</v>
      </c>
      <c r="Q237" s="38">
        <v>0</v>
      </c>
      <c r="R237" s="38">
        <v>0</v>
      </c>
      <c r="S237" s="38">
        <v>0</v>
      </c>
      <c r="T237" s="38">
        <v>0</v>
      </c>
      <c r="U237" s="38">
        <v>0</v>
      </c>
      <c r="V237" s="38">
        <v>0</v>
      </c>
      <c r="W237" s="13" t="s">
        <v>2144</v>
      </c>
      <c r="X237" s="13" t="s">
        <v>50</v>
      </c>
      <c r="Y237" s="1" t="s">
        <v>50</v>
      </c>
      <c r="Z237" s="1" t="s">
        <v>50</v>
      </c>
      <c r="AA237" s="39"/>
      <c r="AB237" s="1" t="s">
        <v>50</v>
      </c>
    </row>
    <row r="238" spans="1:28" ht="30" customHeight="1">
      <c r="A238" s="13" t="s">
        <v>1325</v>
      </c>
      <c r="B238" s="13" t="s">
        <v>735</v>
      </c>
      <c r="C238" s="13" t="s">
        <v>1324</v>
      </c>
      <c r="D238" s="37" t="s">
        <v>718</v>
      </c>
      <c r="E238" s="38">
        <v>2520</v>
      </c>
      <c r="F238" s="13" t="s">
        <v>50</v>
      </c>
      <c r="G238" s="38">
        <v>0</v>
      </c>
      <c r="H238" s="13" t="s">
        <v>50</v>
      </c>
      <c r="I238" s="38">
        <v>0</v>
      </c>
      <c r="J238" s="13" t="s">
        <v>50</v>
      </c>
      <c r="K238" s="38">
        <v>0</v>
      </c>
      <c r="L238" s="13" t="s">
        <v>50</v>
      </c>
      <c r="M238" s="38">
        <v>0</v>
      </c>
      <c r="N238" s="13" t="s">
        <v>50</v>
      </c>
      <c r="O238" s="38">
        <f t="shared" si="8"/>
        <v>2520</v>
      </c>
      <c r="P238" s="38">
        <v>0</v>
      </c>
      <c r="Q238" s="38">
        <v>0</v>
      </c>
      <c r="R238" s="38">
        <v>0</v>
      </c>
      <c r="S238" s="38">
        <v>0</v>
      </c>
      <c r="T238" s="38">
        <v>0</v>
      </c>
      <c r="U238" s="38">
        <v>0</v>
      </c>
      <c r="V238" s="38">
        <v>0</v>
      </c>
      <c r="W238" s="13" t="s">
        <v>2145</v>
      </c>
      <c r="X238" s="13" t="s">
        <v>50</v>
      </c>
      <c r="Y238" s="1" t="s">
        <v>50</v>
      </c>
      <c r="Z238" s="1" t="s">
        <v>50</v>
      </c>
      <c r="AA238" s="39"/>
      <c r="AB238" s="1" t="s">
        <v>50</v>
      </c>
    </row>
    <row r="239" spans="1:28" ht="30" customHeight="1">
      <c r="A239" s="13" t="s">
        <v>737</v>
      </c>
      <c r="B239" s="13" t="s">
        <v>735</v>
      </c>
      <c r="C239" s="13" t="s">
        <v>736</v>
      </c>
      <c r="D239" s="37" t="s">
        <v>718</v>
      </c>
      <c r="E239" s="38">
        <v>2565</v>
      </c>
      <c r="F239" s="13" t="s">
        <v>50</v>
      </c>
      <c r="G239" s="38">
        <v>2400</v>
      </c>
      <c r="H239" s="13" t="s">
        <v>1914</v>
      </c>
      <c r="I239" s="38">
        <v>0</v>
      </c>
      <c r="J239" s="13" t="s">
        <v>50</v>
      </c>
      <c r="K239" s="38">
        <v>0</v>
      </c>
      <c r="L239" s="13" t="s">
        <v>50</v>
      </c>
      <c r="M239" s="38">
        <v>0</v>
      </c>
      <c r="N239" s="13" t="s">
        <v>50</v>
      </c>
      <c r="O239" s="38">
        <f t="shared" si="8"/>
        <v>2400</v>
      </c>
      <c r="P239" s="38">
        <v>0</v>
      </c>
      <c r="Q239" s="38">
        <v>0</v>
      </c>
      <c r="R239" s="38">
        <v>0</v>
      </c>
      <c r="S239" s="38">
        <v>0</v>
      </c>
      <c r="T239" s="38">
        <v>0</v>
      </c>
      <c r="U239" s="38">
        <v>0</v>
      </c>
      <c r="V239" s="38">
        <v>0</v>
      </c>
      <c r="W239" s="13" t="s">
        <v>2146</v>
      </c>
      <c r="X239" s="13" t="s">
        <v>50</v>
      </c>
      <c r="Y239" s="1" t="s">
        <v>50</v>
      </c>
      <c r="Z239" s="1" t="s">
        <v>50</v>
      </c>
      <c r="AA239" s="39"/>
      <c r="AB239" s="1" t="s">
        <v>50</v>
      </c>
    </row>
    <row r="240" spans="1:28" ht="30" customHeight="1">
      <c r="A240" s="13" t="s">
        <v>1333</v>
      </c>
      <c r="B240" s="13" t="s">
        <v>1331</v>
      </c>
      <c r="C240" s="13" t="s">
        <v>1332</v>
      </c>
      <c r="D240" s="37" t="s">
        <v>718</v>
      </c>
      <c r="E240" s="38">
        <v>0</v>
      </c>
      <c r="F240" s="13" t="s">
        <v>50</v>
      </c>
      <c r="G240" s="38">
        <v>540</v>
      </c>
      <c r="H240" s="13" t="s">
        <v>1980</v>
      </c>
      <c r="I240" s="38">
        <v>575.52</v>
      </c>
      <c r="J240" s="13" t="s">
        <v>1981</v>
      </c>
      <c r="K240" s="38">
        <v>0</v>
      </c>
      <c r="L240" s="13" t="s">
        <v>50</v>
      </c>
      <c r="M240" s="38">
        <v>0</v>
      </c>
      <c r="N240" s="13" t="s">
        <v>50</v>
      </c>
      <c r="O240" s="38">
        <f t="shared" si="8"/>
        <v>540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13" t="s">
        <v>2147</v>
      </c>
      <c r="X240" s="13" t="s">
        <v>50</v>
      </c>
      <c r="Y240" s="1" t="s">
        <v>50</v>
      </c>
      <c r="Z240" s="1" t="s">
        <v>50</v>
      </c>
      <c r="AA240" s="39"/>
      <c r="AB240" s="1" t="s">
        <v>50</v>
      </c>
    </row>
    <row r="241" spans="1:28" ht="30" customHeight="1">
      <c r="A241" s="13" t="s">
        <v>1075</v>
      </c>
      <c r="B241" s="13" t="s">
        <v>1073</v>
      </c>
      <c r="C241" s="13" t="s">
        <v>1074</v>
      </c>
      <c r="D241" s="37" t="s">
        <v>718</v>
      </c>
      <c r="E241" s="38">
        <v>0</v>
      </c>
      <c r="F241" s="13" t="s">
        <v>50</v>
      </c>
      <c r="G241" s="38">
        <v>11000</v>
      </c>
      <c r="H241" s="13" t="s">
        <v>2148</v>
      </c>
      <c r="I241" s="38">
        <v>0</v>
      </c>
      <c r="J241" s="13" t="s">
        <v>50</v>
      </c>
      <c r="K241" s="38">
        <v>0</v>
      </c>
      <c r="L241" s="13" t="s">
        <v>50</v>
      </c>
      <c r="M241" s="38">
        <v>0</v>
      </c>
      <c r="N241" s="13" t="s">
        <v>50</v>
      </c>
      <c r="O241" s="38">
        <f t="shared" si="8"/>
        <v>11000</v>
      </c>
      <c r="P241" s="38">
        <v>0</v>
      </c>
      <c r="Q241" s="38">
        <v>0</v>
      </c>
      <c r="R241" s="38">
        <v>0</v>
      </c>
      <c r="S241" s="38">
        <v>0</v>
      </c>
      <c r="T241" s="38">
        <v>0</v>
      </c>
      <c r="U241" s="38">
        <v>0</v>
      </c>
      <c r="V241" s="38">
        <v>0</v>
      </c>
      <c r="W241" s="13" t="s">
        <v>2149</v>
      </c>
      <c r="X241" s="13" t="s">
        <v>50</v>
      </c>
      <c r="Y241" s="1" t="s">
        <v>50</v>
      </c>
      <c r="Z241" s="1" t="s">
        <v>50</v>
      </c>
      <c r="AA241" s="39"/>
      <c r="AB241" s="1" t="s">
        <v>50</v>
      </c>
    </row>
    <row r="242" spans="1:28" ht="30" customHeight="1">
      <c r="A242" s="13" t="s">
        <v>1263</v>
      </c>
      <c r="B242" s="13" t="s">
        <v>1260</v>
      </c>
      <c r="C242" s="13" t="s">
        <v>1261</v>
      </c>
      <c r="D242" s="37" t="s">
        <v>718</v>
      </c>
      <c r="E242" s="38">
        <v>3125.8</v>
      </c>
      <c r="F242" s="13" t="s">
        <v>50</v>
      </c>
      <c r="G242" s="38">
        <v>3125.44</v>
      </c>
      <c r="H242" s="13" t="s">
        <v>2150</v>
      </c>
      <c r="I242" s="38">
        <v>0</v>
      </c>
      <c r="J242" s="13" t="s">
        <v>50</v>
      </c>
      <c r="K242" s="38">
        <v>0</v>
      </c>
      <c r="L242" s="13" t="s">
        <v>50</v>
      </c>
      <c r="M242" s="38">
        <v>0</v>
      </c>
      <c r="N242" s="13" t="s">
        <v>50</v>
      </c>
      <c r="O242" s="38">
        <f t="shared" si="8"/>
        <v>3125.44</v>
      </c>
      <c r="P242" s="38">
        <v>0</v>
      </c>
      <c r="Q242" s="38">
        <v>0</v>
      </c>
      <c r="R242" s="38">
        <v>0</v>
      </c>
      <c r="S242" s="38">
        <v>0</v>
      </c>
      <c r="T242" s="38">
        <v>0</v>
      </c>
      <c r="U242" s="38">
        <v>0</v>
      </c>
      <c r="V242" s="38">
        <v>0</v>
      </c>
      <c r="W242" s="13" t="s">
        <v>2151</v>
      </c>
      <c r="X242" s="13" t="s">
        <v>1262</v>
      </c>
      <c r="Y242" s="1" t="s">
        <v>50</v>
      </c>
      <c r="Z242" s="1" t="s">
        <v>50</v>
      </c>
      <c r="AA242" s="39"/>
      <c r="AB242" s="1" t="s">
        <v>50</v>
      </c>
    </row>
    <row r="243" spans="1:28" ht="30" customHeight="1">
      <c r="A243" s="13" t="s">
        <v>1309</v>
      </c>
      <c r="B243" s="13" t="s">
        <v>1307</v>
      </c>
      <c r="C243" s="13" t="s">
        <v>1308</v>
      </c>
      <c r="D243" s="37" t="s">
        <v>762</v>
      </c>
      <c r="E243" s="38">
        <v>0</v>
      </c>
      <c r="F243" s="13" t="s">
        <v>50</v>
      </c>
      <c r="G243" s="38">
        <v>8678.57</v>
      </c>
      <c r="H243" s="13" t="s">
        <v>2152</v>
      </c>
      <c r="I243" s="38">
        <v>8678.57</v>
      </c>
      <c r="J243" s="13" t="s">
        <v>2153</v>
      </c>
      <c r="K243" s="38">
        <v>0</v>
      </c>
      <c r="L243" s="13" t="s">
        <v>50</v>
      </c>
      <c r="M243" s="38">
        <v>0</v>
      </c>
      <c r="N243" s="13" t="s">
        <v>50</v>
      </c>
      <c r="O243" s="38">
        <f t="shared" si="8"/>
        <v>8678.57</v>
      </c>
      <c r="P243" s="38">
        <v>0</v>
      </c>
      <c r="Q243" s="38">
        <v>0</v>
      </c>
      <c r="R243" s="38">
        <v>0</v>
      </c>
      <c r="S243" s="38">
        <v>0</v>
      </c>
      <c r="T243" s="38">
        <v>0</v>
      </c>
      <c r="U243" s="38">
        <v>0</v>
      </c>
      <c r="V243" s="38">
        <v>0</v>
      </c>
      <c r="W243" s="13" t="s">
        <v>2154</v>
      </c>
      <c r="X243" s="13" t="s">
        <v>50</v>
      </c>
      <c r="Y243" s="1" t="s">
        <v>50</v>
      </c>
      <c r="Z243" s="1" t="s">
        <v>50</v>
      </c>
      <c r="AA243" s="39"/>
      <c r="AB243" s="1" t="s">
        <v>50</v>
      </c>
    </row>
    <row r="244" spans="1:28" ht="30" customHeight="1">
      <c r="A244" s="13" t="s">
        <v>1306</v>
      </c>
      <c r="B244" s="13" t="s">
        <v>1304</v>
      </c>
      <c r="C244" s="13" t="s">
        <v>1305</v>
      </c>
      <c r="D244" s="37" t="s">
        <v>762</v>
      </c>
      <c r="E244" s="38">
        <v>0</v>
      </c>
      <c r="F244" s="13" t="s">
        <v>50</v>
      </c>
      <c r="G244" s="38">
        <v>10694.44</v>
      </c>
      <c r="H244" s="13" t="s">
        <v>2152</v>
      </c>
      <c r="I244" s="38">
        <v>0</v>
      </c>
      <c r="J244" s="13" t="s">
        <v>50</v>
      </c>
      <c r="K244" s="38">
        <v>0</v>
      </c>
      <c r="L244" s="13" t="s">
        <v>50</v>
      </c>
      <c r="M244" s="38">
        <v>0</v>
      </c>
      <c r="N244" s="13" t="s">
        <v>50</v>
      </c>
      <c r="O244" s="38">
        <f t="shared" si="8"/>
        <v>10694.44</v>
      </c>
      <c r="P244" s="38">
        <v>0</v>
      </c>
      <c r="Q244" s="38">
        <v>0</v>
      </c>
      <c r="R244" s="38">
        <v>0</v>
      </c>
      <c r="S244" s="38">
        <v>0</v>
      </c>
      <c r="T244" s="38">
        <v>0</v>
      </c>
      <c r="U244" s="38">
        <v>0</v>
      </c>
      <c r="V244" s="38">
        <v>0</v>
      </c>
      <c r="W244" s="13" t="s">
        <v>2155</v>
      </c>
      <c r="X244" s="13" t="s">
        <v>50</v>
      </c>
      <c r="Y244" s="1" t="s">
        <v>50</v>
      </c>
      <c r="Z244" s="1" t="s">
        <v>50</v>
      </c>
      <c r="AA244" s="39"/>
      <c r="AB244" s="1" t="s">
        <v>50</v>
      </c>
    </row>
    <row r="245" spans="1:28" ht="30" customHeight="1">
      <c r="A245" s="13" t="s">
        <v>1314</v>
      </c>
      <c r="B245" s="13" t="s">
        <v>1312</v>
      </c>
      <c r="C245" s="13" t="s">
        <v>1313</v>
      </c>
      <c r="D245" s="37" t="s">
        <v>762</v>
      </c>
      <c r="E245" s="38">
        <v>0</v>
      </c>
      <c r="F245" s="13" t="s">
        <v>50</v>
      </c>
      <c r="G245" s="38">
        <v>6277.77</v>
      </c>
      <c r="H245" s="13" t="s">
        <v>2137</v>
      </c>
      <c r="I245" s="38">
        <v>6277.77</v>
      </c>
      <c r="J245" s="13" t="s">
        <v>2156</v>
      </c>
      <c r="K245" s="38">
        <v>0</v>
      </c>
      <c r="L245" s="13" t="s">
        <v>50</v>
      </c>
      <c r="M245" s="38">
        <v>0</v>
      </c>
      <c r="N245" s="13" t="s">
        <v>50</v>
      </c>
      <c r="O245" s="38">
        <f t="shared" si="8"/>
        <v>6277.77</v>
      </c>
      <c r="P245" s="38">
        <v>0</v>
      </c>
      <c r="Q245" s="38">
        <v>0</v>
      </c>
      <c r="R245" s="38">
        <v>0</v>
      </c>
      <c r="S245" s="38">
        <v>0</v>
      </c>
      <c r="T245" s="38">
        <v>0</v>
      </c>
      <c r="U245" s="38">
        <v>0</v>
      </c>
      <c r="V245" s="38">
        <v>0</v>
      </c>
      <c r="W245" s="13" t="s">
        <v>2157</v>
      </c>
      <c r="X245" s="13" t="s">
        <v>50</v>
      </c>
      <c r="Y245" s="1" t="s">
        <v>50</v>
      </c>
      <c r="Z245" s="1" t="s">
        <v>50</v>
      </c>
      <c r="AA245" s="39"/>
      <c r="AB245" s="1" t="s">
        <v>50</v>
      </c>
    </row>
    <row r="246" spans="1:28" ht="30" customHeight="1">
      <c r="A246" s="13" t="s">
        <v>1321</v>
      </c>
      <c r="B246" s="13" t="s">
        <v>1312</v>
      </c>
      <c r="C246" s="13" t="s">
        <v>1320</v>
      </c>
      <c r="D246" s="37" t="s">
        <v>762</v>
      </c>
      <c r="E246" s="38">
        <v>3301</v>
      </c>
      <c r="F246" s="13" t="s">
        <v>50</v>
      </c>
      <c r="G246" s="38">
        <v>4666.66</v>
      </c>
      <c r="H246" s="13" t="s">
        <v>2158</v>
      </c>
      <c r="I246" s="38">
        <v>3722.22</v>
      </c>
      <c r="J246" s="13" t="s">
        <v>2156</v>
      </c>
      <c r="K246" s="38">
        <v>0</v>
      </c>
      <c r="L246" s="13" t="s">
        <v>50</v>
      </c>
      <c r="M246" s="38">
        <v>0</v>
      </c>
      <c r="N246" s="13" t="s">
        <v>50</v>
      </c>
      <c r="O246" s="38">
        <f t="shared" si="8"/>
        <v>3301</v>
      </c>
      <c r="P246" s="38">
        <v>0</v>
      </c>
      <c r="Q246" s="38">
        <v>0</v>
      </c>
      <c r="R246" s="38">
        <v>0</v>
      </c>
      <c r="S246" s="38">
        <v>0</v>
      </c>
      <c r="T246" s="38">
        <v>0</v>
      </c>
      <c r="U246" s="38">
        <v>0</v>
      </c>
      <c r="V246" s="38">
        <v>0</v>
      </c>
      <c r="W246" s="13" t="s">
        <v>2159</v>
      </c>
      <c r="X246" s="13" t="s">
        <v>50</v>
      </c>
      <c r="Y246" s="1" t="s">
        <v>50</v>
      </c>
      <c r="Z246" s="1" t="s">
        <v>50</v>
      </c>
      <c r="AA246" s="39"/>
      <c r="AB246" s="1" t="s">
        <v>50</v>
      </c>
    </row>
    <row r="247" spans="1:28" ht="30" customHeight="1">
      <c r="A247" s="13" t="s">
        <v>775</v>
      </c>
      <c r="B247" s="13" t="s">
        <v>773</v>
      </c>
      <c r="C247" s="13" t="s">
        <v>774</v>
      </c>
      <c r="D247" s="37" t="s">
        <v>762</v>
      </c>
      <c r="E247" s="38">
        <v>8402</v>
      </c>
      <c r="F247" s="13" t="s">
        <v>50</v>
      </c>
      <c r="G247" s="38">
        <v>0</v>
      </c>
      <c r="H247" s="13" t="s">
        <v>50</v>
      </c>
      <c r="I247" s="38">
        <v>0</v>
      </c>
      <c r="J247" s="13" t="s">
        <v>50</v>
      </c>
      <c r="K247" s="38">
        <v>0</v>
      </c>
      <c r="L247" s="13" t="s">
        <v>50</v>
      </c>
      <c r="M247" s="38">
        <v>0</v>
      </c>
      <c r="N247" s="13" t="s">
        <v>50</v>
      </c>
      <c r="O247" s="38">
        <f t="shared" si="8"/>
        <v>8402</v>
      </c>
      <c r="P247" s="38">
        <v>0</v>
      </c>
      <c r="Q247" s="38">
        <v>0</v>
      </c>
      <c r="R247" s="38">
        <v>0</v>
      </c>
      <c r="S247" s="38">
        <v>0</v>
      </c>
      <c r="T247" s="38">
        <v>0</v>
      </c>
      <c r="U247" s="38">
        <v>0</v>
      </c>
      <c r="V247" s="38">
        <v>0</v>
      </c>
      <c r="W247" s="13" t="s">
        <v>2160</v>
      </c>
      <c r="X247" s="13" t="s">
        <v>50</v>
      </c>
      <c r="Y247" s="1" t="s">
        <v>50</v>
      </c>
      <c r="Z247" s="1" t="s">
        <v>50</v>
      </c>
      <c r="AA247" s="39"/>
      <c r="AB247" s="1" t="s">
        <v>50</v>
      </c>
    </row>
    <row r="248" spans="1:28" ht="30" customHeight="1">
      <c r="A248" s="13" t="s">
        <v>1288</v>
      </c>
      <c r="B248" s="13" t="s">
        <v>1007</v>
      </c>
      <c r="C248" s="13" t="s">
        <v>1287</v>
      </c>
      <c r="D248" s="37" t="s">
        <v>762</v>
      </c>
      <c r="E248" s="38">
        <v>5117</v>
      </c>
      <c r="F248" s="13" t="s">
        <v>50</v>
      </c>
      <c r="G248" s="38">
        <v>6666.66</v>
      </c>
      <c r="H248" s="13" t="s">
        <v>2158</v>
      </c>
      <c r="I248" s="38">
        <v>6055.55</v>
      </c>
      <c r="J248" s="13" t="s">
        <v>2161</v>
      </c>
      <c r="K248" s="38">
        <v>0</v>
      </c>
      <c r="L248" s="13" t="s">
        <v>50</v>
      </c>
      <c r="M248" s="38">
        <v>0</v>
      </c>
      <c r="N248" s="13" t="s">
        <v>50</v>
      </c>
      <c r="O248" s="38">
        <f t="shared" si="8"/>
        <v>5117</v>
      </c>
      <c r="P248" s="38">
        <v>0</v>
      </c>
      <c r="Q248" s="38">
        <v>0</v>
      </c>
      <c r="R248" s="38">
        <v>0</v>
      </c>
      <c r="S248" s="38">
        <v>0</v>
      </c>
      <c r="T248" s="38">
        <v>0</v>
      </c>
      <c r="U248" s="38">
        <v>0</v>
      </c>
      <c r="V248" s="38">
        <v>0</v>
      </c>
      <c r="W248" s="13" t="s">
        <v>2162</v>
      </c>
      <c r="X248" s="13" t="s">
        <v>50</v>
      </c>
      <c r="Y248" s="1" t="s">
        <v>50</v>
      </c>
      <c r="Z248" s="1" t="s">
        <v>50</v>
      </c>
      <c r="AA248" s="39"/>
      <c r="AB248" s="1" t="s">
        <v>50</v>
      </c>
    </row>
    <row r="249" spans="1:28" ht="30" customHeight="1">
      <c r="A249" s="13" t="s">
        <v>1009</v>
      </c>
      <c r="B249" s="13" t="s">
        <v>1007</v>
      </c>
      <c r="C249" s="13" t="s">
        <v>1008</v>
      </c>
      <c r="D249" s="37" t="s">
        <v>762</v>
      </c>
      <c r="E249" s="38">
        <v>0</v>
      </c>
      <c r="F249" s="13" t="s">
        <v>50</v>
      </c>
      <c r="G249" s="38">
        <v>0</v>
      </c>
      <c r="H249" s="13" t="s">
        <v>50</v>
      </c>
      <c r="I249" s="38">
        <v>14777.77</v>
      </c>
      <c r="J249" s="13" t="s">
        <v>2161</v>
      </c>
      <c r="K249" s="38">
        <v>16055</v>
      </c>
      <c r="L249" s="13" t="s">
        <v>2163</v>
      </c>
      <c r="M249" s="38">
        <v>0</v>
      </c>
      <c r="N249" s="13" t="s">
        <v>50</v>
      </c>
      <c r="O249" s="38">
        <f t="shared" si="8"/>
        <v>14777.77</v>
      </c>
      <c r="P249" s="38">
        <v>0</v>
      </c>
      <c r="Q249" s="38">
        <v>0</v>
      </c>
      <c r="R249" s="38">
        <v>0</v>
      </c>
      <c r="S249" s="38">
        <v>0</v>
      </c>
      <c r="T249" s="38">
        <v>0</v>
      </c>
      <c r="U249" s="38">
        <v>0</v>
      </c>
      <c r="V249" s="38">
        <v>0</v>
      </c>
      <c r="W249" s="13" t="s">
        <v>2164</v>
      </c>
      <c r="X249" s="13" t="s">
        <v>50</v>
      </c>
      <c r="Y249" s="1" t="s">
        <v>50</v>
      </c>
      <c r="Z249" s="1" t="s">
        <v>50</v>
      </c>
      <c r="AA249" s="39"/>
      <c r="AB249" s="1" t="s">
        <v>50</v>
      </c>
    </row>
    <row r="250" spans="1:28" ht="30" customHeight="1">
      <c r="A250" s="13" t="s">
        <v>1011</v>
      </c>
      <c r="B250" s="13" t="s">
        <v>1007</v>
      </c>
      <c r="C250" s="13" t="s">
        <v>1010</v>
      </c>
      <c r="D250" s="37" t="s">
        <v>762</v>
      </c>
      <c r="E250" s="38">
        <v>3751</v>
      </c>
      <c r="F250" s="13" t="s">
        <v>50</v>
      </c>
      <c r="G250" s="38">
        <v>5222.22</v>
      </c>
      <c r="H250" s="13" t="s">
        <v>2158</v>
      </c>
      <c r="I250" s="38">
        <v>5722.22</v>
      </c>
      <c r="J250" s="13" t="s">
        <v>2161</v>
      </c>
      <c r="K250" s="38">
        <v>6222</v>
      </c>
      <c r="L250" s="13" t="s">
        <v>2163</v>
      </c>
      <c r="M250" s="38">
        <v>0</v>
      </c>
      <c r="N250" s="13" t="s">
        <v>50</v>
      </c>
      <c r="O250" s="38">
        <f t="shared" si="8"/>
        <v>3751</v>
      </c>
      <c r="P250" s="38">
        <v>0</v>
      </c>
      <c r="Q250" s="38">
        <v>0</v>
      </c>
      <c r="R250" s="38">
        <v>0</v>
      </c>
      <c r="S250" s="38">
        <v>0</v>
      </c>
      <c r="T250" s="38">
        <v>0</v>
      </c>
      <c r="U250" s="38">
        <v>0</v>
      </c>
      <c r="V250" s="38">
        <v>0</v>
      </c>
      <c r="W250" s="13" t="s">
        <v>2165</v>
      </c>
      <c r="X250" s="13" t="s">
        <v>50</v>
      </c>
      <c r="Y250" s="1" t="s">
        <v>50</v>
      </c>
      <c r="Z250" s="1" t="s">
        <v>50</v>
      </c>
      <c r="AA250" s="39"/>
      <c r="AB250" s="1" t="s">
        <v>50</v>
      </c>
    </row>
    <row r="251" spans="1:28" ht="30" customHeight="1">
      <c r="A251" s="13" t="s">
        <v>838</v>
      </c>
      <c r="B251" s="13" t="s">
        <v>836</v>
      </c>
      <c r="C251" s="13" t="s">
        <v>837</v>
      </c>
      <c r="D251" s="37" t="s">
        <v>762</v>
      </c>
      <c r="E251" s="38">
        <v>10321</v>
      </c>
      <c r="F251" s="13" t="s">
        <v>50</v>
      </c>
      <c r="G251" s="38">
        <v>18500</v>
      </c>
      <c r="H251" s="13" t="s">
        <v>2166</v>
      </c>
      <c r="I251" s="38">
        <v>0</v>
      </c>
      <c r="J251" s="13" t="s">
        <v>50</v>
      </c>
      <c r="K251" s="38">
        <v>0</v>
      </c>
      <c r="L251" s="13" t="s">
        <v>50</v>
      </c>
      <c r="M251" s="38">
        <v>0</v>
      </c>
      <c r="N251" s="13" t="s">
        <v>50</v>
      </c>
      <c r="O251" s="38">
        <f t="shared" si="8"/>
        <v>10321</v>
      </c>
      <c r="P251" s="38">
        <v>0</v>
      </c>
      <c r="Q251" s="38">
        <v>0</v>
      </c>
      <c r="R251" s="38">
        <v>0</v>
      </c>
      <c r="S251" s="38">
        <v>0</v>
      </c>
      <c r="T251" s="38">
        <v>0</v>
      </c>
      <c r="U251" s="38">
        <v>0</v>
      </c>
      <c r="V251" s="38">
        <v>0</v>
      </c>
      <c r="W251" s="13" t="s">
        <v>2167</v>
      </c>
      <c r="X251" s="13" t="s">
        <v>50</v>
      </c>
      <c r="Y251" s="1" t="s">
        <v>50</v>
      </c>
      <c r="Z251" s="1" t="s">
        <v>50</v>
      </c>
      <c r="AA251" s="39"/>
      <c r="AB251" s="1" t="s">
        <v>50</v>
      </c>
    </row>
    <row r="252" spans="1:28" ht="30" customHeight="1">
      <c r="A252" s="13" t="s">
        <v>994</v>
      </c>
      <c r="B252" s="13" t="s">
        <v>836</v>
      </c>
      <c r="C252" s="13" t="s">
        <v>993</v>
      </c>
      <c r="D252" s="37" t="s">
        <v>762</v>
      </c>
      <c r="E252" s="38">
        <v>23157</v>
      </c>
      <c r="F252" s="13" t="s">
        <v>50</v>
      </c>
      <c r="G252" s="38">
        <v>21210</v>
      </c>
      <c r="H252" s="13" t="s">
        <v>2166</v>
      </c>
      <c r="I252" s="38">
        <v>0</v>
      </c>
      <c r="J252" s="13" t="s">
        <v>50</v>
      </c>
      <c r="K252" s="38">
        <v>0</v>
      </c>
      <c r="L252" s="13" t="s">
        <v>50</v>
      </c>
      <c r="M252" s="38">
        <v>0</v>
      </c>
      <c r="N252" s="13" t="s">
        <v>50</v>
      </c>
      <c r="O252" s="38">
        <f t="shared" si="8"/>
        <v>21210</v>
      </c>
      <c r="P252" s="38">
        <v>0</v>
      </c>
      <c r="Q252" s="38">
        <v>0</v>
      </c>
      <c r="R252" s="38">
        <v>0</v>
      </c>
      <c r="S252" s="38">
        <v>0</v>
      </c>
      <c r="T252" s="38">
        <v>0</v>
      </c>
      <c r="U252" s="38">
        <v>0</v>
      </c>
      <c r="V252" s="38">
        <v>0</v>
      </c>
      <c r="W252" s="13" t="s">
        <v>2168</v>
      </c>
      <c r="X252" s="13" t="s">
        <v>50</v>
      </c>
      <c r="Y252" s="1" t="s">
        <v>50</v>
      </c>
      <c r="Z252" s="1" t="s">
        <v>50</v>
      </c>
      <c r="AA252" s="39"/>
      <c r="AB252" s="1" t="s">
        <v>50</v>
      </c>
    </row>
    <row r="253" spans="1:28" ht="30" customHeight="1">
      <c r="A253" s="13" t="s">
        <v>1290</v>
      </c>
      <c r="B253" s="13" t="s">
        <v>836</v>
      </c>
      <c r="C253" s="13" t="s">
        <v>1289</v>
      </c>
      <c r="D253" s="37" t="s">
        <v>762</v>
      </c>
      <c r="E253" s="38">
        <v>13894</v>
      </c>
      <c r="F253" s="13" t="s">
        <v>50</v>
      </c>
      <c r="G253" s="38">
        <v>18500</v>
      </c>
      <c r="H253" s="13" t="s">
        <v>2166</v>
      </c>
      <c r="I253" s="38">
        <v>0</v>
      </c>
      <c r="J253" s="13" t="s">
        <v>50</v>
      </c>
      <c r="K253" s="38">
        <v>0</v>
      </c>
      <c r="L253" s="13" t="s">
        <v>50</v>
      </c>
      <c r="M253" s="38">
        <v>0</v>
      </c>
      <c r="N253" s="13" t="s">
        <v>50</v>
      </c>
      <c r="O253" s="38">
        <f t="shared" si="8"/>
        <v>13894</v>
      </c>
      <c r="P253" s="38">
        <v>0</v>
      </c>
      <c r="Q253" s="38">
        <v>0</v>
      </c>
      <c r="R253" s="38">
        <v>0</v>
      </c>
      <c r="S253" s="38">
        <v>0</v>
      </c>
      <c r="T253" s="38">
        <v>0</v>
      </c>
      <c r="U253" s="38">
        <v>0</v>
      </c>
      <c r="V253" s="38">
        <v>0</v>
      </c>
      <c r="W253" s="13" t="s">
        <v>2169</v>
      </c>
      <c r="X253" s="13" t="s">
        <v>50</v>
      </c>
      <c r="Y253" s="1" t="s">
        <v>50</v>
      </c>
      <c r="Z253" s="1" t="s">
        <v>50</v>
      </c>
      <c r="AA253" s="39"/>
      <c r="AB253" s="1" t="s">
        <v>50</v>
      </c>
    </row>
    <row r="254" spans="1:28" ht="30" customHeight="1">
      <c r="A254" s="13" t="s">
        <v>840</v>
      </c>
      <c r="B254" s="13" t="s">
        <v>836</v>
      </c>
      <c r="C254" s="13" t="s">
        <v>839</v>
      </c>
      <c r="D254" s="37" t="s">
        <v>762</v>
      </c>
      <c r="E254" s="38">
        <v>5292</v>
      </c>
      <c r="F254" s="13" t="s">
        <v>50</v>
      </c>
      <c r="G254" s="38">
        <v>6665</v>
      </c>
      <c r="H254" s="13" t="s">
        <v>2166</v>
      </c>
      <c r="I254" s="38">
        <v>0</v>
      </c>
      <c r="J254" s="13" t="s">
        <v>50</v>
      </c>
      <c r="K254" s="38">
        <v>0</v>
      </c>
      <c r="L254" s="13" t="s">
        <v>50</v>
      </c>
      <c r="M254" s="38">
        <v>0</v>
      </c>
      <c r="N254" s="13" t="s">
        <v>50</v>
      </c>
      <c r="O254" s="38">
        <f t="shared" si="8"/>
        <v>5292</v>
      </c>
      <c r="P254" s="38">
        <v>0</v>
      </c>
      <c r="Q254" s="38">
        <v>0</v>
      </c>
      <c r="R254" s="38">
        <v>0</v>
      </c>
      <c r="S254" s="38">
        <v>0</v>
      </c>
      <c r="T254" s="38">
        <v>0</v>
      </c>
      <c r="U254" s="38">
        <v>0</v>
      </c>
      <c r="V254" s="38">
        <v>0</v>
      </c>
      <c r="W254" s="13" t="s">
        <v>2170</v>
      </c>
      <c r="X254" s="13" t="s">
        <v>50</v>
      </c>
      <c r="Y254" s="1" t="s">
        <v>50</v>
      </c>
      <c r="Z254" s="1" t="s">
        <v>50</v>
      </c>
      <c r="AA254" s="39"/>
      <c r="AB254" s="1" t="s">
        <v>50</v>
      </c>
    </row>
    <row r="255" spans="1:28" ht="30" customHeight="1">
      <c r="A255" s="13" t="s">
        <v>833</v>
      </c>
      <c r="B255" s="13" t="s">
        <v>831</v>
      </c>
      <c r="C255" s="13" t="s">
        <v>832</v>
      </c>
      <c r="D255" s="37" t="s">
        <v>67</v>
      </c>
      <c r="E255" s="38">
        <v>0</v>
      </c>
      <c r="F255" s="13" t="s">
        <v>50</v>
      </c>
      <c r="G255" s="38">
        <v>0</v>
      </c>
      <c r="H255" s="13" t="s">
        <v>50</v>
      </c>
      <c r="I255" s="38">
        <v>0</v>
      </c>
      <c r="J255" s="13" t="s">
        <v>50</v>
      </c>
      <c r="K255" s="38">
        <v>330000</v>
      </c>
      <c r="L255" s="13" t="s">
        <v>2171</v>
      </c>
      <c r="M255" s="38">
        <v>0</v>
      </c>
      <c r="N255" s="13" t="s">
        <v>50</v>
      </c>
      <c r="O255" s="38">
        <f t="shared" si="8"/>
        <v>330000</v>
      </c>
      <c r="P255" s="38">
        <v>0</v>
      </c>
      <c r="Q255" s="38">
        <v>0</v>
      </c>
      <c r="R255" s="38">
        <v>0</v>
      </c>
      <c r="S255" s="38">
        <v>0</v>
      </c>
      <c r="T255" s="38">
        <v>0</v>
      </c>
      <c r="U255" s="38">
        <v>0</v>
      </c>
      <c r="V255" s="38">
        <v>0</v>
      </c>
      <c r="W255" s="13" t="s">
        <v>2172</v>
      </c>
      <c r="X255" s="13" t="s">
        <v>50</v>
      </c>
      <c r="Y255" s="1" t="s">
        <v>50</v>
      </c>
      <c r="Z255" s="1" t="s">
        <v>50</v>
      </c>
      <c r="AA255" s="39"/>
      <c r="AB255" s="1" t="s">
        <v>50</v>
      </c>
    </row>
    <row r="256" spans="1:28" ht="30" customHeight="1">
      <c r="A256" s="13" t="s">
        <v>921</v>
      </c>
      <c r="B256" s="13" t="s">
        <v>919</v>
      </c>
      <c r="C256" s="13" t="s">
        <v>920</v>
      </c>
      <c r="D256" s="37" t="s">
        <v>60</v>
      </c>
      <c r="E256" s="38">
        <v>0</v>
      </c>
      <c r="F256" s="13" t="s">
        <v>50</v>
      </c>
      <c r="G256" s="38">
        <v>60000</v>
      </c>
      <c r="H256" s="13" t="s">
        <v>2173</v>
      </c>
      <c r="I256" s="38">
        <v>0</v>
      </c>
      <c r="J256" s="13" t="s">
        <v>50</v>
      </c>
      <c r="K256" s="38">
        <v>0</v>
      </c>
      <c r="L256" s="13" t="s">
        <v>50</v>
      </c>
      <c r="M256" s="38">
        <v>0</v>
      </c>
      <c r="N256" s="13" t="s">
        <v>50</v>
      </c>
      <c r="O256" s="38">
        <f t="shared" si="8"/>
        <v>60000</v>
      </c>
      <c r="P256" s="38">
        <v>0</v>
      </c>
      <c r="Q256" s="38">
        <v>0</v>
      </c>
      <c r="R256" s="38">
        <v>0</v>
      </c>
      <c r="S256" s="38">
        <v>0</v>
      </c>
      <c r="T256" s="38">
        <v>0</v>
      </c>
      <c r="U256" s="38">
        <v>0</v>
      </c>
      <c r="V256" s="38">
        <v>0</v>
      </c>
      <c r="W256" s="13" t="s">
        <v>2174</v>
      </c>
      <c r="X256" s="13" t="s">
        <v>50</v>
      </c>
      <c r="Y256" s="1" t="s">
        <v>50</v>
      </c>
      <c r="Z256" s="1" t="s">
        <v>50</v>
      </c>
      <c r="AA256" s="39"/>
      <c r="AB256" s="1" t="s">
        <v>50</v>
      </c>
    </row>
    <row r="257" spans="1:28" ht="30" customHeight="1">
      <c r="A257" s="13" t="s">
        <v>1311</v>
      </c>
      <c r="B257" s="13" t="s">
        <v>776</v>
      </c>
      <c r="C257" s="13" t="s">
        <v>1310</v>
      </c>
      <c r="D257" s="37" t="s">
        <v>762</v>
      </c>
      <c r="E257" s="38">
        <v>0</v>
      </c>
      <c r="F257" s="13" t="s">
        <v>50</v>
      </c>
      <c r="G257" s="38">
        <v>3494.44</v>
      </c>
      <c r="H257" s="13" t="s">
        <v>2158</v>
      </c>
      <c r="I257" s="38">
        <v>3722.22</v>
      </c>
      <c r="J257" s="13" t="s">
        <v>2175</v>
      </c>
      <c r="K257" s="38">
        <v>0</v>
      </c>
      <c r="L257" s="13" t="s">
        <v>50</v>
      </c>
      <c r="M257" s="38">
        <v>0</v>
      </c>
      <c r="N257" s="13" t="s">
        <v>50</v>
      </c>
      <c r="O257" s="38">
        <f t="shared" si="8"/>
        <v>3494.44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13" t="s">
        <v>2176</v>
      </c>
      <c r="X257" s="13" t="s">
        <v>50</v>
      </c>
      <c r="Y257" s="1" t="s">
        <v>50</v>
      </c>
      <c r="Z257" s="1" t="s">
        <v>50</v>
      </c>
      <c r="AA257" s="39"/>
      <c r="AB257" s="1" t="s">
        <v>50</v>
      </c>
    </row>
    <row r="258" spans="1:28" ht="30" customHeight="1">
      <c r="A258" s="13" t="s">
        <v>778</v>
      </c>
      <c r="B258" s="13" t="s">
        <v>776</v>
      </c>
      <c r="C258" s="13" t="s">
        <v>777</v>
      </c>
      <c r="D258" s="37" t="s">
        <v>762</v>
      </c>
      <c r="E258" s="38">
        <v>0</v>
      </c>
      <c r="F258" s="13" t="s">
        <v>50</v>
      </c>
      <c r="G258" s="38">
        <v>3583.33</v>
      </c>
      <c r="H258" s="13" t="s">
        <v>2158</v>
      </c>
      <c r="I258" s="38">
        <v>3888.88</v>
      </c>
      <c r="J258" s="13" t="s">
        <v>2175</v>
      </c>
      <c r="K258" s="38">
        <v>0</v>
      </c>
      <c r="L258" s="13" t="s">
        <v>50</v>
      </c>
      <c r="M258" s="38">
        <v>0</v>
      </c>
      <c r="N258" s="13" t="s">
        <v>50</v>
      </c>
      <c r="O258" s="38">
        <f t="shared" si="8"/>
        <v>3583.33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13" t="s">
        <v>2177</v>
      </c>
      <c r="X258" s="13" t="s">
        <v>50</v>
      </c>
      <c r="Y258" s="1" t="s">
        <v>50</v>
      </c>
      <c r="Z258" s="1" t="s">
        <v>50</v>
      </c>
      <c r="AA258" s="39"/>
      <c r="AB258" s="1" t="s">
        <v>50</v>
      </c>
    </row>
    <row r="259" spans="1:28" ht="30" customHeight="1">
      <c r="A259" s="13" t="s">
        <v>907</v>
      </c>
      <c r="B259" s="13" t="s">
        <v>847</v>
      </c>
      <c r="C259" s="13" t="s">
        <v>906</v>
      </c>
      <c r="D259" s="37" t="s">
        <v>60</v>
      </c>
      <c r="E259" s="38">
        <v>5370</v>
      </c>
      <c r="F259" s="13" t="s">
        <v>50</v>
      </c>
      <c r="G259" s="38">
        <v>5330</v>
      </c>
      <c r="H259" s="13" t="s">
        <v>2178</v>
      </c>
      <c r="I259" s="38">
        <v>7400</v>
      </c>
      <c r="J259" s="13" t="s">
        <v>2179</v>
      </c>
      <c r="K259" s="38">
        <v>0</v>
      </c>
      <c r="L259" s="13" t="s">
        <v>50</v>
      </c>
      <c r="M259" s="38">
        <v>0</v>
      </c>
      <c r="N259" s="13" t="s">
        <v>50</v>
      </c>
      <c r="O259" s="38">
        <f t="shared" si="8"/>
        <v>5330</v>
      </c>
      <c r="P259" s="38">
        <v>0</v>
      </c>
      <c r="Q259" s="38">
        <v>0</v>
      </c>
      <c r="R259" s="38">
        <v>0</v>
      </c>
      <c r="S259" s="38">
        <v>0</v>
      </c>
      <c r="T259" s="38">
        <v>0</v>
      </c>
      <c r="U259" s="38">
        <v>0</v>
      </c>
      <c r="V259" s="38">
        <v>0</v>
      </c>
      <c r="W259" s="13" t="s">
        <v>2180</v>
      </c>
      <c r="X259" s="13" t="s">
        <v>50</v>
      </c>
      <c r="Y259" s="1" t="s">
        <v>50</v>
      </c>
      <c r="Z259" s="1" t="s">
        <v>50</v>
      </c>
      <c r="AA259" s="39"/>
      <c r="AB259" s="1" t="s">
        <v>50</v>
      </c>
    </row>
    <row r="260" spans="1:28" ht="30" customHeight="1">
      <c r="A260" s="13" t="s">
        <v>913</v>
      </c>
      <c r="B260" s="13" t="s">
        <v>847</v>
      </c>
      <c r="C260" s="13" t="s">
        <v>912</v>
      </c>
      <c r="D260" s="37" t="s">
        <v>60</v>
      </c>
      <c r="E260" s="38">
        <v>7110</v>
      </c>
      <c r="F260" s="13" t="s">
        <v>50</v>
      </c>
      <c r="G260" s="38">
        <v>7050</v>
      </c>
      <c r="H260" s="13" t="s">
        <v>2178</v>
      </c>
      <c r="I260" s="38">
        <v>9800</v>
      </c>
      <c r="J260" s="13" t="s">
        <v>2179</v>
      </c>
      <c r="K260" s="38">
        <v>0</v>
      </c>
      <c r="L260" s="13" t="s">
        <v>50</v>
      </c>
      <c r="M260" s="38">
        <v>0</v>
      </c>
      <c r="N260" s="13" t="s">
        <v>50</v>
      </c>
      <c r="O260" s="38">
        <f t="shared" si="8"/>
        <v>7050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13" t="s">
        <v>2181</v>
      </c>
      <c r="X260" s="13" t="s">
        <v>50</v>
      </c>
      <c r="Y260" s="1" t="s">
        <v>50</v>
      </c>
      <c r="Z260" s="1" t="s">
        <v>50</v>
      </c>
      <c r="AA260" s="39"/>
      <c r="AB260" s="1" t="s">
        <v>50</v>
      </c>
    </row>
    <row r="261" spans="1:28" ht="30" customHeight="1">
      <c r="A261" s="13" t="s">
        <v>1292</v>
      </c>
      <c r="B261" s="13" t="s">
        <v>847</v>
      </c>
      <c r="C261" s="13" t="s">
        <v>1291</v>
      </c>
      <c r="D261" s="37" t="s">
        <v>60</v>
      </c>
      <c r="E261" s="38">
        <v>10800</v>
      </c>
      <c r="F261" s="13" t="s">
        <v>50</v>
      </c>
      <c r="G261" s="38">
        <v>10420</v>
      </c>
      <c r="H261" s="13" t="s">
        <v>2182</v>
      </c>
      <c r="I261" s="38">
        <v>0</v>
      </c>
      <c r="J261" s="13" t="s">
        <v>50</v>
      </c>
      <c r="K261" s="38">
        <v>0</v>
      </c>
      <c r="L261" s="13" t="s">
        <v>50</v>
      </c>
      <c r="M261" s="38">
        <v>0</v>
      </c>
      <c r="N261" s="13" t="s">
        <v>50</v>
      </c>
      <c r="O261" s="38">
        <f t="shared" si="8"/>
        <v>10420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0</v>
      </c>
      <c r="W261" s="13" t="s">
        <v>2183</v>
      </c>
      <c r="X261" s="13" t="s">
        <v>50</v>
      </c>
      <c r="Y261" s="1" t="s">
        <v>50</v>
      </c>
      <c r="Z261" s="1" t="s">
        <v>50</v>
      </c>
      <c r="AA261" s="39"/>
      <c r="AB261" s="1" t="s">
        <v>50</v>
      </c>
    </row>
    <row r="262" spans="1:28" ht="30" customHeight="1">
      <c r="A262" s="13" t="s">
        <v>854</v>
      </c>
      <c r="B262" s="13" t="s">
        <v>847</v>
      </c>
      <c r="C262" s="13" t="s">
        <v>853</v>
      </c>
      <c r="D262" s="37" t="s">
        <v>60</v>
      </c>
      <c r="E262" s="38">
        <v>8980</v>
      </c>
      <c r="F262" s="13" t="s">
        <v>50</v>
      </c>
      <c r="G262" s="38">
        <v>8660</v>
      </c>
      <c r="H262" s="13" t="s">
        <v>2182</v>
      </c>
      <c r="I262" s="38">
        <v>12200</v>
      </c>
      <c r="J262" s="13" t="s">
        <v>2179</v>
      </c>
      <c r="K262" s="38">
        <v>0</v>
      </c>
      <c r="L262" s="13" t="s">
        <v>50</v>
      </c>
      <c r="M262" s="38">
        <v>0</v>
      </c>
      <c r="N262" s="13" t="s">
        <v>50</v>
      </c>
      <c r="O262" s="38">
        <f t="shared" si="8"/>
        <v>8660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13" t="s">
        <v>2184</v>
      </c>
      <c r="X262" s="13" t="s">
        <v>50</v>
      </c>
      <c r="Y262" s="1" t="s">
        <v>50</v>
      </c>
      <c r="Z262" s="1" t="s">
        <v>50</v>
      </c>
      <c r="AA262" s="39"/>
      <c r="AB262" s="1" t="s">
        <v>50</v>
      </c>
    </row>
    <row r="263" spans="1:28" ht="30" customHeight="1">
      <c r="A263" s="13" t="s">
        <v>849</v>
      </c>
      <c r="B263" s="13" t="s">
        <v>847</v>
      </c>
      <c r="C263" s="13" t="s">
        <v>848</v>
      </c>
      <c r="D263" s="37" t="s">
        <v>60</v>
      </c>
      <c r="E263" s="38">
        <v>18070</v>
      </c>
      <c r="F263" s="13" t="s">
        <v>50</v>
      </c>
      <c r="G263" s="38">
        <v>17430</v>
      </c>
      <c r="H263" s="13" t="s">
        <v>2185</v>
      </c>
      <c r="I263" s="38">
        <v>24920</v>
      </c>
      <c r="J263" s="13" t="s">
        <v>2179</v>
      </c>
      <c r="K263" s="38">
        <v>0</v>
      </c>
      <c r="L263" s="13" t="s">
        <v>50</v>
      </c>
      <c r="M263" s="38">
        <v>0</v>
      </c>
      <c r="N263" s="13" t="s">
        <v>50</v>
      </c>
      <c r="O263" s="38">
        <f t="shared" si="8"/>
        <v>17430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13" t="s">
        <v>2186</v>
      </c>
      <c r="X263" s="13" t="s">
        <v>50</v>
      </c>
      <c r="Y263" s="1" t="s">
        <v>50</v>
      </c>
      <c r="Z263" s="1" t="s">
        <v>50</v>
      </c>
      <c r="AA263" s="39"/>
      <c r="AB263" s="1" t="s">
        <v>50</v>
      </c>
    </row>
    <row r="264" spans="1:28" ht="30" customHeight="1">
      <c r="A264" s="13" t="s">
        <v>905</v>
      </c>
      <c r="B264" s="13" t="s">
        <v>847</v>
      </c>
      <c r="C264" s="13" t="s">
        <v>904</v>
      </c>
      <c r="D264" s="37" t="s">
        <v>60</v>
      </c>
      <c r="E264" s="38">
        <v>0</v>
      </c>
      <c r="F264" s="13" t="s">
        <v>50</v>
      </c>
      <c r="G264" s="38">
        <v>6580</v>
      </c>
      <c r="H264" s="13" t="s">
        <v>2182</v>
      </c>
      <c r="I264" s="38">
        <v>11320</v>
      </c>
      <c r="J264" s="13" t="s">
        <v>2179</v>
      </c>
      <c r="K264" s="38">
        <v>0</v>
      </c>
      <c r="L264" s="13" t="s">
        <v>50</v>
      </c>
      <c r="M264" s="38">
        <v>0</v>
      </c>
      <c r="N264" s="13" t="s">
        <v>50</v>
      </c>
      <c r="O264" s="38">
        <f t="shared" si="8"/>
        <v>6580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13" t="s">
        <v>2187</v>
      </c>
      <c r="X264" s="13" t="s">
        <v>50</v>
      </c>
      <c r="Y264" s="1" t="s">
        <v>50</v>
      </c>
      <c r="Z264" s="1" t="s">
        <v>50</v>
      </c>
      <c r="AA264" s="39"/>
      <c r="AB264" s="1" t="s">
        <v>50</v>
      </c>
    </row>
    <row r="265" spans="1:28" ht="30" customHeight="1">
      <c r="A265" s="13" t="s">
        <v>911</v>
      </c>
      <c r="B265" s="13" t="s">
        <v>847</v>
      </c>
      <c r="C265" s="13" t="s">
        <v>910</v>
      </c>
      <c r="D265" s="37" t="s">
        <v>60</v>
      </c>
      <c r="E265" s="38">
        <v>0</v>
      </c>
      <c r="F265" s="13" t="s">
        <v>50</v>
      </c>
      <c r="G265" s="38">
        <v>8620</v>
      </c>
      <c r="H265" s="13" t="s">
        <v>2182</v>
      </c>
      <c r="I265" s="38">
        <v>14690</v>
      </c>
      <c r="J265" s="13" t="s">
        <v>2179</v>
      </c>
      <c r="K265" s="38">
        <v>0</v>
      </c>
      <c r="L265" s="13" t="s">
        <v>50</v>
      </c>
      <c r="M265" s="38">
        <v>0</v>
      </c>
      <c r="N265" s="13" t="s">
        <v>50</v>
      </c>
      <c r="O265" s="38">
        <f t="shared" si="8"/>
        <v>8620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13" t="s">
        <v>2188</v>
      </c>
      <c r="X265" s="13" t="s">
        <v>50</v>
      </c>
      <c r="Y265" s="1" t="s">
        <v>50</v>
      </c>
      <c r="Z265" s="1" t="s">
        <v>50</v>
      </c>
      <c r="AA265" s="39"/>
      <c r="AB265" s="1" t="s">
        <v>50</v>
      </c>
    </row>
    <row r="266" spans="1:28" ht="30" customHeight="1">
      <c r="A266" s="13" t="s">
        <v>378</v>
      </c>
      <c r="B266" s="13" t="s">
        <v>375</v>
      </c>
      <c r="C266" s="13" t="s">
        <v>376</v>
      </c>
      <c r="D266" s="37" t="s">
        <v>105</v>
      </c>
      <c r="E266" s="38">
        <v>0</v>
      </c>
      <c r="F266" s="13" t="s">
        <v>50</v>
      </c>
      <c r="G266" s="38">
        <v>0</v>
      </c>
      <c r="H266" s="13" t="s">
        <v>50</v>
      </c>
      <c r="I266" s="38">
        <v>0</v>
      </c>
      <c r="J266" s="13" t="s">
        <v>50</v>
      </c>
      <c r="K266" s="38">
        <v>0</v>
      </c>
      <c r="L266" s="13" t="s">
        <v>50</v>
      </c>
      <c r="M266" s="38">
        <v>0</v>
      </c>
      <c r="N266" s="13" t="s">
        <v>50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3890</v>
      </c>
      <c r="U266" s="38">
        <v>0</v>
      </c>
      <c r="V266" s="38">
        <f>SMALL(Q266:U266,COUNTIF(Q266:U266,0)+1)</f>
        <v>3890</v>
      </c>
      <c r="W266" s="13" t="s">
        <v>2189</v>
      </c>
      <c r="X266" s="13" t="s">
        <v>377</v>
      </c>
      <c r="Y266" s="1" t="s">
        <v>50</v>
      </c>
      <c r="Z266" s="1" t="s">
        <v>50</v>
      </c>
      <c r="AA266" s="39"/>
      <c r="AB266" s="1" t="s">
        <v>50</v>
      </c>
    </row>
    <row r="267" spans="1:28" ht="30" customHeight="1">
      <c r="A267" s="13" t="s">
        <v>380</v>
      </c>
      <c r="B267" s="13" t="s">
        <v>375</v>
      </c>
      <c r="C267" s="13" t="s">
        <v>379</v>
      </c>
      <c r="D267" s="37" t="s">
        <v>105</v>
      </c>
      <c r="E267" s="38">
        <v>0</v>
      </c>
      <c r="F267" s="13" t="s">
        <v>50</v>
      </c>
      <c r="G267" s="38">
        <v>0</v>
      </c>
      <c r="H267" s="13" t="s">
        <v>50</v>
      </c>
      <c r="I267" s="38">
        <v>0</v>
      </c>
      <c r="J267" s="13" t="s">
        <v>50</v>
      </c>
      <c r="K267" s="38">
        <v>0</v>
      </c>
      <c r="L267" s="13" t="s">
        <v>50</v>
      </c>
      <c r="M267" s="38">
        <v>0</v>
      </c>
      <c r="N267" s="13" t="s">
        <v>50</v>
      </c>
      <c r="O267" s="38">
        <v>0</v>
      </c>
      <c r="P267" s="38">
        <v>0</v>
      </c>
      <c r="Q267" s="38">
        <v>0</v>
      </c>
      <c r="R267" s="38">
        <v>0</v>
      </c>
      <c r="S267" s="38">
        <v>0</v>
      </c>
      <c r="T267" s="38">
        <v>6420</v>
      </c>
      <c r="U267" s="38">
        <v>0</v>
      </c>
      <c r="V267" s="38">
        <f>SMALL(Q267:U267,COUNTIF(Q267:U267,0)+1)</f>
        <v>6420</v>
      </c>
      <c r="W267" s="13" t="s">
        <v>2190</v>
      </c>
      <c r="X267" s="13" t="s">
        <v>377</v>
      </c>
      <c r="Y267" s="1" t="s">
        <v>50</v>
      </c>
      <c r="Z267" s="1" t="s">
        <v>50</v>
      </c>
      <c r="AA267" s="39"/>
      <c r="AB267" s="1" t="s">
        <v>50</v>
      </c>
    </row>
    <row r="268" spans="1:28" ht="30" customHeight="1">
      <c r="A268" s="13" t="s">
        <v>170</v>
      </c>
      <c r="B268" s="13" t="s">
        <v>168</v>
      </c>
      <c r="C268" s="13" t="s">
        <v>169</v>
      </c>
      <c r="D268" s="37" t="s">
        <v>58</v>
      </c>
      <c r="E268" s="38">
        <v>16561</v>
      </c>
      <c r="F268" s="13" t="s">
        <v>50</v>
      </c>
      <c r="G268" s="38">
        <v>0</v>
      </c>
      <c r="H268" s="13" t="s">
        <v>50</v>
      </c>
      <c r="I268" s="38">
        <v>0</v>
      </c>
      <c r="J268" s="13" t="s">
        <v>50</v>
      </c>
      <c r="K268" s="38">
        <v>0</v>
      </c>
      <c r="L268" s="13" t="s">
        <v>50</v>
      </c>
      <c r="M268" s="38">
        <v>0</v>
      </c>
      <c r="N268" s="13" t="s">
        <v>50</v>
      </c>
      <c r="O268" s="38">
        <f t="shared" ref="O268:O284" si="9">SMALL(E268:M268,COUNTIF(E268:M268,0)+1)</f>
        <v>16561</v>
      </c>
      <c r="P268" s="38">
        <v>8939</v>
      </c>
      <c r="Q268" s="38">
        <v>0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13" t="s">
        <v>2191</v>
      </c>
      <c r="X268" s="13" t="s">
        <v>50</v>
      </c>
      <c r="Y268" s="1" t="s">
        <v>791</v>
      </c>
      <c r="Z268" s="1" t="s">
        <v>50</v>
      </c>
      <c r="AA268" s="39"/>
      <c r="AB268" s="1" t="s">
        <v>50</v>
      </c>
    </row>
    <row r="269" spans="1:28" ht="30" customHeight="1">
      <c r="A269" s="13" t="s">
        <v>263</v>
      </c>
      <c r="B269" s="13" t="s">
        <v>261</v>
      </c>
      <c r="C269" s="13" t="s">
        <v>262</v>
      </c>
      <c r="D269" s="37" t="s">
        <v>58</v>
      </c>
      <c r="E269" s="38">
        <v>1888</v>
      </c>
      <c r="F269" s="13" t="s">
        <v>50</v>
      </c>
      <c r="G269" s="38">
        <v>0</v>
      </c>
      <c r="H269" s="13" t="s">
        <v>50</v>
      </c>
      <c r="I269" s="38">
        <v>0</v>
      </c>
      <c r="J269" s="13" t="s">
        <v>50</v>
      </c>
      <c r="K269" s="38">
        <v>0</v>
      </c>
      <c r="L269" s="13" t="s">
        <v>50</v>
      </c>
      <c r="M269" s="38">
        <v>0</v>
      </c>
      <c r="N269" s="13" t="s">
        <v>50</v>
      </c>
      <c r="O269" s="38">
        <f t="shared" si="9"/>
        <v>1888</v>
      </c>
      <c r="P269" s="38">
        <v>2712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13" t="s">
        <v>2192</v>
      </c>
      <c r="X269" s="13" t="s">
        <v>50</v>
      </c>
      <c r="Y269" s="1" t="s">
        <v>791</v>
      </c>
      <c r="Z269" s="1" t="s">
        <v>50</v>
      </c>
      <c r="AA269" s="39"/>
      <c r="AB269" s="1" t="s">
        <v>50</v>
      </c>
    </row>
    <row r="270" spans="1:28" ht="30" customHeight="1">
      <c r="A270" s="13" t="s">
        <v>822</v>
      </c>
      <c r="B270" s="13" t="s">
        <v>819</v>
      </c>
      <c r="C270" s="13" t="s">
        <v>820</v>
      </c>
      <c r="D270" s="37" t="s">
        <v>821</v>
      </c>
      <c r="E270" s="38">
        <v>7828</v>
      </c>
      <c r="F270" s="13" t="s">
        <v>50</v>
      </c>
      <c r="G270" s="38">
        <v>0</v>
      </c>
      <c r="H270" s="13" t="s">
        <v>50</v>
      </c>
      <c r="I270" s="38">
        <v>0</v>
      </c>
      <c r="J270" s="13" t="s">
        <v>50</v>
      </c>
      <c r="K270" s="38">
        <v>0</v>
      </c>
      <c r="L270" s="13" t="s">
        <v>50</v>
      </c>
      <c r="M270" s="38">
        <v>0</v>
      </c>
      <c r="N270" s="13" t="s">
        <v>50</v>
      </c>
      <c r="O270" s="38">
        <f t="shared" si="9"/>
        <v>7828</v>
      </c>
      <c r="P270" s="38">
        <v>17003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0</v>
      </c>
      <c r="W270" s="13" t="s">
        <v>2193</v>
      </c>
      <c r="X270" s="13" t="s">
        <v>50</v>
      </c>
      <c r="Y270" s="1" t="s">
        <v>791</v>
      </c>
      <c r="Z270" s="1" t="s">
        <v>50</v>
      </c>
      <c r="AA270" s="39"/>
      <c r="AB270" s="1" t="s">
        <v>50</v>
      </c>
    </row>
    <row r="271" spans="1:28" ht="30" customHeight="1">
      <c r="A271" s="13" t="s">
        <v>1051</v>
      </c>
      <c r="B271" s="13" t="s">
        <v>1049</v>
      </c>
      <c r="C271" s="13" t="s">
        <v>1050</v>
      </c>
      <c r="D271" s="37" t="s">
        <v>821</v>
      </c>
      <c r="E271" s="38">
        <v>577</v>
      </c>
      <c r="F271" s="13" t="s">
        <v>50</v>
      </c>
      <c r="G271" s="38">
        <v>0</v>
      </c>
      <c r="H271" s="13" t="s">
        <v>50</v>
      </c>
      <c r="I271" s="38">
        <v>0</v>
      </c>
      <c r="J271" s="13" t="s">
        <v>50</v>
      </c>
      <c r="K271" s="38">
        <v>0</v>
      </c>
      <c r="L271" s="13" t="s">
        <v>50</v>
      </c>
      <c r="M271" s="38">
        <v>0</v>
      </c>
      <c r="N271" s="13" t="s">
        <v>50</v>
      </c>
      <c r="O271" s="38">
        <f t="shared" si="9"/>
        <v>577</v>
      </c>
      <c r="P271" s="38">
        <v>9617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0</v>
      </c>
      <c r="W271" s="13" t="s">
        <v>2194</v>
      </c>
      <c r="X271" s="13" t="s">
        <v>50</v>
      </c>
      <c r="Y271" s="1" t="s">
        <v>791</v>
      </c>
      <c r="Z271" s="1" t="s">
        <v>50</v>
      </c>
      <c r="AA271" s="39"/>
      <c r="AB271" s="1" t="s">
        <v>50</v>
      </c>
    </row>
    <row r="272" spans="1:28" ht="30" customHeight="1">
      <c r="A272" s="13" t="s">
        <v>960</v>
      </c>
      <c r="B272" s="13" t="s">
        <v>958</v>
      </c>
      <c r="C272" s="13" t="s">
        <v>959</v>
      </c>
      <c r="D272" s="37" t="s">
        <v>710</v>
      </c>
      <c r="E272" s="38">
        <v>17608</v>
      </c>
      <c r="F272" s="13" t="s">
        <v>50</v>
      </c>
      <c r="G272" s="38">
        <v>0</v>
      </c>
      <c r="H272" s="13" t="s">
        <v>50</v>
      </c>
      <c r="I272" s="38">
        <v>0</v>
      </c>
      <c r="J272" s="13" t="s">
        <v>50</v>
      </c>
      <c r="K272" s="38">
        <v>0</v>
      </c>
      <c r="L272" s="13" t="s">
        <v>50</v>
      </c>
      <c r="M272" s="38">
        <v>0</v>
      </c>
      <c r="N272" s="13" t="s">
        <v>50</v>
      </c>
      <c r="O272" s="38">
        <f t="shared" si="9"/>
        <v>17608</v>
      </c>
      <c r="P272" s="38">
        <v>8367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8">
        <v>0</v>
      </c>
      <c r="W272" s="13" t="s">
        <v>2195</v>
      </c>
      <c r="X272" s="13" t="s">
        <v>50</v>
      </c>
      <c r="Y272" s="1" t="s">
        <v>791</v>
      </c>
      <c r="Z272" s="1" t="s">
        <v>50</v>
      </c>
      <c r="AA272" s="39"/>
      <c r="AB272" s="1" t="s">
        <v>50</v>
      </c>
    </row>
    <row r="273" spans="1:28" ht="30" customHeight="1">
      <c r="A273" s="13" t="s">
        <v>965</v>
      </c>
      <c r="B273" s="13" t="s">
        <v>859</v>
      </c>
      <c r="C273" s="13" t="s">
        <v>964</v>
      </c>
      <c r="D273" s="37" t="s">
        <v>710</v>
      </c>
      <c r="E273" s="38">
        <v>42692</v>
      </c>
      <c r="F273" s="13" t="s">
        <v>50</v>
      </c>
      <c r="G273" s="38">
        <v>0</v>
      </c>
      <c r="H273" s="13" t="s">
        <v>50</v>
      </c>
      <c r="I273" s="38">
        <v>0</v>
      </c>
      <c r="J273" s="13" t="s">
        <v>50</v>
      </c>
      <c r="K273" s="38">
        <v>0</v>
      </c>
      <c r="L273" s="13" t="s">
        <v>50</v>
      </c>
      <c r="M273" s="38">
        <v>0</v>
      </c>
      <c r="N273" s="13" t="s">
        <v>50</v>
      </c>
      <c r="O273" s="38">
        <f t="shared" si="9"/>
        <v>42692</v>
      </c>
      <c r="P273" s="38">
        <v>18431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13" t="s">
        <v>2196</v>
      </c>
      <c r="X273" s="13" t="s">
        <v>50</v>
      </c>
      <c r="Y273" s="1" t="s">
        <v>791</v>
      </c>
      <c r="Z273" s="1" t="s">
        <v>50</v>
      </c>
      <c r="AA273" s="39"/>
      <c r="AB273" s="1" t="s">
        <v>50</v>
      </c>
    </row>
    <row r="274" spans="1:28" ht="30" customHeight="1">
      <c r="A274" s="13" t="s">
        <v>861</v>
      </c>
      <c r="B274" s="13" t="s">
        <v>859</v>
      </c>
      <c r="C274" s="13" t="s">
        <v>860</v>
      </c>
      <c r="D274" s="37" t="s">
        <v>710</v>
      </c>
      <c r="E274" s="38">
        <v>52368</v>
      </c>
      <c r="F274" s="13" t="s">
        <v>50</v>
      </c>
      <c r="G274" s="38">
        <v>0</v>
      </c>
      <c r="H274" s="13" t="s">
        <v>50</v>
      </c>
      <c r="I274" s="38">
        <v>0</v>
      </c>
      <c r="J274" s="13" t="s">
        <v>50</v>
      </c>
      <c r="K274" s="38">
        <v>0</v>
      </c>
      <c r="L274" s="13" t="s">
        <v>50</v>
      </c>
      <c r="M274" s="38">
        <v>0</v>
      </c>
      <c r="N274" s="13" t="s">
        <v>50</v>
      </c>
      <c r="O274" s="38">
        <f t="shared" si="9"/>
        <v>52368</v>
      </c>
      <c r="P274" s="38">
        <v>20943</v>
      </c>
      <c r="Q274" s="38">
        <v>0</v>
      </c>
      <c r="R274" s="38">
        <v>0</v>
      </c>
      <c r="S274" s="38">
        <v>0</v>
      </c>
      <c r="T274" s="38">
        <v>0</v>
      </c>
      <c r="U274" s="38">
        <v>0</v>
      </c>
      <c r="V274" s="38">
        <v>0</v>
      </c>
      <c r="W274" s="13" t="s">
        <v>2197</v>
      </c>
      <c r="X274" s="13" t="s">
        <v>50</v>
      </c>
      <c r="Y274" s="1" t="s">
        <v>791</v>
      </c>
      <c r="Z274" s="1" t="s">
        <v>50</v>
      </c>
      <c r="AA274" s="39"/>
      <c r="AB274" s="1" t="s">
        <v>50</v>
      </c>
    </row>
    <row r="275" spans="1:28" ht="30" customHeight="1">
      <c r="A275" s="13" t="s">
        <v>971</v>
      </c>
      <c r="B275" s="13" t="s">
        <v>859</v>
      </c>
      <c r="C275" s="13" t="s">
        <v>970</v>
      </c>
      <c r="D275" s="37" t="s">
        <v>710</v>
      </c>
      <c r="E275" s="38">
        <v>52854</v>
      </c>
      <c r="F275" s="13" t="s">
        <v>50</v>
      </c>
      <c r="G275" s="38">
        <v>0</v>
      </c>
      <c r="H275" s="13" t="s">
        <v>50</v>
      </c>
      <c r="I275" s="38">
        <v>0</v>
      </c>
      <c r="J275" s="13" t="s">
        <v>50</v>
      </c>
      <c r="K275" s="38">
        <v>0</v>
      </c>
      <c r="L275" s="13" t="s">
        <v>50</v>
      </c>
      <c r="M275" s="38">
        <v>0</v>
      </c>
      <c r="N275" s="13" t="s">
        <v>50</v>
      </c>
      <c r="O275" s="38">
        <f t="shared" si="9"/>
        <v>52854</v>
      </c>
      <c r="P275" s="38">
        <v>22797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8">
        <v>0</v>
      </c>
      <c r="W275" s="13" t="s">
        <v>2198</v>
      </c>
      <c r="X275" s="13" t="s">
        <v>50</v>
      </c>
      <c r="Y275" s="1" t="s">
        <v>791</v>
      </c>
      <c r="Z275" s="1" t="s">
        <v>50</v>
      </c>
      <c r="AA275" s="39"/>
      <c r="AB275" s="1" t="s">
        <v>50</v>
      </c>
    </row>
    <row r="276" spans="1:28" ht="30" customHeight="1">
      <c r="A276" s="13" t="s">
        <v>967</v>
      </c>
      <c r="B276" s="13" t="s">
        <v>966</v>
      </c>
      <c r="C276" s="13" t="s">
        <v>964</v>
      </c>
      <c r="D276" s="37" t="s">
        <v>710</v>
      </c>
      <c r="E276" s="38">
        <v>58961</v>
      </c>
      <c r="F276" s="13" t="s">
        <v>50</v>
      </c>
      <c r="G276" s="38">
        <v>0</v>
      </c>
      <c r="H276" s="13" t="s">
        <v>50</v>
      </c>
      <c r="I276" s="38">
        <v>0</v>
      </c>
      <c r="J276" s="13" t="s">
        <v>50</v>
      </c>
      <c r="K276" s="38">
        <v>0</v>
      </c>
      <c r="L276" s="13" t="s">
        <v>50</v>
      </c>
      <c r="M276" s="38">
        <v>0</v>
      </c>
      <c r="N276" s="13" t="s">
        <v>50</v>
      </c>
      <c r="O276" s="38">
        <f t="shared" si="9"/>
        <v>58961</v>
      </c>
      <c r="P276" s="38">
        <v>24160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13" t="s">
        <v>2199</v>
      </c>
      <c r="X276" s="13" t="s">
        <v>50</v>
      </c>
      <c r="Y276" s="1" t="s">
        <v>791</v>
      </c>
      <c r="Z276" s="1" t="s">
        <v>50</v>
      </c>
      <c r="AA276" s="39"/>
      <c r="AB276" s="1" t="s">
        <v>50</v>
      </c>
    </row>
    <row r="277" spans="1:28" ht="30" customHeight="1">
      <c r="A277" s="13" t="s">
        <v>972</v>
      </c>
      <c r="B277" s="13" t="s">
        <v>966</v>
      </c>
      <c r="C277" s="13" t="s">
        <v>970</v>
      </c>
      <c r="D277" s="37" t="s">
        <v>710</v>
      </c>
      <c r="E277" s="38">
        <v>68638</v>
      </c>
      <c r="F277" s="13" t="s">
        <v>50</v>
      </c>
      <c r="G277" s="38">
        <v>0</v>
      </c>
      <c r="H277" s="13" t="s">
        <v>50</v>
      </c>
      <c r="I277" s="38">
        <v>0</v>
      </c>
      <c r="J277" s="13" t="s">
        <v>50</v>
      </c>
      <c r="K277" s="38">
        <v>0</v>
      </c>
      <c r="L277" s="13" t="s">
        <v>50</v>
      </c>
      <c r="M277" s="38">
        <v>0</v>
      </c>
      <c r="N277" s="13" t="s">
        <v>50</v>
      </c>
      <c r="O277" s="38">
        <f t="shared" si="9"/>
        <v>68638</v>
      </c>
      <c r="P277" s="38">
        <v>27642</v>
      </c>
      <c r="Q277" s="38">
        <v>0</v>
      </c>
      <c r="R277" s="38">
        <v>0</v>
      </c>
      <c r="S277" s="38">
        <v>0</v>
      </c>
      <c r="T277" s="38">
        <v>0</v>
      </c>
      <c r="U277" s="38">
        <v>0</v>
      </c>
      <c r="V277" s="38">
        <v>0</v>
      </c>
      <c r="W277" s="13" t="s">
        <v>2200</v>
      </c>
      <c r="X277" s="13" t="s">
        <v>50</v>
      </c>
      <c r="Y277" s="1" t="s">
        <v>791</v>
      </c>
      <c r="Z277" s="1" t="s">
        <v>50</v>
      </c>
      <c r="AA277" s="39"/>
      <c r="AB277" s="1" t="s">
        <v>50</v>
      </c>
    </row>
    <row r="278" spans="1:28" ht="30" customHeight="1">
      <c r="A278" s="13" t="s">
        <v>969</v>
      </c>
      <c r="B278" s="13" t="s">
        <v>968</v>
      </c>
      <c r="C278" s="13" t="s">
        <v>964</v>
      </c>
      <c r="D278" s="37" t="s">
        <v>710</v>
      </c>
      <c r="E278" s="38">
        <v>48010</v>
      </c>
      <c r="F278" s="13" t="s">
        <v>50</v>
      </c>
      <c r="G278" s="38">
        <v>0</v>
      </c>
      <c r="H278" s="13" t="s">
        <v>50</v>
      </c>
      <c r="I278" s="38">
        <v>0</v>
      </c>
      <c r="J278" s="13" t="s">
        <v>50</v>
      </c>
      <c r="K278" s="38">
        <v>0</v>
      </c>
      <c r="L278" s="13" t="s">
        <v>50</v>
      </c>
      <c r="M278" s="38">
        <v>0</v>
      </c>
      <c r="N278" s="13" t="s">
        <v>50</v>
      </c>
      <c r="O278" s="38">
        <f t="shared" si="9"/>
        <v>48010</v>
      </c>
      <c r="P278" s="38">
        <v>21553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13" t="s">
        <v>2201</v>
      </c>
      <c r="X278" s="13" t="s">
        <v>50</v>
      </c>
      <c r="Y278" s="1" t="s">
        <v>791</v>
      </c>
      <c r="Z278" s="1" t="s">
        <v>50</v>
      </c>
      <c r="AA278" s="39"/>
      <c r="AB278" s="1" t="s">
        <v>50</v>
      </c>
    </row>
    <row r="279" spans="1:28" ht="30" customHeight="1">
      <c r="A279" s="13" t="s">
        <v>973</v>
      </c>
      <c r="B279" s="13" t="s">
        <v>968</v>
      </c>
      <c r="C279" s="13" t="s">
        <v>970</v>
      </c>
      <c r="D279" s="37" t="s">
        <v>710</v>
      </c>
      <c r="E279" s="38">
        <v>63743</v>
      </c>
      <c r="F279" s="13" t="s">
        <v>50</v>
      </c>
      <c r="G279" s="38">
        <v>0</v>
      </c>
      <c r="H279" s="13" t="s">
        <v>50</v>
      </c>
      <c r="I279" s="38">
        <v>0</v>
      </c>
      <c r="J279" s="13" t="s">
        <v>50</v>
      </c>
      <c r="K279" s="38">
        <v>0</v>
      </c>
      <c r="L279" s="13" t="s">
        <v>50</v>
      </c>
      <c r="M279" s="38">
        <v>0</v>
      </c>
      <c r="N279" s="13" t="s">
        <v>50</v>
      </c>
      <c r="O279" s="38">
        <f t="shared" si="9"/>
        <v>63743</v>
      </c>
      <c r="P279" s="38">
        <v>28119</v>
      </c>
      <c r="Q279" s="38">
        <v>0</v>
      </c>
      <c r="R279" s="38">
        <v>0</v>
      </c>
      <c r="S279" s="38">
        <v>0</v>
      </c>
      <c r="T279" s="38">
        <v>0</v>
      </c>
      <c r="U279" s="38">
        <v>0</v>
      </c>
      <c r="V279" s="38">
        <v>0</v>
      </c>
      <c r="W279" s="13" t="s">
        <v>2202</v>
      </c>
      <c r="X279" s="13" t="s">
        <v>50</v>
      </c>
      <c r="Y279" s="1" t="s">
        <v>791</v>
      </c>
      <c r="Z279" s="1" t="s">
        <v>50</v>
      </c>
      <c r="AA279" s="39"/>
      <c r="AB279" s="1" t="s">
        <v>50</v>
      </c>
    </row>
    <row r="280" spans="1:28" ht="30" customHeight="1">
      <c r="A280" s="13" t="s">
        <v>1014</v>
      </c>
      <c r="B280" s="13" t="s">
        <v>1012</v>
      </c>
      <c r="C280" s="13" t="s">
        <v>1013</v>
      </c>
      <c r="D280" s="37" t="s">
        <v>821</v>
      </c>
      <c r="E280" s="38">
        <v>2302</v>
      </c>
      <c r="F280" s="13" t="s">
        <v>50</v>
      </c>
      <c r="G280" s="38">
        <v>0</v>
      </c>
      <c r="H280" s="13" t="s">
        <v>50</v>
      </c>
      <c r="I280" s="38">
        <v>0</v>
      </c>
      <c r="J280" s="13" t="s">
        <v>50</v>
      </c>
      <c r="K280" s="38">
        <v>0</v>
      </c>
      <c r="L280" s="13" t="s">
        <v>50</v>
      </c>
      <c r="M280" s="38">
        <v>0</v>
      </c>
      <c r="N280" s="13" t="s">
        <v>50</v>
      </c>
      <c r="O280" s="38">
        <f t="shared" si="9"/>
        <v>2302</v>
      </c>
      <c r="P280" s="38">
        <v>7251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13" t="s">
        <v>2203</v>
      </c>
      <c r="X280" s="13" t="s">
        <v>50</v>
      </c>
      <c r="Y280" s="1" t="s">
        <v>791</v>
      </c>
      <c r="Z280" s="1" t="s">
        <v>50</v>
      </c>
      <c r="AA280" s="39"/>
      <c r="AB280" s="1" t="s">
        <v>50</v>
      </c>
    </row>
    <row r="281" spans="1:28" ht="30" customHeight="1">
      <c r="A281" s="13" t="s">
        <v>1004</v>
      </c>
      <c r="B281" s="13" t="s">
        <v>260</v>
      </c>
      <c r="C281" s="13" t="s">
        <v>1003</v>
      </c>
      <c r="D281" s="37" t="s">
        <v>821</v>
      </c>
      <c r="E281" s="38">
        <v>231</v>
      </c>
      <c r="F281" s="13" t="s">
        <v>50</v>
      </c>
      <c r="G281" s="38">
        <v>0</v>
      </c>
      <c r="H281" s="13" t="s">
        <v>50</v>
      </c>
      <c r="I281" s="38">
        <v>0</v>
      </c>
      <c r="J281" s="13" t="s">
        <v>50</v>
      </c>
      <c r="K281" s="38">
        <v>0</v>
      </c>
      <c r="L281" s="13" t="s">
        <v>50</v>
      </c>
      <c r="M281" s="38">
        <v>0</v>
      </c>
      <c r="N281" s="13" t="s">
        <v>50</v>
      </c>
      <c r="O281" s="38">
        <f t="shared" si="9"/>
        <v>231</v>
      </c>
      <c r="P281" s="38">
        <v>9699</v>
      </c>
      <c r="Q281" s="38">
        <v>0</v>
      </c>
      <c r="R281" s="38">
        <v>0</v>
      </c>
      <c r="S281" s="38">
        <v>0</v>
      </c>
      <c r="T281" s="38">
        <v>0</v>
      </c>
      <c r="U281" s="38">
        <v>0</v>
      </c>
      <c r="V281" s="38">
        <v>0</v>
      </c>
      <c r="W281" s="13" t="s">
        <v>2204</v>
      </c>
      <c r="X281" s="13" t="s">
        <v>50</v>
      </c>
      <c r="Y281" s="1" t="s">
        <v>791</v>
      </c>
      <c r="Z281" s="1" t="s">
        <v>50</v>
      </c>
      <c r="AA281" s="39"/>
      <c r="AB281" s="1" t="s">
        <v>50</v>
      </c>
    </row>
    <row r="282" spans="1:28" ht="30" customHeight="1">
      <c r="A282" s="13" t="s">
        <v>1006</v>
      </c>
      <c r="B282" s="13" t="s">
        <v>260</v>
      </c>
      <c r="C282" s="13" t="s">
        <v>1005</v>
      </c>
      <c r="D282" s="37" t="s">
        <v>821</v>
      </c>
      <c r="E282" s="38">
        <v>280</v>
      </c>
      <c r="F282" s="13" t="s">
        <v>50</v>
      </c>
      <c r="G282" s="38">
        <v>0</v>
      </c>
      <c r="H282" s="13" t="s">
        <v>50</v>
      </c>
      <c r="I282" s="38">
        <v>0</v>
      </c>
      <c r="J282" s="13" t="s">
        <v>50</v>
      </c>
      <c r="K282" s="38">
        <v>0</v>
      </c>
      <c r="L282" s="13" t="s">
        <v>50</v>
      </c>
      <c r="M282" s="38">
        <v>0</v>
      </c>
      <c r="N282" s="13" t="s">
        <v>50</v>
      </c>
      <c r="O282" s="38">
        <f t="shared" si="9"/>
        <v>280</v>
      </c>
      <c r="P282" s="38">
        <v>11304</v>
      </c>
      <c r="Q282" s="38">
        <v>0</v>
      </c>
      <c r="R282" s="38">
        <v>0</v>
      </c>
      <c r="S282" s="38">
        <v>0</v>
      </c>
      <c r="T282" s="38">
        <v>0</v>
      </c>
      <c r="U282" s="38">
        <v>0</v>
      </c>
      <c r="V282" s="38">
        <v>0</v>
      </c>
      <c r="W282" s="13" t="s">
        <v>2205</v>
      </c>
      <c r="X282" s="13" t="s">
        <v>50</v>
      </c>
      <c r="Y282" s="1" t="s">
        <v>791</v>
      </c>
      <c r="Z282" s="1" t="s">
        <v>50</v>
      </c>
      <c r="AA282" s="39"/>
      <c r="AB282" s="1" t="s">
        <v>50</v>
      </c>
    </row>
    <row r="283" spans="1:28" ht="30" customHeight="1">
      <c r="A283" s="13" t="s">
        <v>1319</v>
      </c>
      <c r="B283" s="13" t="s">
        <v>995</v>
      </c>
      <c r="C283" s="13" t="s">
        <v>1318</v>
      </c>
      <c r="D283" s="37" t="s">
        <v>821</v>
      </c>
      <c r="E283" s="38">
        <v>1491</v>
      </c>
      <c r="F283" s="13" t="s">
        <v>50</v>
      </c>
      <c r="G283" s="38">
        <v>0</v>
      </c>
      <c r="H283" s="13" t="s">
        <v>50</v>
      </c>
      <c r="I283" s="38">
        <v>0</v>
      </c>
      <c r="J283" s="13" t="s">
        <v>50</v>
      </c>
      <c r="K283" s="38">
        <v>0</v>
      </c>
      <c r="L283" s="13" t="s">
        <v>50</v>
      </c>
      <c r="M283" s="38">
        <v>0</v>
      </c>
      <c r="N283" s="13" t="s">
        <v>50</v>
      </c>
      <c r="O283" s="38">
        <f t="shared" si="9"/>
        <v>1491</v>
      </c>
      <c r="P283" s="38">
        <v>7106</v>
      </c>
      <c r="Q283" s="38">
        <v>0</v>
      </c>
      <c r="R283" s="38">
        <v>0</v>
      </c>
      <c r="S283" s="38">
        <v>0</v>
      </c>
      <c r="T283" s="38">
        <v>0</v>
      </c>
      <c r="U283" s="38">
        <v>0</v>
      </c>
      <c r="V283" s="38">
        <v>0</v>
      </c>
      <c r="W283" s="13" t="s">
        <v>2206</v>
      </c>
      <c r="X283" s="13" t="s">
        <v>50</v>
      </c>
      <c r="Y283" s="1" t="s">
        <v>791</v>
      </c>
      <c r="Z283" s="1" t="s">
        <v>50</v>
      </c>
      <c r="AA283" s="39"/>
      <c r="AB283" s="1" t="s">
        <v>50</v>
      </c>
    </row>
    <row r="284" spans="1:28" ht="30" customHeight="1">
      <c r="A284" s="13" t="s">
        <v>1323</v>
      </c>
      <c r="B284" s="13" t="s">
        <v>995</v>
      </c>
      <c r="C284" s="13" t="s">
        <v>1322</v>
      </c>
      <c r="D284" s="37" t="s">
        <v>821</v>
      </c>
      <c r="E284" s="38">
        <v>1831</v>
      </c>
      <c r="F284" s="13" t="s">
        <v>50</v>
      </c>
      <c r="G284" s="38">
        <v>0</v>
      </c>
      <c r="H284" s="13" t="s">
        <v>50</v>
      </c>
      <c r="I284" s="38">
        <v>0</v>
      </c>
      <c r="J284" s="13" t="s">
        <v>50</v>
      </c>
      <c r="K284" s="38">
        <v>0</v>
      </c>
      <c r="L284" s="13" t="s">
        <v>50</v>
      </c>
      <c r="M284" s="38">
        <v>0</v>
      </c>
      <c r="N284" s="13" t="s">
        <v>50</v>
      </c>
      <c r="O284" s="38">
        <f t="shared" si="9"/>
        <v>1831</v>
      </c>
      <c r="P284" s="38">
        <v>8728</v>
      </c>
      <c r="Q284" s="38">
        <v>0</v>
      </c>
      <c r="R284" s="38">
        <v>0</v>
      </c>
      <c r="S284" s="38">
        <v>0</v>
      </c>
      <c r="T284" s="38">
        <v>0</v>
      </c>
      <c r="U284" s="38">
        <v>0</v>
      </c>
      <c r="V284" s="38">
        <v>0</v>
      </c>
      <c r="W284" s="13" t="s">
        <v>2207</v>
      </c>
      <c r="X284" s="13" t="s">
        <v>50</v>
      </c>
      <c r="Y284" s="1" t="s">
        <v>791</v>
      </c>
      <c r="Z284" s="1" t="s">
        <v>50</v>
      </c>
      <c r="AA284" s="39"/>
      <c r="AB284" s="1" t="s">
        <v>50</v>
      </c>
    </row>
    <row r="285" spans="1:28" ht="30" customHeight="1">
      <c r="A285" s="13" t="s">
        <v>1328</v>
      </c>
      <c r="B285" s="13" t="s">
        <v>1326</v>
      </c>
      <c r="C285" s="13" t="s">
        <v>1327</v>
      </c>
      <c r="D285" s="37" t="s">
        <v>821</v>
      </c>
      <c r="E285" s="38">
        <v>0</v>
      </c>
      <c r="F285" s="13" t="s">
        <v>50</v>
      </c>
      <c r="G285" s="38">
        <v>0</v>
      </c>
      <c r="H285" s="13" t="s">
        <v>50</v>
      </c>
      <c r="I285" s="38">
        <v>0</v>
      </c>
      <c r="J285" s="13" t="s">
        <v>50</v>
      </c>
      <c r="K285" s="38">
        <v>0</v>
      </c>
      <c r="L285" s="13" t="s">
        <v>50</v>
      </c>
      <c r="M285" s="38">
        <v>0</v>
      </c>
      <c r="N285" s="13" t="s">
        <v>50</v>
      </c>
      <c r="O285" s="38">
        <v>0</v>
      </c>
      <c r="P285" s="38">
        <v>11682</v>
      </c>
      <c r="Q285" s="38">
        <v>0</v>
      </c>
      <c r="R285" s="38">
        <v>0</v>
      </c>
      <c r="S285" s="38">
        <v>0</v>
      </c>
      <c r="T285" s="38">
        <v>0</v>
      </c>
      <c r="U285" s="38">
        <v>0</v>
      </c>
      <c r="V285" s="38">
        <v>0</v>
      </c>
      <c r="W285" s="13" t="s">
        <v>2208</v>
      </c>
      <c r="X285" s="13" t="s">
        <v>50</v>
      </c>
      <c r="Y285" s="1" t="s">
        <v>791</v>
      </c>
      <c r="Z285" s="1" t="s">
        <v>50</v>
      </c>
      <c r="AA285" s="39"/>
      <c r="AB285" s="1" t="s">
        <v>50</v>
      </c>
    </row>
    <row r="286" spans="1:28" ht="30" customHeight="1">
      <c r="A286" s="13" t="s">
        <v>1057</v>
      </c>
      <c r="B286" s="13" t="s">
        <v>1055</v>
      </c>
      <c r="C286" s="13" t="s">
        <v>1056</v>
      </c>
      <c r="D286" s="37" t="s">
        <v>821</v>
      </c>
      <c r="E286" s="38">
        <v>116</v>
      </c>
      <c r="F286" s="13" t="s">
        <v>50</v>
      </c>
      <c r="G286" s="38">
        <v>0</v>
      </c>
      <c r="H286" s="13" t="s">
        <v>50</v>
      </c>
      <c r="I286" s="38">
        <v>0</v>
      </c>
      <c r="J286" s="13" t="s">
        <v>50</v>
      </c>
      <c r="K286" s="38">
        <v>0</v>
      </c>
      <c r="L286" s="13" t="s">
        <v>50</v>
      </c>
      <c r="M286" s="38">
        <v>0</v>
      </c>
      <c r="N286" s="13" t="s">
        <v>50</v>
      </c>
      <c r="O286" s="38">
        <f>SMALL(E286:M286,COUNTIF(E286:M286,0)+1)</f>
        <v>116</v>
      </c>
      <c r="P286" s="38">
        <v>11669</v>
      </c>
      <c r="Q286" s="38">
        <v>0</v>
      </c>
      <c r="R286" s="38">
        <v>0</v>
      </c>
      <c r="S286" s="38">
        <v>0</v>
      </c>
      <c r="T286" s="38">
        <v>0</v>
      </c>
      <c r="U286" s="38">
        <v>0</v>
      </c>
      <c r="V286" s="38">
        <v>0</v>
      </c>
      <c r="W286" s="13" t="s">
        <v>2209</v>
      </c>
      <c r="X286" s="13" t="s">
        <v>50</v>
      </c>
      <c r="Y286" s="1" t="s">
        <v>791</v>
      </c>
      <c r="Z286" s="1" t="s">
        <v>50</v>
      </c>
      <c r="AA286" s="39"/>
      <c r="AB286" s="1" t="s">
        <v>50</v>
      </c>
    </row>
    <row r="287" spans="1:28" ht="30" customHeight="1">
      <c r="A287" s="13" t="s">
        <v>1270</v>
      </c>
      <c r="B287" s="13" t="s">
        <v>1268</v>
      </c>
      <c r="C287" s="13" t="s">
        <v>1269</v>
      </c>
      <c r="D287" s="37" t="s">
        <v>821</v>
      </c>
      <c r="E287" s="38">
        <v>21342</v>
      </c>
      <c r="F287" s="13" t="s">
        <v>50</v>
      </c>
      <c r="G287" s="38">
        <v>0</v>
      </c>
      <c r="H287" s="13" t="s">
        <v>50</v>
      </c>
      <c r="I287" s="38">
        <v>0</v>
      </c>
      <c r="J287" s="13" t="s">
        <v>50</v>
      </c>
      <c r="K287" s="38">
        <v>0</v>
      </c>
      <c r="L287" s="13" t="s">
        <v>50</v>
      </c>
      <c r="M287" s="38">
        <v>0</v>
      </c>
      <c r="N287" s="13" t="s">
        <v>50</v>
      </c>
      <c r="O287" s="38">
        <f>SMALL(E287:M287,COUNTIF(E287:M287,0)+1)</f>
        <v>21342</v>
      </c>
      <c r="P287" s="38">
        <v>85753</v>
      </c>
      <c r="Q287" s="38">
        <v>0</v>
      </c>
      <c r="R287" s="38">
        <v>0</v>
      </c>
      <c r="S287" s="38">
        <v>0</v>
      </c>
      <c r="T287" s="38">
        <v>0</v>
      </c>
      <c r="U287" s="38">
        <v>0</v>
      </c>
      <c r="V287" s="38">
        <v>0</v>
      </c>
      <c r="W287" s="13" t="s">
        <v>2210</v>
      </c>
      <c r="X287" s="13" t="s">
        <v>50</v>
      </c>
      <c r="Y287" s="1" t="s">
        <v>791</v>
      </c>
      <c r="Z287" s="1" t="s">
        <v>50</v>
      </c>
      <c r="AA287" s="39"/>
      <c r="AB287" s="1" t="s">
        <v>50</v>
      </c>
    </row>
    <row r="288" spans="1:28" ht="30" customHeight="1">
      <c r="A288" s="13" t="s">
        <v>1065</v>
      </c>
      <c r="B288" s="13" t="s">
        <v>1063</v>
      </c>
      <c r="C288" s="13" t="s">
        <v>1064</v>
      </c>
      <c r="D288" s="37" t="s">
        <v>821</v>
      </c>
      <c r="E288" s="38">
        <v>0</v>
      </c>
      <c r="F288" s="13" t="s">
        <v>50</v>
      </c>
      <c r="G288" s="38">
        <v>0</v>
      </c>
      <c r="H288" s="13" t="s">
        <v>50</v>
      </c>
      <c r="I288" s="38">
        <v>0</v>
      </c>
      <c r="J288" s="13" t="s">
        <v>50</v>
      </c>
      <c r="K288" s="38">
        <v>0</v>
      </c>
      <c r="L288" s="13" t="s">
        <v>50</v>
      </c>
      <c r="M288" s="38">
        <v>0</v>
      </c>
      <c r="N288" s="13" t="s">
        <v>50</v>
      </c>
      <c r="O288" s="38">
        <v>0</v>
      </c>
      <c r="P288" s="38">
        <v>4596</v>
      </c>
      <c r="Q288" s="38">
        <v>0</v>
      </c>
      <c r="R288" s="38">
        <v>0</v>
      </c>
      <c r="S288" s="38">
        <v>0</v>
      </c>
      <c r="T288" s="38">
        <v>0</v>
      </c>
      <c r="U288" s="38">
        <v>0</v>
      </c>
      <c r="V288" s="38">
        <v>0</v>
      </c>
      <c r="W288" s="13" t="s">
        <v>2211</v>
      </c>
      <c r="X288" s="13" t="s">
        <v>50</v>
      </c>
      <c r="Y288" s="1" t="s">
        <v>791</v>
      </c>
      <c r="Z288" s="1" t="s">
        <v>50</v>
      </c>
      <c r="AA288" s="39"/>
      <c r="AB288" s="1" t="s">
        <v>50</v>
      </c>
    </row>
    <row r="289" spans="1:28" ht="30" customHeight="1">
      <c r="A289" s="13" t="s">
        <v>470</v>
      </c>
      <c r="B289" s="13" t="s">
        <v>469</v>
      </c>
      <c r="C289" s="13" t="s">
        <v>466</v>
      </c>
      <c r="D289" s="37" t="s">
        <v>467</v>
      </c>
      <c r="E289" s="38">
        <v>0</v>
      </c>
      <c r="F289" s="13" t="s">
        <v>50</v>
      </c>
      <c r="G289" s="38">
        <v>0</v>
      </c>
      <c r="H289" s="13" t="s">
        <v>50</v>
      </c>
      <c r="I289" s="38">
        <v>0</v>
      </c>
      <c r="J289" s="13" t="s">
        <v>50</v>
      </c>
      <c r="K289" s="38">
        <v>0</v>
      </c>
      <c r="L289" s="13" t="s">
        <v>50</v>
      </c>
      <c r="M289" s="38">
        <v>0</v>
      </c>
      <c r="N289" s="13" t="s">
        <v>50</v>
      </c>
      <c r="O289" s="38">
        <v>0</v>
      </c>
      <c r="P289" s="38">
        <v>172068</v>
      </c>
      <c r="Q289" s="38">
        <v>0</v>
      </c>
      <c r="R289" s="38">
        <v>0</v>
      </c>
      <c r="S289" s="38">
        <v>0</v>
      </c>
      <c r="T289" s="38">
        <v>0</v>
      </c>
      <c r="U289" s="38">
        <v>0</v>
      </c>
      <c r="V289" s="38">
        <v>0</v>
      </c>
      <c r="W289" s="13" t="s">
        <v>2212</v>
      </c>
      <c r="X289" s="13" t="s">
        <v>50</v>
      </c>
      <c r="Y289" s="1" t="s">
        <v>2213</v>
      </c>
      <c r="Z289" s="1" t="s">
        <v>50</v>
      </c>
      <c r="AA289" s="39"/>
      <c r="AB289" s="1" t="s">
        <v>50</v>
      </c>
    </row>
    <row r="290" spans="1:28" ht="30" customHeight="1">
      <c r="A290" s="13" t="s">
        <v>600</v>
      </c>
      <c r="B290" s="13" t="s">
        <v>599</v>
      </c>
      <c r="C290" s="13" t="s">
        <v>466</v>
      </c>
      <c r="D290" s="37" t="s">
        <v>467</v>
      </c>
      <c r="E290" s="38">
        <v>0</v>
      </c>
      <c r="F290" s="13" t="s">
        <v>50</v>
      </c>
      <c r="G290" s="38">
        <v>0</v>
      </c>
      <c r="H290" s="13" t="s">
        <v>50</v>
      </c>
      <c r="I290" s="38">
        <v>0</v>
      </c>
      <c r="J290" s="13" t="s">
        <v>50</v>
      </c>
      <c r="K290" s="38">
        <v>0</v>
      </c>
      <c r="L290" s="13" t="s">
        <v>50</v>
      </c>
      <c r="M290" s="38">
        <v>0</v>
      </c>
      <c r="N290" s="13" t="s">
        <v>50</v>
      </c>
      <c r="O290" s="38">
        <v>0</v>
      </c>
      <c r="P290" s="38">
        <v>226122</v>
      </c>
      <c r="Q290" s="38">
        <v>0</v>
      </c>
      <c r="R290" s="38">
        <v>0</v>
      </c>
      <c r="S290" s="38">
        <v>0</v>
      </c>
      <c r="T290" s="38">
        <v>0</v>
      </c>
      <c r="U290" s="38">
        <v>0</v>
      </c>
      <c r="V290" s="38">
        <v>0</v>
      </c>
      <c r="W290" s="13" t="s">
        <v>2214</v>
      </c>
      <c r="X290" s="13" t="s">
        <v>50</v>
      </c>
      <c r="Y290" s="1" t="s">
        <v>2213</v>
      </c>
      <c r="Z290" s="1" t="s">
        <v>50</v>
      </c>
      <c r="AA290" s="39"/>
      <c r="AB290" s="1" t="s">
        <v>50</v>
      </c>
    </row>
    <row r="291" spans="1:28" ht="30" customHeight="1">
      <c r="A291" s="13" t="s">
        <v>1137</v>
      </c>
      <c r="B291" s="13" t="s">
        <v>1136</v>
      </c>
      <c r="C291" s="13" t="s">
        <v>466</v>
      </c>
      <c r="D291" s="37" t="s">
        <v>467</v>
      </c>
      <c r="E291" s="38">
        <v>0</v>
      </c>
      <c r="F291" s="13" t="s">
        <v>50</v>
      </c>
      <c r="G291" s="38">
        <v>0</v>
      </c>
      <c r="H291" s="13" t="s">
        <v>50</v>
      </c>
      <c r="I291" s="38">
        <v>0</v>
      </c>
      <c r="J291" s="13" t="s">
        <v>50</v>
      </c>
      <c r="K291" s="38">
        <v>0</v>
      </c>
      <c r="L291" s="13" t="s">
        <v>50</v>
      </c>
      <c r="M291" s="38">
        <v>0</v>
      </c>
      <c r="N291" s="13" t="s">
        <v>50</v>
      </c>
      <c r="O291" s="38">
        <v>0</v>
      </c>
      <c r="P291" s="38">
        <v>281939</v>
      </c>
      <c r="Q291" s="38">
        <v>0</v>
      </c>
      <c r="R291" s="38">
        <v>0</v>
      </c>
      <c r="S291" s="38">
        <v>0</v>
      </c>
      <c r="T291" s="38">
        <v>0</v>
      </c>
      <c r="U291" s="38">
        <v>0</v>
      </c>
      <c r="V291" s="38">
        <v>0</v>
      </c>
      <c r="W291" s="13" t="s">
        <v>2215</v>
      </c>
      <c r="X291" s="13" t="s">
        <v>50</v>
      </c>
      <c r="Y291" s="1" t="s">
        <v>2213</v>
      </c>
      <c r="Z291" s="1" t="s">
        <v>50</v>
      </c>
      <c r="AA291" s="39"/>
      <c r="AB291" s="1" t="s">
        <v>50</v>
      </c>
    </row>
    <row r="292" spans="1:28" ht="30" customHeight="1">
      <c r="A292" s="13" t="s">
        <v>617</v>
      </c>
      <c r="B292" s="13" t="s">
        <v>616</v>
      </c>
      <c r="C292" s="13" t="s">
        <v>466</v>
      </c>
      <c r="D292" s="37" t="s">
        <v>467</v>
      </c>
      <c r="E292" s="38">
        <v>0</v>
      </c>
      <c r="F292" s="13" t="s">
        <v>50</v>
      </c>
      <c r="G292" s="38">
        <v>0</v>
      </c>
      <c r="H292" s="13" t="s">
        <v>50</v>
      </c>
      <c r="I292" s="38">
        <v>0</v>
      </c>
      <c r="J292" s="13" t="s">
        <v>50</v>
      </c>
      <c r="K292" s="38">
        <v>0</v>
      </c>
      <c r="L292" s="13" t="s">
        <v>50</v>
      </c>
      <c r="M292" s="38">
        <v>0</v>
      </c>
      <c r="N292" s="13" t="s">
        <v>50</v>
      </c>
      <c r="O292" s="38">
        <v>0</v>
      </c>
      <c r="P292" s="38">
        <v>275790</v>
      </c>
      <c r="Q292" s="38">
        <v>0</v>
      </c>
      <c r="R292" s="38">
        <v>0</v>
      </c>
      <c r="S292" s="38">
        <v>0</v>
      </c>
      <c r="T292" s="38">
        <v>0</v>
      </c>
      <c r="U292" s="38">
        <v>0</v>
      </c>
      <c r="V292" s="38">
        <v>0</v>
      </c>
      <c r="W292" s="13" t="s">
        <v>2216</v>
      </c>
      <c r="X292" s="13" t="s">
        <v>50</v>
      </c>
      <c r="Y292" s="1" t="s">
        <v>2213</v>
      </c>
      <c r="Z292" s="1" t="s">
        <v>50</v>
      </c>
      <c r="AA292" s="39"/>
      <c r="AB292" s="1" t="s">
        <v>50</v>
      </c>
    </row>
    <row r="293" spans="1:28" ht="30" customHeight="1">
      <c r="A293" s="13" t="s">
        <v>1185</v>
      </c>
      <c r="B293" s="13" t="s">
        <v>1184</v>
      </c>
      <c r="C293" s="13" t="s">
        <v>466</v>
      </c>
      <c r="D293" s="37" t="s">
        <v>467</v>
      </c>
      <c r="E293" s="38">
        <v>0</v>
      </c>
      <c r="F293" s="13" t="s">
        <v>50</v>
      </c>
      <c r="G293" s="38">
        <v>0</v>
      </c>
      <c r="H293" s="13" t="s">
        <v>50</v>
      </c>
      <c r="I293" s="38">
        <v>0</v>
      </c>
      <c r="J293" s="13" t="s">
        <v>50</v>
      </c>
      <c r="K293" s="38">
        <v>0</v>
      </c>
      <c r="L293" s="13" t="s">
        <v>50</v>
      </c>
      <c r="M293" s="38">
        <v>0</v>
      </c>
      <c r="N293" s="13" t="s">
        <v>50</v>
      </c>
      <c r="O293" s="38">
        <v>0</v>
      </c>
      <c r="P293" s="38">
        <v>268187</v>
      </c>
      <c r="Q293" s="38">
        <v>0</v>
      </c>
      <c r="R293" s="38">
        <v>0</v>
      </c>
      <c r="S293" s="38">
        <v>0</v>
      </c>
      <c r="T293" s="38">
        <v>0</v>
      </c>
      <c r="U293" s="38">
        <v>0</v>
      </c>
      <c r="V293" s="38">
        <v>0</v>
      </c>
      <c r="W293" s="13" t="s">
        <v>2217</v>
      </c>
      <c r="X293" s="13" t="s">
        <v>50</v>
      </c>
      <c r="Y293" s="1" t="s">
        <v>2213</v>
      </c>
      <c r="Z293" s="1" t="s">
        <v>50</v>
      </c>
      <c r="AA293" s="39"/>
      <c r="AB293" s="1" t="s">
        <v>50</v>
      </c>
    </row>
    <row r="294" spans="1:28" ht="30" customHeight="1">
      <c r="A294" s="13" t="s">
        <v>1286</v>
      </c>
      <c r="B294" s="13" t="s">
        <v>1285</v>
      </c>
      <c r="C294" s="13" t="s">
        <v>466</v>
      </c>
      <c r="D294" s="37" t="s">
        <v>467</v>
      </c>
      <c r="E294" s="38">
        <v>0</v>
      </c>
      <c r="F294" s="13" t="s">
        <v>50</v>
      </c>
      <c r="G294" s="38">
        <v>0</v>
      </c>
      <c r="H294" s="13" t="s">
        <v>50</v>
      </c>
      <c r="I294" s="38">
        <v>0</v>
      </c>
      <c r="J294" s="13" t="s">
        <v>50</v>
      </c>
      <c r="K294" s="38">
        <v>0</v>
      </c>
      <c r="L294" s="13" t="s">
        <v>50</v>
      </c>
      <c r="M294" s="38">
        <v>0</v>
      </c>
      <c r="N294" s="13" t="s">
        <v>50</v>
      </c>
      <c r="O294" s="38">
        <v>0</v>
      </c>
      <c r="P294" s="38">
        <v>239808</v>
      </c>
      <c r="Q294" s="38">
        <v>0</v>
      </c>
      <c r="R294" s="38">
        <v>0</v>
      </c>
      <c r="S294" s="38">
        <v>0</v>
      </c>
      <c r="T294" s="38">
        <v>0</v>
      </c>
      <c r="U294" s="38">
        <v>0</v>
      </c>
      <c r="V294" s="38">
        <v>0</v>
      </c>
      <c r="W294" s="13" t="s">
        <v>2218</v>
      </c>
      <c r="X294" s="13" t="s">
        <v>50</v>
      </c>
      <c r="Y294" s="1" t="s">
        <v>2213</v>
      </c>
      <c r="Z294" s="1" t="s">
        <v>50</v>
      </c>
      <c r="AA294" s="39"/>
      <c r="AB294" s="1" t="s">
        <v>50</v>
      </c>
    </row>
    <row r="295" spans="1:28" ht="30" customHeight="1">
      <c r="A295" s="13" t="s">
        <v>747</v>
      </c>
      <c r="B295" s="13" t="s">
        <v>746</v>
      </c>
      <c r="C295" s="13" t="s">
        <v>466</v>
      </c>
      <c r="D295" s="37" t="s">
        <v>467</v>
      </c>
      <c r="E295" s="38">
        <v>0</v>
      </c>
      <c r="F295" s="13" t="s">
        <v>50</v>
      </c>
      <c r="G295" s="38">
        <v>0</v>
      </c>
      <c r="H295" s="13" t="s">
        <v>50</v>
      </c>
      <c r="I295" s="38">
        <v>0</v>
      </c>
      <c r="J295" s="13" t="s">
        <v>50</v>
      </c>
      <c r="K295" s="38">
        <v>0</v>
      </c>
      <c r="L295" s="13" t="s">
        <v>50</v>
      </c>
      <c r="M295" s="38">
        <v>0</v>
      </c>
      <c r="N295" s="13" t="s">
        <v>50</v>
      </c>
      <c r="O295" s="38">
        <v>0</v>
      </c>
      <c r="P295" s="38">
        <v>252641</v>
      </c>
      <c r="Q295" s="38">
        <v>0</v>
      </c>
      <c r="R295" s="38">
        <v>0</v>
      </c>
      <c r="S295" s="38">
        <v>0</v>
      </c>
      <c r="T295" s="38">
        <v>0</v>
      </c>
      <c r="U295" s="38">
        <v>0</v>
      </c>
      <c r="V295" s="38">
        <v>0</v>
      </c>
      <c r="W295" s="13" t="s">
        <v>2219</v>
      </c>
      <c r="X295" s="13" t="s">
        <v>50</v>
      </c>
      <c r="Y295" s="1" t="s">
        <v>2213</v>
      </c>
      <c r="Z295" s="1" t="s">
        <v>50</v>
      </c>
      <c r="AA295" s="39"/>
      <c r="AB295" s="1" t="s">
        <v>50</v>
      </c>
    </row>
    <row r="296" spans="1:28" ht="30" customHeight="1">
      <c r="A296" s="13" t="s">
        <v>1117</v>
      </c>
      <c r="B296" s="13" t="s">
        <v>1116</v>
      </c>
      <c r="C296" s="13" t="s">
        <v>466</v>
      </c>
      <c r="D296" s="37" t="s">
        <v>467</v>
      </c>
      <c r="E296" s="38">
        <v>0</v>
      </c>
      <c r="F296" s="13" t="s">
        <v>50</v>
      </c>
      <c r="G296" s="38">
        <v>0</v>
      </c>
      <c r="H296" s="13" t="s">
        <v>50</v>
      </c>
      <c r="I296" s="38">
        <v>0</v>
      </c>
      <c r="J296" s="13" t="s">
        <v>50</v>
      </c>
      <c r="K296" s="38">
        <v>0</v>
      </c>
      <c r="L296" s="13" t="s">
        <v>50</v>
      </c>
      <c r="M296" s="38">
        <v>0</v>
      </c>
      <c r="N296" s="13" t="s">
        <v>50</v>
      </c>
      <c r="O296" s="38">
        <v>0</v>
      </c>
      <c r="P296" s="38">
        <v>282536</v>
      </c>
      <c r="Q296" s="38">
        <v>0</v>
      </c>
      <c r="R296" s="38">
        <v>0</v>
      </c>
      <c r="S296" s="38">
        <v>0</v>
      </c>
      <c r="T296" s="38">
        <v>0</v>
      </c>
      <c r="U296" s="38">
        <v>0</v>
      </c>
      <c r="V296" s="38">
        <v>0</v>
      </c>
      <c r="W296" s="13" t="s">
        <v>2220</v>
      </c>
      <c r="X296" s="13" t="s">
        <v>50</v>
      </c>
      <c r="Y296" s="1" t="s">
        <v>2213</v>
      </c>
      <c r="Z296" s="1" t="s">
        <v>50</v>
      </c>
      <c r="AA296" s="39"/>
      <c r="AB296" s="1" t="s">
        <v>50</v>
      </c>
    </row>
    <row r="297" spans="1:28" ht="30" customHeight="1">
      <c r="A297" s="13" t="s">
        <v>614</v>
      </c>
      <c r="B297" s="13" t="s">
        <v>613</v>
      </c>
      <c r="C297" s="13" t="s">
        <v>466</v>
      </c>
      <c r="D297" s="37" t="s">
        <v>467</v>
      </c>
      <c r="E297" s="38">
        <v>0</v>
      </c>
      <c r="F297" s="13" t="s">
        <v>50</v>
      </c>
      <c r="G297" s="38">
        <v>0</v>
      </c>
      <c r="H297" s="13" t="s">
        <v>50</v>
      </c>
      <c r="I297" s="38">
        <v>0</v>
      </c>
      <c r="J297" s="13" t="s">
        <v>50</v>
      </c>
      <c r="K297" s="38">
        <v>0</v>
      </c>
      <c r="L297" s="13" t="s">
        <v>50</v>
      </c>
      <c r="M297" s="38">
        <v>0</v>
      </c>
      <c r="N297" s="13" t="s">
        <v>50</v>
      </c>
      <c r="O297" s="38">
        <v>0</v>
      </c>
      <c r="P297" s="38">
        <v>273540</v>
      </c>
      <c r="Q297" s="38">
        <v>0</v>
      </c>
      <c r="R297" s="38">
        <v>0</v>
      </c>
      <c r="S297" s="38">
        <v>0</v>
      </c>
      <c r="T297" s="38">
        <v>0</v>
      </c>
      <c r="U297" s="38">
        <v>0</v>
      </c>
      <c r="V297" s="38">
        <v>0</v>
      </c>
      <c r="W297" s="13" t="s">
        <v>2221</v>
      </c>
      <c r="X297" s="13" t="s">
        <v>50</v>
      </c>
      <c r="Y297" s="1" t="s">
        <v>2213</v>
      </c>
      <c r="Z297" s="1" t="s">
        <v>50</v>
      </c>
      <c r="AA297" s="39"/>
      <c r="AB297" s="1" t="s">
        <v>50</v>
      </c>
    </row>
    <row r="298" spans="1:28" ht="30" customHeight="1">
      <c r="A298" s="13" t="s">
        <v>782</v>
      </c>
      <c r="B298" s="13" t="s">
        <v>781</v>
      </c>
      <c r="C298" s="13" t="s">
        <v>466</v>
      </c>
      <c r="D298" s="37" t="s">
        <v>467</v>
      </c>
      <c r="E298" s="38">
        <v>0</v>
      </c>
      <c r="F298" s="13" t="s">
        <v>50</v>
      </c>
      <c r="G298" s="38">
        <v>0</v>
      </c>
      <c r="H298" s="13" t="s">
        <v>50</v>
      </c>
      <c r="I298" s="38">
        <v>0</v>
      </c>
      <c r="J298" s="13" t="s">
        <v>50</v>
      </c>
      <c r="K298" s="38">
        <v>0</v>
      </c>
      <c r="L298" s="13" t="s">
        <v>50</v>
      </c>
      <c r="M298" s="38">
        <v>0</v>
      </c>
      <c r="N298" s="13" t="s">
        <v>50</v>
      </c>
      <c r="O298" s="38">
        <v>0</v>
      </c>
      <c r="P298" s="38">
        <v>270807</v>
      </c>
      <c r="Q298" s="38">
        <v>0</v>
      </c>
      <c r="R298" s="38">
        <v>0</v>
      </c>
      <c r="S298" s="38">
        <v>0</v>
      </c>
      <c r="T298" s="38">
        <v>0</v>
      </c>
      <c r="U298" s="38">
        <v>0</v>
      </c>
      <c r="V298" s="38">
        <v>0</v>
      </c>
      <c r="W298" s="13" t="s">
        <v>2222</v>
      </c>
      <c r="X298" s="13" t="s">
        <v>50</v>
      </c>
      <c r="Y298" s="1" t="s">
        <v>2213</v>
      </c>
      <c r="Z298" s="1" t="s">
        <v>50</v>
      </c>
      <c r="AA298" s="39"/>
      <c r="AB298" s="1" t="s">
        <v>50</v>
      </c>
    </row>
    <row r="299" spans="1:28" ht="30" customHeight="1">
      <c r="A299" s="13" t="s">
        <v>468</v>
      </c>
      <c r="B299" s="13" t="s">
        <v>465</v>
      </c>
      <c r="C299" s="13" t="s">
        <v>466</v>
      </c>
      <c r="D299" s="37" t="s">
        <v>467</v>
      </c>
      <c r="E299" s="38">
        <v>0</v>
      </c>
      <c r="F299" s="13" t="s">
        <v>50</v>
      </c>
      <c r="G299" s="38">
        <v>0</v>
      </c>
      <c r="H299" s="13" t="s">
        <v>50</v>
      </c>
      <c r="I299" s="38">
        <v>0</v>
      </c>
      <c r="J299" s="13" t="s">
        <v>50</v>
      </c>
      <c r="K299" s="38">
        <v>0</v>
      </c>
      <c r="L299" s="13" t="s">
        <v>50</v>
      </c>
      <c r="M299" s="38">
        <v>0</v>
      </c>
      <c r="N299" s="13" t="s">
        <v>50</v>
      </c>
      <c r="O299" s="38">
        <v>0</v>
      </c>
      <c r="P299" s="38">
        <v>277642</v>
      </c>
      <c r="Q299" s="38">
        <v>0</v>
      </c>
      <c r="R299" s="38">
        <v>0</v>
      </c>
      <c r="S299" s="38">
        <v>0</v>
      </c>
      <c r="T299" s="38">
        <v>0</v>
      </c>
      <c r="U299" s="38">
        <v>0</v>
      </c>
      <c r="V299" s="38">
        <v>0</v>
      </c>
      <c r="W299" s="13" t="s">
        <v>2223</v>
      </c>
      <c r="X299" s="13" t="s">
        <v>50</v>
      </c>
      <c r="Y299" s="1" t="s">
        <v>2213</v>
      </c>
      <c r="Z299" s="1" t="s">
        <v>50</v>
      </c>
      <c r="AA299" s="39"/>
      <c r="AB299" s="1" t="s">
        <v>50</v>
      </c>
    </row>
    <row r="300" spans="1:28" ht="30" customHeight="1">
      <c r="A300" s="13" t="s">
        <v>1153</v>
      </c>
      <c r="B300" s="13" t="s">
        <v>1152</v>
      </c>
      <c r="C300" s="13" t="s">
        <v>466</v>
      </c>
      <c r="D300" s="37" t="s">
        <v>467</v>
      </c>
      <c r="E300" s="38">
        <v>0</v>
      </c>
      <c r="F300" s="13" t="s">
        <v>50</v>
      </c>
      <c r="G300" s="38">
        <v>0</v>
      </c>
      <c r="H300" s="13" t="s">
        <v>50</v>
      </c>
      <c r="I300" s="38">
        <v>0</v>
      </c>
      <c r="J300" s="13" t="s">
        <v>50</v>
      </c>
      <c r="K300" s="38">
        <v>0</v>
      </c>
      <c r="L300" s="13" t="s">
        <v>50</v>
      </c>
      <c r="M300" s="38">
        <v>0</v>
      </c>
      <c r="N300" s="13" t="s">
        <v>50</v>
      </c>
      <c r="O300" s="38">
        <v>0</v>
      </c>
      <c r="P300" s="38">
        <v>247188</v>
      </c>
      <c r="Q300" s="38">
        <v>0</v>
      </c>
      <c r="R300" s="38">
        <v>0</v>
      </c>
      <c r="S300" s="38">
        <v>0</v>
      </c>
      <c r="T300" s="38">
        <v>0</v>
      </c>
      <c r="U300" s="38">
        <v>0</v>
      </c>
      <c r="V300" s="38">
        <v>0</v>
      </c>
      <c r="W300" s="13" t="s">
        <v>2224</v>
      </c>
      <c r="X300" s="13" t="s">
        <v>50</v>
      </c>
      <c r="Y300" s="1" t="s">
        <v>2213</v>
      </c>
      <c r="Z300" s="1" t="s">
        <v>50</v>
      </c>
      <c r="AA300" s="39"/>
      <c r="AB300" s="1" t="s">
        <v>50</v>
      </c>
    </row>
    <row r="301" spans="1:28" ht="30" customHeight="1">
      <c r="A301" s="13" t="s">
        <v>992</v>
      </c>
      <c r="B301" s="13" t="s">
        <v>991</v>
      </c>
      <c r="C301" s="13" t="s">
        <v>466</v>
      </c>
      <c r="D301" s="37" t="s">
        <v>467</v>
      </c>
      <c r="E301" s="38">
        <v>0</v>
      </c>
      <c r="F301" s="13" t="s">
        <v>50</v>
      </c>
      <c r="G301" s="38">
        <v>0</v>
      </c>
      <c r="H301" s="13" t="s">
        <v>50</v>
      </c>
      <c r="I301" s="38">
        <v>0</v>
      </c>
      <c r="J301" s="13" t="s">
        <v>50</v>
      </c>
      <c r="K301" s="38">
        <v>0</v>
      </c>
      <c r="L301" s="13" t="s">
        <v>50</v>
      </c>
      <c r="M301" s="38">
        <v>0</v>
      </c>
      <c r="N301" s="13" t="s">
        <v>50</v>
      </c>
      <c r="O301" s="38">
        <v>0</v>
      </c>
      <c r="P301" s="38">
        <v>253539</v>
      </c>
      <c r="Q301" s="38">
        <v>0</v>
      </c>
      <c r="R301" s="38">
        <v>0</v>
      </c>
      <c r="S301" s="38">
        <v>0</v>
      </c>
      <c r="T301" s="38">
        <v>0</v>
      </c>
      <c r="U301" s="38">
        <v>0</v>
      </c>
      <c r="V301" s="38">
        <v>0</v>
      </c>
      <c r="W301" s="13" t="s">
        <v>2225</v>
      </c>
      <c r="X301" s="13" t="s">
        <v>50</v>
      </c>
      <c r="Y301" s="1" t="s">
        <v>2213</v>
      </c>
      <c r="Z301" s="1" t="s">
        <v>50</v>
      </c>
      <c r="AA301" s="39"/>
      <c r="AB301" s="1" t="s">
        <v>50</v>
      </c>
    </row>
    <row r="302" spans="1:28" ht="30" customHeight="1">
      <c r="A302" s="13" t="s">
        <v>827</v>
      </c>
      <c r="B302" s="13" t="s">
        <v>826</v>
      </c>
      <c r="C302" s="13" t="s">
        <v>466</v>
      </c>
      <c r="D302" s="37" t="s">
        <v>467</v>
      </c>
      <c r="E302" s="38">
        <v>0</v>
      </c>
      <c r="F302" s="13" t="s">
        <v>50</v>
      </c>
      <c r="G302" s="38">
        <v>0</v>
      </c>
      <c r="H302" s="13" t="s">
        <v>50</v>
      </c>
      <c r="I302" s="38">
        <v>0</v>
      </c>
      <c r="J302" s="13" t="s">
        <v>50</v>
      </c>
      <c r="K302" s="38">
        <v>0</v>
      </c>
      <c r="L302" s="13" t="s">
        <v>50</v>
      </c>
      <c r="M302" s="38">
        <v>0</v>
      </c>
      <c r="N302" s="13" t="s">
        <v>50</v>
      </c>
      <c r="O302" s="38">
        <v>0</v>
      </c>
      <c r="P302" s="38">
        <v>228286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13" t="s">
        <v>2226</v>
      </c>
      <c r="X302" s="13" t="s">
        <v>50</v>
      </c>
      <c r="Y302" s="1" t="s">
        <v>2213</v>
      </c>
      <c r="Z302" s="1" t="s">
        <v>50</v>
      </c>
      <c r="AA302" s="39"/>
      <c r="AB302" s="1" t="s">
        <v>50</v>
      </c>
    </row>
    <row r="303" spans="1:28" ht="30" customHeight="1">
      <c r="A303" s="13" t="s">
        <v>835</v>
      </c>
      <c r="B303" s="13" t="s">
        <v>834</v>
      </c>
      <c r="C303" s="13" t="s">
        <v>466</v>
      </c>
      <c r="D303" s="37" t="s">
        <v>467</v>
      </c>
      <c r="E303" s="38">
        <v>0</v>
      </c>
      <c r="F303" s="13" t="s">
        <v>50</v>
      </c>
      <c r="G303" s="38">
        <v>0</v>
      </c>
      <c r="H303" s="13" t="s">
        <v>50</v>
      </c>
      <c r="I303" s="38">
        <v>0</v>
      </c>
      <c r="J303" s="13" t="s">
        <v>50</v>
      </c>
      <c r="K303" s="38">
        <v>0</v>
      </c>
      <c r="L303" s="13" t="s">
        <v>50</v>
      </c>
      <c r="M303" s="38">
        <v>0</v>
      </c>
      <c r="N303" s="13" t="s">
        <v>50</v>
      </c>
      <c r="O303" s="38">
        <v>0</v>
      </c>
      <c r="P303" s="38">
        <v>277276</v>
      </c>
      <c r="Q303" s="38">
        <v>0</v>
      </c>
      <c r="R303" s="38">
        <v>0</v>
      </c>
      <c r="S303" s="38">
        <v>0</v>
      </c>
      <c r="T303" s="38">
        <v>0</v>
      </c>
      <c r="U303" s="38">
        <v>0</v>
      </c>
      <c r="V303" s="38">
        <v>0</v>
      </c>
      <c r="W303" s="13" t="s">
        <v>2227</v>
      </c>
      <c r="X303" s="13" t="s">
        <v>50</v>
      </c>
      <c r="Y303" s="1" t="s">
        <v>2213</v>
      </c>
      <c r="Z303" s="1" t="s">
        <v>50</v>
      </c>
      <c r="AA303" s="39"/>
      <c r="AB303" s="1" t="s">
        <v>50</v>
      </c>
    </row>
    <row r="304" spans="1:28" ht="30" customHeight="1">
      <c r="A304" s="13" t="s">
        <v>1135</v>
      </c>
      <c r="B304" s="13" t="s">
        <v>1134</v>
      </c>
      <c r="C304" s="13" t="s">
        <v>466</v>
      </c>
      <c r="D304" s="37" t="s">
        <v>467</v>
      </c>
      <c r="E304" s="38">
        <v>0</v>
      </c>
      <c r="F304" s="13" t="s">
        <v>50</v>
      </c>
      <c r="G304" s="38">
        <v>0</v>
      </c>
      <c r="H304" s="13" t="s">
        <v>50</v>
      </c>
      <c r="I304" s="38">
        <v>0</v>
      </c>
      <c r="J304" s="13" t="s">
        <v>50</v>
      </c>
      <c r="K304" s="38">
        <v>0</v>
      </c>
      <c r="L304" s="13" t="s">
        <v>50</v>
      </c>
      <c r="M304" s="38">
        <v>0</v>
      </c>
      <c r="N304" s="13" t="s">
        <v>50</v>
      </c>
      <c r="O304" s="38">
        <v>0</v>
      </c>
      <c r="P304" s="38">
        <v>290939</v>
      </c>
      <c r="Q304" s="38">
        <v>0</v>
      </c>
      <c r="R304" s="38">
        <v>0</v>
      </c>
      <c r="S304" s="38">
        <v>0</v>
      </c>
      <c r="T304" s="38">
        <v>0</v>
      </c>
      <c r="U304" s="38">
        <v>0</v>
      </c>
      <c r="V304" s="38">
        <v>0</v>
      </c>
      <c r="W304" s="13" t="s">
        <v>2228</v>
      </c>
      <c r="X304" s="13" t="s">
        <v>50</v>
      </c>
      <c r="Y304" s="1" t="s">
        <v>2213</v>
      </c>
      <c r="Z304" s="1" t="s">
        <v>50</v>
      </c>
      <c r="AA304" s="39"/>
      <c r="AB304" s="1" t="s">
        <v>50</v>
      </c>
    </row>
    <row r="305" spans="1:28" ht="30" customHeight="1">
      <c r="A305" s="13" t="s">
        <v>780</v>
      </c>
      <c r="B305" s="13" t="s">
        <v>779</v>
      </c>
      <c r="C305" s="13" t="s">
        <v>466</v>
      </c>
      <c r="D305" s="37" t="s">
        <v>467</v>
      </c>
      <c r="E305" s="38">
        <v>0</v>
      </c>
      <c r="F305" s="13" t="s">
        <v>50</v>
      </c>
      <c r="G305" s="38">
        <v>0</v>
      </c>
      <c r="H305" s="13" t="s">
        <v>50</v>
      </c>
      <c r="I305" s="38">
        <v>0</v>
      </c>
      <c r="J305" s="13" t="s">
        <v>50</v>
      </c>
      <c r="K305" s="38">
        <v>0</v>
      </c>
      <c r="L305" s="13" t="s">
        <v>50</v>
      </c>
      <c r="M305" s="38">
        <v>0</v>
      </c>
      <c r="N305" s="13" t="s">
        <v>50</v>
      </c>
      <c r="O305" s="38">
        <v>0</v>
      </c>
      <c r="P305" s="38">
        <v>263017</v>
      </c>
      <c r="Q305" s="38">
        <v>0</v>
      </c>
      <c r="R305" s="38">
        <v>0</v>
      </c>
      <c r="S305" s="38">
        <v>0</v>
      </c>
      <c r="T305" s="38">
        <v>0</v>
      </c>
      <c r="U305" s="38">
        <v>0</v>
      </c>
      <c r="V305" s="38">
        <v>0</v>
      </c>
      <c r="W305" s="13" t="s">
        <v>2229</v>
      </c>
      <c r="X305" s="13" t="s">
        <v>50</v>
      </c>
      <c r="Y305" s="1" t="s">
        <v>2213</v>
      </c>
      <c r="Z305" s="1" t="s">
        <v>50</v>
      </c>
      <c r="AA305" s="39"/>
      <c r="AB305" s="1" t="s">
        <v>50</v>
      </c>
    </row>
    <row r="306" spans="1:28" ht="30" customHeight="1">
      <c r="A306" s="13" t="s">
        <v>1086</v>
      </c>
      <c r="B306" s="13" t="s">
        <v>1085</v>
      </c>
      <c r="C306" s="13" t="s">
        <v>466</v>
      </c>
      <c r="D306" s="37" t="s">
        <v>467</v>
      </c>
      <c r="E306" s="38">
        <v>0</v>
      </c>
      <c r="F306" s="13" t="s">
        <v>50</v>
      </c>
      <c r="G306" s="38">
        <v>0</v>
      </c>
      <c r="H306" s="13" t="s">
        <v>50</v>
      </c>
      <c r="I306" s="38">
        <v>0</v>
      </c>
      <c r="J306" s="13" t="s">
        <v>50</v>
      </c>
      <c r="K306" s="38">
        <v>0</v>
      </c>
      <c r="L306" s="13" t="s">
        <v>50</v>
      </c>
      <c r="M306" s="38">
        <v>0</v>
      </c>
      <c r="N306" s="13" t="s">
        <v>50</v>
      </c>
      <c r="O306" s="38">
        <v>0</v>
      </c>
      <c r="P306" s="38">
        <v>256883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13" t="s">
        <v>2230</v>
      </c>
      <c r="X306" s="13" t="s">
        <v>50</v>
      </c>
      <c r="Y306" s="1" t="s">
        <v>2213</v>
      </c>
      <c r="Z306" s="1" t="s">
        <v>50</v>
      </c>
      <c r="AA306" s="39"/>
      <c r="AB306" s="1" t="s">
        <v>50</v>
      </c>
    </row>
    <row r="307" spans="1:28" ht="30" customHeight="1">
      <c r="A307" s="13" t="s">
        <v>1265</v>
      </c>
      <c r="B307" s="13" t="s">
        <v>1264</v>
      </c>
      <c r="C307" s="13" t="s">
        <v>466</v>
      </c>
      <c r="D307" s="37" t="s">
        <v>467</v>
      </c>
      <c r="E307" s="38">
        <v>0</v>
      </c>
      <c r="F307" s="13" t="s">
        <v>50</v>
      </c>
      <c r="G307" s="38">
        <v>0</v>
      </c>
      <c r="H307" s="13" t="s">
        <v>50</v>
      </c>
      <c r="I307" s="38">
        <v>0</v>
      </c>
      <c r="J307" s="13" t="s">
        <v>50</v>
      </c>
      <c r="K307" s="38">
        <v>0</v>
      </c>
      <c r="L307" s="13" t="s">
        <v>50</v>
      </c>
      <c r="M307" s="38">
        <v>0</v>
      </c>
      <c r="N307" s="13" t="s">
        <v>50</v>
      </c>
      <c r="O307" s="38">
        <v>0</v>
      </c>
      <c r="P307" s="38">
        <v>268908</v>
      </c>
      <c r="Q307" s="38">
        <v>0</v>
      </c>
      <c r="R307" s="38">
        <v>0</v>
      </c>
      <c r="S307" s="38">
        <v>0</v>
      </c>
      <c r="T307" s="38">
        <v>0</v>
      </c>
      <c r="U307" s="38">
        <v>0</v>
      </c>
      <c r="V307" s="38">
        <v>0</v>
      </c>
      <c r="W307" s="13" t="s">
        <v>2231</v>
      </c>
      <c r="X307" s="13" t="s">
        <v>50</v>
      </c>
      <c r="Y307" s="1" t="s">
        <v>2213</v>
      </c>
      <c r="Z307" s="1" t="s">
        <v>50</v>
      </c>
      <c r="AA307" s="39"/>
      <c r="AB307" s="1" t="s">
        <v>50</v>
      </c>
    </row>
    <row r="308" spans="1:28" ht="30" customHeight="1">
      <c r="A308" s="13" t="s">
        <v>1267</v>
      </c>
      <c r="B308" s="13" t="s">
        <v>1266</v>
      </c>
      <c r="C308" s="13" t="s">
        <v>466</v>
      </c>
      <c r="D308" s="37" t="s">
        <v>467</v>
      </c>
      <c r="E308" s="38">
        <v>0</v>
      </c>
      <c r="F308" s="13" t="s">
        <v>50</v>
      </c>
      <c r="G308" s="38">
        <v>0</v>
      </c>
      <c r="H308" s="13" t="s">
        <v>50</v>
      </c>
      <c r="I308" s="38">
        <v>0</v>
      </c>
      <c r="J308" s="13" t="s">
        <v>50</v>
      </c>
      <c r="K308" s="38">
        <v>0</v>
      </c>
      <c r="L308" s="13" t="s">
        <v>50</v>
      </c>
      <c r="M308" s="38">
        <v>0</v>
      </c>
      <c r="N308" s="13" t="s">
        <v>50</v>
      </c>
      <c r="O308" s="38">
        <v>0</v>
      </c>
      <c r="P308" s="38">
        <v>211653</v>
      </c>
      <c r="Q308" s="38">
        <v>0</v>
      </c>
      <c r="R308" s="38">
        <v>0</v>
      </c>
      <c r="S308" s="38">
        <v>0</v>
      </c>
      <c r="T308" s="38">
        <v>0</v>
      </c>
      <c r="U308" s="38">
        <v>0</v>
      </c>
      <c r="V308" s="38">
        <v>0</v>
      </c>
      <c r="W308" s="13" t="s">
        <v>2232</v>
      </c>
      <c r="X308" s="13" t="s">
        <v>50</v>
      </c>
      <c r="Y308" s="1" t="s">
        <v>2213</v>
      </c>
      <c r="Z308" s="1" t="s">
        <v>50</v>
      </c>
      <c r="AA308" s="39"/>
      <c r="AB308" s="1" t="s">
        <v>50</v>
      </c>
    </row>
    <row r="309" spans="1:28" ht="30" customHeight="1">
      <c r="A309" s="13" t="s">
        <v>1284</v>
      </c>
      <c r="B309" s="13" t="s">
        <v>1283</v>
      </c>
      <c r="C309" s="13" t="s">
        <v>466</v>
      </c>
      <c r="D309" s="37" t="s">
        <v>467</v>
      </c>
      <c r="E309" s="38">
        <v>0</v>
      </c>
      <c r="F309" s="13" t="s">
        <v>50</v>
      </c>
      <c r="G309" s="38">
        <v>0</v>
      </c>
      <c r="H309" s="13" t="s">
        <v>50</v>
      </c>
      <c r="I309" s="38">
        <v>0</v>
      </c>
      <c r="J309" s="13" t="s">
        <v>50</v>
      </c>
      <c r="K309" s="38">
        <v>0</v>
      </c>
      <c r="L309" s="13" t="s">
        <v>50</v>
      </c>
      <c r="M309" s="38">
        <v>0</v>
      </c>
      <c r="N309" s="13" t="s">
        <v>50</v>
      </c>
      <c r="O309" s="38">
        <v>0</v>
      </c>
      <c r="P309" s="38">
        <v>247897</v>
      </c>
      <c r="Q309" s="38">
        <v>0</v>
      </c>
      <c r="R309" s="38">
        <v>0</v>
      </c>
      <c r="S309" s="38">
        <v>0</v>
      </c>
      <c r="T309" s="38">
        <v>0</v>
      </c>
      <c r="U309" s="38">
        <v>0</v>
      </c>
      <c r="V309" s="38">
        <v>0</v>
      </c>
      <c r="W309" s="13" t="s">
        <v>2233</v>
      </c>
      <c r="X309" s="13" t="s">
        <v>50</v>
      </c>
      <c r="Y309" s="1" t="s">
        <v>2213</v>
      </c>
      <c r="Z309" s="1" t="s">
        <v>50</v>
      </c>
      <c r="AA309" s="39"/>
      <c r="AB309" s="1" t="s">
        <v>50</v>
      </c>
    </row>
    <row r="310" spans="1:28" ht="30" customHeight="1">
      <c r="A310" s="13" t="s">
        <v>768</v>
      </c>
      <c r="B310" s="13" t="s">
        <v>767</v>
      </c>
      <c r="C310" s="13" t="s">
        <v>466</v>
      </c>
      <c r="D310" s="37" t="s">
        <v>467</v>
      </c>
      <c r="E310" s="38">
        <v>0</v>
      </c>
      <c r="F310" s="13" t="s">
        <v>50</v>
      </c>
      <c r="G310" s="38">
        <v>0</v>
      </c>
      <c r="H310" s="13" t="s">
        <v>50</v>
      </c>
      <c r="I310" s="38">
        <v>0</v>
      </c>
      <c r="J310" s="13" t="s">
        <v>50</v>
      </c>
      <c r="K310" s="38">
        <v>0</v>
      </c>
      <c r="L310" s="13" t="s">
        <v>50</v>
      </c>
      <c r="M310" s="38">
        <v>0</v>
      </c>
      <c r="N310" s="13" t="s">
        <v>50</v>
      </c>
      <c r="O310" s="38">
        <v>0</v>
      </c>
      <c r="P310" s="38">
        <v>283297</v>
      </c>
      <c r="Q310" s="38">
        <v>0</v>
      </c>
      <c r="R310" s="38">
        <v>0</v>
      </c>
      <c r="S310" s="38">
        <v>0</v>
      </c>
      <c r="T310" s="38">
        <v>0</v>
      </c>
      <c r="U310" s="38">
        <v>0</v>
      </c>
      <c r="V310" s="38">
        <v>0</v>
      </c>
      <c r="W310" s="13" t="s">
        <v>2234</v>
      </c>
      <c r="X310" s="13" t="s">
        <v>50</v>
      </c>
      <c r="Y310" s="1" t="s">
        <v>2213</v>
      </c>
      <c r="Z310" s="1" t="s">
        <v>50</v>
      </c>
      <c r="AA310" s="39"/>
      <c r="AB310" s="1" t="s">
        <v>50</v>
      </c>
    </row>
    <row r="311" spans="1:28" ht="30" customHeight="1">
      <c r="A311" s="13" t="s">
        <v>1165</v>
      </c>
      <c r="B311" s="13" t="s">
        <v>1164</v>
      </c>
      <c r="C311" s="13" t="s">
        <v>466</v>
      </c>
      <c r="D311" s="37" t="s">
        <v>467</v>
      </c>
      <c r="E311" s="38">
        <v>0</v>
      </c>
      <c r="F311" s="13" t="s">
        <v>50</v>
      </c>
      <c r="G311" s="38">
        <v>0</v>
      </c>
      <c r="H311" s="13" t="s">
        <v>50</v>
      </c>
      <c r="I311" s="38">
        <v>0</v>
      </c>
      <c r="J311" s="13" t="s">
        <v>50</v>
      </c>
      <c r="K311" s="38">
        <v>0</v>
      </c>
      <c r="L311" s="13" t="s">
        <v>50</v>
      </c>
      <c r="M311" s="38">
        <v>0</v>
      </c>
      <c r="N311" s="13" t="s">
        <v>50</v>
      </c>
      <c r="O311" s="38">
        <v>0</v>
      </c>
      <c r="P311" s="38">
        <v>238936</v>
      </c>
      <c r="Q311" s="38">
        <v>0</v>
      </c>
      <c r="R311" s="38">
        <v>0</v>
      </c>
      <c r="S311" s="38">
        <v>0</v>
      </c>
      <c r="T311" s="38">
        <v>0</v>
      </c>
      <c r="U311" s="38">
        <v>0</v>
      </c>
      <c r="V311" s="38">
        <v>0</v>
      </c>
      <c r="W311" s="13" t="s">
        <v>2235</v>
      </c>
      <c r="X311" s="13" t="s">
        <v>50</v>
      </c>
      <c r="Y311" s="1" t="s">
        <v>2213</v>
      </c>
      <c r="Z311" s="1" t="s">
        <v>50</v>
      </c>
      <c r="AA311" s="39"/>
      <c r="AB311" s="1" t="s">
        <v>50</v>
      </c>
    </row>
    <row r="312" spans="1:28" ht="30" customHeight="1">
      <c r="A312" s="13" t="s">
        <v>1160</v>
      </c>
      <c r="B312" s="13" t="s">
        <v>1159</v>
      </c>
      <c r="C312" s="13" t="s">
        <v>466</v>
      </c>
      <c r="D312" s="37" t="s">
        <v>467</v>
      </c>
      <c r="E312" s="38">
        <v>0</v>
      </c>
      <c r="F312" s="13" t="s">
        <v>50</v>
      </c>
      <c r="G312" s="38">
        <v>0</v>
      </c>
      <c r="H312" s="13" t="s">
        <v>50</v>
      </c>
      <c r="I312" s="38">
        <v>0</v>
      </c>
      <c r="J312" s="13" t="s">
        <v>50</v>
      </c>
      <c r="K312" s="38">
        <v>0</v>
      </c>
      <c r="L312" s="13" t="s">
        <v>50</v>
      </c>
      <c r="M312" s="38">
        <v>0</v>
      </c>
      <c r="N312" s="13" t="s">
        <v>50</v>
      </c>
      <c r="O312" s="38">
        <v>0</v>
      </c>
      <c r="P312" s="38">
        <v>173995</v>
      </c>
      <c r="Q312" s="38">
        <v>0</v>
      </c>
      <c r="R312" s="38">
        <v>0</v>
      </c>
      <c r="S312" s="38">
        <v>0</v>
      </c>
      <c r="T312" s="38">
        <v>0</v>
      </c>
      <c r="U312" s="38">
        <v>0</v>
      </c>
      <c r="V312" s="38">
        <v>0</v>
      </c>
      <c r="W312" s="13" t="s">
        <v>2236</v>
      </c>
      <c r="X312" s="13" t="s">
        <v>50</v>
      </c>
      <c r="Y312" s="1" t="s">
        <v>2213</v>
      </c>
      <c r="Z312" s="1" t="s">
        <v>50</v>
      </c>
      <c r="AA312" s="39"/>
      <c r="AB312" s="1" t="s">
        <v>50</v>
      </c>
    </row>
    <row r="313" spans="1:28" ht="30" customHeight="1">
      <c r="A313" s="13" t="s">
        <v>1349</v>
      </c>
      <c r="B313" s="13" t="s">
        <v>1348</v>
      </c>
      <c r="C313" s="13" t="s">
        <v>466</v>
      </c>
      <c r="D313" s="37" t="s">
        <v>467</v>
      </c>
      <c r="E313" s="38">
        <v>0</v>
      </c>
      <c r="F313" s="13" t="s">
        <v>50</v>
      </c>
      <c r="G313" s="38">
        <v>0</v>
      </c>
      <c r="H313" s="13" t="s">
        <v>50</v>
      </c>
      <c r="I313" s="38">
        <v>0</v>
      </c>
      <c r="J313" s="13" t="s">
        <v>50</v>
      </c>
      <c r="K313" s="38">
        <v>0</v>
      </c>
      <c r="L313" s="13" t="s">
        <v>50</v>
      </c>
      <c r="M313" s="38">
        <v>0</v>
      </c>
      <c r="N313" s="13" t="s">
        <v>50</v>
      </c>
      <c r="O313" s="38">
        <v>0</v>
      </c>
      <c r="P313" s="38">
        <v>177841</v>
      </c>
      <c r="Q313" s="38">
        <v>0</v>
      </c>
      <c r="R313" s="38">
        <v>0</v>
      </c>
      <c r="S313" s="38">
        <v>0</v>
      </c>
      <c r="T313" s="38">
        <v>0</v>
      </c>
      <c r="U313" s="38">
        <v>0</v>
      </c>
      <c r="V313" s="38">
        <v>0</v>
      </c>
      <c r="W313" s="13" t="s">
        <v>2237</v>
      </c>
      <c r="X313" s="13" t="s">
        <v>50</v>
      </c>
      <c r="Y313" s="1" t="s">
        <v>2213</v>
      </c>
      <c r="Z313" s="1" t="s">
        <v>50</v>
      </c>
      <c r="AA313" s="39"/>
      <c r="AB313" s="1" t="s">
        <v>50</v>
      </c>
    </row>
    <row r="314" spans="1:28" ht="30" customHeight="1">
      <c r="A314" s="13" t="s">
        <v>1351</v>
      </c>
      <c r="B314" s="13" t="s">
        <v>1350</v>
      </c>
      <c r="C314" s="13" t="s">
        <v>466</v>
      </c>
      <c r="D314" s="37" t="s">
        <v>467</v>
      </c>
      <c r="E314" s="38">
        <v>0</v>
      </c>
      <c r="F314" s="13" t="s">
        <v>50</v>
      </c>
      <c r="G314" s="38">
        <v>0</v>
      </c>
      <c r="H314" s="13" t="s">
        <v>50</v>
      </c>
      <c r="I314" s="38">
        <v>0</v>
      </c>
      <c r="J314" s="13" t="s">
        <v>50</v>
      </c>
      <c r="K314" s="38">
        <v>0</v>
      </c>
      <c r="L314" s="13" t="s">
        <v>50</v>
      </c>
      <c r="M314" s="38">
        <v>0</v>
      </c>
      <c r="N314" s="13" t="s">
        <v>50</v>
      </c>
      <c r="O314" s="38">
        <v>0</v>
      </c>
      <c r="P314" s="38">
        <v>149081</v>
      </c>
      <c r="Q314" s="38">
        <v>0</v>
      </c>
      <c r="R314" s="38">
        <v>0</v>
      </c>
      <c r="S314" s="38">
        <v>0</v>
      </c>
      <c r="T314" s="38">
        <v>0</v>
      </c>
      <c r="U314" s="38">
        <v>0</v>
      </c>
      <c r="V314" s="38">
        <v>0</v>
      </c>
      <c r="W314" s="13" t="s">
        <v>2238</v>
      </c>
      <c r="X314" s="13" t="s">
        <v>50</v>
      </c>
      <c r="Y314" s="1" t="s">
        <v>2213</v>
      </c>
      <c r="Z314" s="1" t="s">
        <v>50</v>
      </c>
      <c r="AA314" s="39"/>
      <c r="AB314" s="1" t="s">
        <v>50</v>
      </c>
    </row>
    <row r="315" spans="1:28" ht="30" customHeight="1">
      <c r="A315" s="13" t="s">
        <v>1276</v>
      </c>
      <c r="B315" s="13" t="s">
        <v>1274</v>
      </c>
      <c r="C315" s="13" t="s">
        <v>1275</v>
      </c>
      <c r="D315" s="37" t="s">
        <v>467</v>
      </c>
      <c r="E315" s="38">
        <v>0</v>
      </c>
      <c r="F315" s="13" t="s">
        <v>50</v>
      </c>
      <c r="G315" s="38">
        <v>0</v>
      </c>
      <c r="H315" s="13" t="s">
        <v>50</v>
      </c>
      <c r="I315" s="38">
        <v>0</v>
      </c>
      <c r="J315" s="13" t="s">
        <v>50</v>
      </c>
      <c r="K315" s="38">
        <v>0</v>
      </c>
      <c r="L315" s="13" t="s">
        <v>50</v>
      </c>
      <c r="M315" s="38">
        <v>0</v>
      </c>
      <c r="N315" s="13" t="s">
        <v>50</v>
      </c>
      <c r="O315" s="38">
        <v>0</v>
      </c>
      <c r="P315" s="38">
        <v>209131</v>
      </c>
      <c r="Q315" s="38">
        <v>0</v>
      </c>
      <c r="R315" s="38">
        <v>0</v>
      </c>
      <c r="S315" s="38">
        <v>0</v>
      </c>
      <c r="T315" s="38">
        <v>0</v>
      </c>
      <c r="U315" s="38">
        <v>0</v>
      </c>
      <c r="V315" s="38">
        <v>0</v>
      </c>
      <c r="W315" s="13" t="s">
        <v>2239</v>
      </c>
      <c r="X315" s="13" t="s">
        <v>50</v>
      </c>
      <c r="Y315" s="1" t="s">
        <v>2213</v>
      </c>
      <c r="Z315" s="1" t="s">
        <v>50</v>
      </c>
      <c r="AA315" s="39"/>
      <c r="AB315" s="1" t="s">
        <v>50</v>
      </c>
    </row>
    <row r="316" spans="1:28" ht="30" customHeight="1">
      <c r="A316" s="13" t="s">
        <v>785</v>
      </c>
      <c r="B316" s="13" t="s">
        <v>784</v>
      </c>
      <c r="C316" s="13" t="s">
        <v>184</v>
      </c>
      <c r="D316" s="37" t="s">
        <v>183</v>
      </c>
      <c r="E316" s="38">
        <v>0</v>
      </c>
      <c r="F316" s="13" t="s">
        <v>50</v>
      </c>
      <c r="G316" s="38">
        <v>0</v>
      </c>
      <c r="H316" s="13" t="s">
        <v>50</v>
      </c>
      <c r="I316" s="38">
        <v>0</v>
      </c>
      <c r="J316" s="13" t="s">
        <v>50</v>
      </c>
      <c r="K316" s="38">
        <v>0</v>
      </c>
      <c r="L316" s="13" t="s">
        <v>50</v>
      </c>
      <c r="M316" s="38">
        <v>30000</v>
      </c>
      <c r="N316" s="13" t="s">
        <v>50</v>
      </c>
      <c r="O316" s="38">
        <f t="shared" ref="O316:O321" si="10">SMALL(E316:M316,COUNTIF(E316:M316,0)+1)</f>
        <v>30000</v>
      </c>
      <c r="P316" s="38">
        <v>20000</v>
      </c>
      <c r="Q316" s="38">
        <v>0</v>
      </c>
      <c r="R316" s="38">
        <v>0</v>
      </c>
      <c r="S316" s="38">
        <v>0</v>
      </c>
      <c r="T316" s="38">
        <v>0</v>
      </c>
      <c r="U316" s="38">
        <v>0</v>
      </c>
      <c r="V316" s="38">
        <v>0</v>
      </c>
      <c r="W316" s="13" t="s">
        <v>2240</v>
      </c>
      <c r="X316" s="13" t="s">
        <v>50</v>
      </c>
      <c r="Y316" s="1" t="s">
        <v>50</v>
      </c>
      <c r="Z316" s="1" t="s">
        <v>50</v>
      </c>
      <c r="AA316" s="39"/>
      <c r="AB316" s="1" t="s">
        <v>50</v>
      </c>
    </row>
    <row r="317" spans="1:28" ht="30" customHeight="1">
      <c r="A317" s="13" t="s">
        <v>1101</v>
      </c>
      <c r="B317" s="13" t="s">
        <v>1099</v>
      </c>
      <c r="C317" s="13" t="s">
        <v>1100</v>
      </c>
      <c r="D317" s="37" t="s">
        <v>371</v>
      </c>
      <c r="E317" s="38">
        <v>0</v>
      </c>
      <c r="F317" s="13" t="s">
        <v>50</v>
      </c>
      <c r="G317" s="38">
        <v>0</v>
      </c>
      <c r="H317" s="13" t="s">
        <v>50</v>
      </c>
      <c r="I317" s="38">
        <v>0</v>
      </c>
      <c r="J317" s="13" t="s">
        <v>50</v>
      </c>
      <c r="K317" s="38">
        <v>0</v>
      </c>
      <c r="L317" s="13" t="s">
        <v>50</v>
      </c>
      <c r="M317" s="38">
        <v>2300000</v>
      </c>
      <c r="N317" s="13" t="s">
        <v>1875</v>
      </c>
      <c r="O317" s="38">
        <f t="shared" si="10"/>
        <v>2300000</v>
      </c>
      <c r="P317" s="38">
        <v>0</v>
      </c>
      <c r="Q317" s="38">
        <v>0</v>
      </c>
      <c r="R317" s="38">
        <v>0</v>
      </c>
      <c r="S317" s="38">
        <v>0</v>
      </c>
      <c r="T317" s="38">
        <v>0</v>
      </c>
      <c r="U317" s="38">
        <v>0</v>
      </c>
      <c r="V317" s="38">
        <v>0</v>
      </c>
      <c r="W317" s="13" t="s">
        <v>2241</v>
      </c>
      <c r="X317" s="13" t="s">
        <v>50</v>
      </c>
      <c r="Y317" s="1" t="s">
        <v>50</v>
      </c>
      <c r="Z317" s="1" t="s">
        <v>50</v>
      </c>
      <c r="AA317" s="39"/>
      <c r="AB317" s="1" t="s">
        <v>50</v>
      </c>
    </row>
    <row r="318" spans="1:28" ht="30" customHeight="1">
      <c r="A318" s="13" t="s">
        <v>1102</v>
      </c>
      <c r="B318" s="13" t="s">
        <v>372</v>
      </c>
      <c r="C318" s="13" t="s">
        <v>50</v>
      </c>
      <c r="D318" s="37" t="s">
        <v>371</v>
      </c>
      <c r="E318" s="38">
        <v>0</v>
      </c>
      <c r="F318" s="13" t="s">
        <v>50</v>
      </c>
      <c r="G318" s="38">
        <v>0</v>
      </c>
      <c r="H318" s="13" t="s">
        <v>50</v>
      </c>
      <c r="I318" s="38">
        <v>0</v>
      </c>
      <c r="J318" s="13" t="s">
        <v>50</v>
      </c>
      <c r="K318" s="38">
        <v>0</v>
      </c>
      <c r="L318" s="13" t="s">
        <v>50</v>
      </c>
      <c r="M318" s="38">
        <v>1200000</v>
      </c>
      <c r="N318" s="13" t="s">
        <v>1875</v>
      </c>
      <c r="O318" s="38">
        <f t="shared" si="10"/>
        <v>1200000</v>
      </c>
      <c r="P318" s="38">
        <v>0</v>
      </c>
      <c r="Q318" s="38">
        <v>0</v>
      </c>
      <c r="R318" s="38">
        <v>0</v>
      </c>
      <c r="S318" s="38">
        <v>0</v>
      </c>
      <c r="T318" s="38">
        <v>0</v>
      </c>
      <c r="U318" s="38">
        <v>0</v>
      </c>
      <c r="V318" s="38">
        <v>0</v>
      </c>
      <c r="W318" s="13" t="s">
        <v>2242</v>
      </c>
      <c r="X318" s="13" t="s">
        <v>50</v>
      </c>
      <c r="Y318" s="1" t="s">
        <v>50</v>
      </c>
      <c r="Z318" s="1" t="s">
        <v>50</v>
      </c>
      <c r="AA318" s="39"/>
      <c r="AB318" s="1" t="s">
        <v>50</v>
      </c>
    </row>
    <row r="319" spans="1:28" ht="30" customHeight="1">
      <c r="A319" s="13" t="s">
        <v>1103</v>
      </c>
      <c r="B319" s="13" t="s">
        <v>373</v>
      </c>
      <c r="C319" s="13" t="s">
        <v>50</v>
      </c>
      <c r="D319" s="37" t="s">
        <v>371</v>
      </c>
      <c r="E319" s="38">
        <v>0</v>
      </c>
      <c r="F319" s="13" t="s">
        <v>50</v>
      </c>
      <c r="G319" s="38">
        <v>0</v>
      </c>
      <c r="H319" s="13" t="s">
        <v>50</v>
      </c>
      <c r="I319" s="38">
        <v>0</v>
      </c>
      <c r="J319" s="13" t="s">
        <v>50</v>
      </c>
      <c r="K319" s="38">
        <v>0</v>
      </c>
      <c r="L319" s="13" t="s">
        <v>50</v>
      </c>
      <c r="M319" s="38">
        <v>2300000</v>
      </c>
      <c r="N319" s="13" t="s">
        <v>1875</v>
      </c>
      <c r="O319" s="38">
        <f t="shared" si="10"/>
        <v>2300000</v>
      </c>
      <c r="P319" s="38">
        <v>0</v>
      </c>
      <c r="Q319" s="38">
        <v>0</v>
      </c>
      <c r="R319" s="38">
        <v>0</v>
      </c>
      <c r="S319" s="38">
        <v>0</v>
      </c>
      <c r="T319" s="38">
        <v>0</v>
      </c>
      <c r="U319" s="38">
        <v>0</v>
      </c>
      <c r="V319" s="38">
        <v>0</v>
      </c>
      <c r="W319" s="13" t="s">
        <v>2243</v>
      </c>
      <c r="X319" s="13" t="s">
        <v>50</v>
      </c>
      <c r="Y319" s="1" t="s">
        <v>50</v>
      </c>
      <c r="Z319" s="1" t="s">
        <v>50</v>
      </c>
      <c r="AA319" s="39"/>
      <c r="AB319" s="1" t="s">
        <v>50</v>
      </c>
    </row>
    <row r="320" spans="1:28" ht="30" customHeight="1">
      <c r="A320" s="13" t="s">
        <v>1104</v>
      </c>
      <c r="B320" s="13" t="s">
        <v>374</v>
      </c>
      <c r="C320" s="13" t="s">
        <v>50</v>
      </c>
      <c r="D320" s="37" t="s">
        <v>371</v>
      </c>
      <c r="E320" s="38">
        <v>0</v>
      </c>
      <c r="F320" s="13" t="s">
        <v>50</v>
      </c>
      <c r="G320" s="38">
        <v>0</v>
      </c>
      <c r="H320" s="13" t="s">
        <v>50</v>
      </c>
      <c r="I320" s="38">
        <v>0</v>
      </c>
      <c r="J320" s="13" t="s">
        <v>50</v>
      </c>
      <c r="K320" s="38">
        <v>0</v>
      </c>
      <c r="L320" s="13" t="s">
        <v>50</v>
      </c>
      <c r="M320" s="38">
        <v>2300000</v>
      </c>
      <c r="N320" s="13" t="s">
        <v>1875</v>
      </c>
      <c r="O320" s="38">
        <f t="shared" si="10"/>
        <v>2300000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13" t="s">
        <v>2244</v>
      </c>
      <c r="X320" s="13" t="s">
        <v>50</v>
      </c>
      <c r="Y320" s="1" t="s">
        <v>50</v>
      </c>
      <c r="Z320" s="1" t="s">
        <v>50</v>
      </c>
      <c r="AA320" s="39"/>
      <c r="AB320" s="1" t="s">
        <v>50</v>
      </c>
    </row>
    <row r="321" spans="1:28" ht="30" customHeight="1">
      <c r="A321" s="13" t="s">
        <v>1106</v>
      </c>
      <c r="B321" s="13" t="s">
        <v>1105</v>
      </c>
      <c r="C321" s="13" t="s">
        <v>50</v>
      </c>
      <c r="D321" s="37" t="s">
        <v>371</v>
      </c>
      <c r="E321" s="38">
        <v>0</v>
      </c>
      <c r="F321" s="13" t="s">
        <v>50</v>
      </c>
      <c r="G321" s="38">
        <v>0</v>
      </c>
      <c r="H321" s="13" t="s">
        <v>50</v>
      </c>
      <c r="I321" s="38">
        <v>0</v>
      </c>
      <c r="J321" s="13" t="s">
        <v>50</v>
      </c>
      <c r="K321" s="38">
        <v>0</v>
      </c>
      <c r="L321" s="13" t="s">
        <v>50</v>
      </c>
      <c r="M321" s="38">
        <v>2300000</v>
      </c>
      <c r="N321" s="13" t="s">
        <v>1875</v>
      </c>
      <c r="O321" s="38">
        <f t="shared" si="10"/>
        <v>2300000</v>
      </c>
      <c r="P321" s="38">
        <v>0</v>
      </c>
      <c r="Q321" s="38">
        <v>0</v>
      </c>
      <c r="R321" s="38">
        <v>0</v>
      </c>
      <c r="S321" s="38">
        <v>0</v>
      </c>
      <c r="T321" s="38">
        <v>0</v>
      </c>
      <c r="U321" s="38">
        <v>0</v>
      </c>
      <c r="V321" s="38">
        <v>0</v>
      </c>
      <c r="W321" s="13" t="s">
        <v>2245</v>
      </c>
      <c r="X321" s="13" t="s">
        <v>50</v>
      </c>
      <c r="Y321" s="1" t="s">
        <v>50</v>
      </c>
      <c r="Z321" s="1" t="s">
        <v>50</v>
      </c>
      <c r="AA321" s="39"/>
      <c r="AB321" s="1" t="s">
        <v>50</v>
      </c>
    </row>
    <row r="322" spans="1:28" ht="30" customHeight="1">
      <c r="A322" s="13" t="s">
        <v>320</v>
      </c>
      <c r="B322" s="13" t="s">
        <v>318</v>
      </c>
      <c r="C322" s="13" t="s">
        <v>319</v>
      </c>
      <c r="D322" s="37" t="s">
        <v>300</v>
      </c>
      <c r="E322" s="38">
        <v>0</v>
      </c>
      <c r="F322" s="13" t="s">
        <v>50</v>
      </c>
      <c r="G322" s="38">
        <v>0</v>
      </c>
      <c r="H322" s="13" t="s">
        <v>50</v>
      </c>
      <c r="I322" s="38">
        <v>0</v>
      </c>
      <c r="J322" s="13" t="s">
        <v>50</v>
      </c>
      <c r="K322" s="38">
        <v>0</v>
      </c>
      <c r="L322" s="13" t="s">
        <v>50</v>
      </c>
      <c r="M322" s="38">
        <v>0</v>
      </c>
      <c r="N322" s="13" t="s">
        <v>50</v>
      </c>
      <c r="O322" s="38">
        <v>0</v>
      </c>
      <c r="P322" s="38">
        <v>0</v>
      </c>
      <c r="Q322" s="38">
        <v>0</v>
      </c>
      <c r="R322" s="38">
        <v>0</v>
      </c>
      <c r="S322" s="38">
        <v>0</v>
      </c>
      <c r="T322" s="38">
        <v>0</v>
      </c>
      <c r="U322" s="38">
        <v>65600</v>
      </c>
      <c r="V322" s="38">
        <f>SMALL(Q322:U322,COUNTIF(Q322:U322,0)+1)</f>
        <v>65600</v>
      </c>
      <c r="W322" s="13" t="s">
        <v>2246</v>
      </c>
      <c r="X322" s="13" t="s">
        <v>301</v>
      </c>
      <c r="Y322" s="1" t="s">
        <v>1375</v>
      </c>
      <c r="Z322" s="1" t="s">
        <v>50</v>
      </c>
      <c r="AA322" s="39"/>
      <c r="AB322" s="1" t="s">
        <v>50</v>
      </c>
    </row>
    <row r="323" spans="1:28" ht="30" customHeight="1">
      <c r="A323" s="13" t="s">
        <v>322</v>
      </c>
      <c r="B323" s="13" t="s">
        <v>318</v>
      </c>
      <c r="C323" s="13" t="s">
        <v>321</v>
      </c>
      <c r="D323" s="37" t="s">
        <v>300</v>
      </c>
      <c r="E323" s="38">
        <v>0</v>
      </c>
      <c r="F323" s="13" t="s">
        <v>50</v>
      </c>
      <c r="G323" s="38">
        <v>0</v>
      </c>
      <c r="H323" s="13" t="s">
        <v>50</v>
      </c>
      <c r="I323" s="38">
        <v>0</v>
      </c>
      <c r="J323" s="13" t="s">
        <v>50</v>
      </c>
      <c r="K323" s="38">
        <v>0</v>
      </c>
      <c r="L323" s="13" t="s">
        <v>50</v>
      </c>
      <c r="M323" s="38">
        <v>0</v>
      </c>
      <c r="N323" s="13" t="s">
        <v>50</v>
      </c>
      <c r="O323" s="38">
        <v>0</v>
      </c>
      <c r="P323" s="38">
        <v>0</v>
      </c>
      <c r="Q323" s="38">
        <v>0</v>
      </c>
      <c r="R323" s="38">
        <v>0</v>
      </c>
      <c r="S323" s="38">
        <v>0</v>
      </c>
      <c r="T323" s="38">
        <v>0</v>
      </c>
      <c r="U323" s="38">
        <v>55700</v>
      </c>
      <c r="V323" s="38">
        <f>SMALL(Q323:U323,COUNTIF(Q323:U323,0)+1)</f>
        <v>55700</v>
      </c>
      <c r="W323" s="13" t="s">
        <v>2247</v>
      </c>
      <c r="X323" s="13" t="s">
        <v>301</v>
      </c>
      <c r="Y323" s="1" t="s">
        <v>1375</v>
      </c>
      <c r="Z323" s="1" t="s">
        <v>50</v>
      </c>
      <c r="AA323" s="39"/>
      <c r="AB323" s="1" t="s">
        <v>50</v>
      </c>
    </row>
    <row r="324" spans="1:28" ht="30" customHeight="1">
      <c r="A324" s="13" t="s">
        <v>324</v>
      </c>
      <c r="B324" s="13" t="s">
        <v>172</v>
      </c>
      <c r="C324" s="13" t="s">
        <v>323</v>
      </c>
      <c r="D324" s="37" t="s">
        <v>300</v>
      </c>
      <c r="E324" s="38">
        <v>0</v>
      </c>
      <c r="F324" s="13" t="s">
        <v>50</v>
      </c>
      <c r="G324" s="38">
        <v>0</v>
      </c>
      <c r="H324" s="13" t="s">
        <v>50</v>
      </c>
      <c r="I324" s="38">
        <v>0</v>
      </c>
      <c r="J324" s="13" t="s">
        <v>50</v>
      </c>
      <c r="K324" s="38">
        <v>0</v>
      </c>
      <c r="L324" s="13" t="s">
        <v>50</v>
      </c>
      <c r="M324" s="38">
        <v>0</v>
      </c>
      <c r="N324" s="13" t="s">
        <v>50</v>
      </c>
      <c r="O324" s="38">
        <v>0</v>
      </c>
      <c r="P324" s="38">
        <v>0</v>
      </c>
      <c r="Q324" s="38">
        <v>0</v>
      </c>
      <c r="R324" s="38">
        <v>0</v>
      </c>
      <c r="S324" s="38">
        <v>0</v>
      </c>
      <c r="T324" s="38">
        <v>0</v>
      </c>
      <c r="U324" s="38">
        <v>12500</v>
      </c>
      <c r="V324" s="38">
        <f>SMALL(Q324:U324,COUNTIF(Q324:U324,0)+1)</f>
        <v>12500</v>
      </c>
      <c r="W324" s="13" t="s">
        <v>2248</v>
      </c>
      <c r="X324" s="13" t="s">
        <v>301</v>
      </c>
      <c r="Y324" s="1" t="s">
        <v>1375</v>
      </c>
      <c r="Z324" s="1" t="s">
        <v>50</v>
      </c>
      <c r="AA324" s="39"/>
      <c r="AB324" s="1" t="s">
        <v>50</v>
      </c>
    </row>
    <row r="325" spans="1:28" ht="30" customHeight="1">
      <c r="A325" s="13" t="s">
        <v>326</v>
      </c>
      <c r="B325" s="13" t="s">
        <v>172</v>
      </c>
      <c r="C325" s="13" t="s">
        <v>325</v>
      </c>
      <c r="D325" s="37" t="s">
        <v>300</v>
      </c>
      <c r="E325" s="38">
        <v>0</v>
      </c>
      <c r="F325" s="13" t="s">
        <v>50</v>
      </c>
      <c r="G325" s="38">
        <v>0</v>
      </c>
      <c r="H325" s="13" t="s">
        <v>50</v>
      </c>
      <c r="I325" s="38">
        <v>0</v>
      </c>
      <c r="J325" s="13" t="s">
        <v>50</v>
      </c>
      <c r="K325" s="38">
        <v>0</v>
      </c>
      <c r="L325" s="13" t="s">
        <v>50</v>
      </c>
      <c r="M325" s="38">
        <v>0</v>
      </c>
      <c r="N325" s="13" t="s">
        <v>50</v>
      </c>
      <c r="O325" s="38">
        <v>0</v>
      </c>
      <c r="P325" s="38">
        <v>0</v>
      </c>
      <c r="Q325" s="38">
        <v>0</v>
      </c>
      <c r="R325" s="38">
        <v>0</v>
      </c>
      <c r="S325" s="38">
        <v>0</v>
      </c>
      <c r="T325" s="38">
        <v>0</v>
      </c>
      <c r="U325" s="38">
        <v>39000</v>
      </c>
      <c r="V325" s="38">
        <f>SMALL(Q325:U325,COUNTIF(Q325:U325,0)+1)</f>
        <v>39000</v>
      </c>
      <c r="W325" s="13" t="s">
        <v>2249</v>
      </c>
      <c r="X325" s="13" t="s">
        <v>301</v>
      </c>
      <c r="Y325" s="1" t="s">
        <v>1375</v>
      </c>
      <c r="Z325" s="1" t="s">
        <v>50</v>
      </c>
      <c r="AA325" s="39"/>
      <c r="AB325" s="1" t="s">
        <v>50</v>
      </c>
    </row>
    <row r="326" spans="1:28" ht="30" customHeight="1">
      <c r="A326" s="13" t="s">
        <v>328</v>
      </c>
      <c r="B326" s="13" t="s">
        <v>172</v>
      </c>
      <c r="C326" s="13" t="s">
        <v>327</v>
      </c>
      <c r="D326" s="37" t="s">
        <v>300</v>
      </c>
      <c r="E326" s="38">
        <v>0</v>
      </c>
      <c r="F326" s="13" t="s">
        <v>50</v>
      </c>
      <c r="G326" s="38">
        <v>0</v>
      </c>
      <c r="H326" s="13" t="s">
        <v>50</v>
      </c>
      <c r="I326" s="38">
        <v>0</v>
      </c>
      <c r="J326" s="13" t="s">
        <v>50</v>
      </c>
      <c r="K326" s="38">
        <v>0</v>
      </c>
      <c r="L326" s="13" t="s">
        <v>50</v>
      </c>
      <c r="M326" s="38">
        <v>0</v>
      </c>
      <c r="N326" s="13" t="s">
        <v>50</v>
      </c>
      <c r="O326" s="38">
        <v>0</v>
      </c>
      <c r="P326" s="38">
        <v>0</v>
      </c>
      <c r="Q326" s="38">
        <v>0</v>
      </c>
      <c r="R326" s="38">
        <v>0</v>
      </c>
      <c r="S326" s="38">
        <v>0</v>
      </c>
      <c r="T326" s="38">
        <v>0</v>
      </c>
      <c r="U326" s="38">
        <v>74100</v>
      </c>
      <c r="V326" s="38">
        <f>SMALL(Q326:U326,COUNTIF(Q326:U326,0)+1)</f>
        <v>74100</v>
      </c>
      <c r="W326" s="13" t="s">
        <v>2250</v>
      </c>
      <c r="X326" s="13" t="s">
        <v>301</v>
      </c>
      <c r="Y326" s="1" t="s">
        <v>1375</v>
      </c>
      <c r="Z326" s="1" t="s">
        <v>50</v>
      </c>
      <c r="AA326" s="39"/>
      <c r="AB326" s="1" t="s">
        <v>50</v>
      </c>
    </row>
    <row r="327" spans="1:28" ht="30" customHeight="1">
      <c r="A327" s="13" t="s">
        <v>331</v>
      </c>
      <c r="B327" s="13" t="s">
        <v>329</v>
      </c>
      <c r="C327" s="13" t="s">
        <v>330</v>
      </c>
      <c r="D327" s="37" t="s">
        <v>300</v>
      </c>
      <c r="E327" s="38">
        <v>0</v>
      </c>
      <c r="F327" s="13" t="s">
        <v>50</v>
      </c>
      <c r="G327" s="38">
        <v>0</v>
      </c>
      <c r="H327" s="13" t="s">
        <v>50</v>
      </c>
      <c r="I327" s="38">
        <v>0</v>
      </c>
      <c r="J327" s="13" t="s">
        <v>50</v>
      </c>
      <c r="K327" s="38">
        <v>0</v>
      </c>
      <c r="L327" s="13" t="s">
        <v>50</v>
      </c>
      <c r="M327" s="38">
        <v>0</v>
      </c>
      <c r="N327" s="13" t="s">
        <v>50</v>
      </c>
      <c r="O327" s="38">
        <v>0</v>
      </c>
      <c r="P327" s="38">
        <v>0</v>
      </c>
      <c r="Q327" s="38">
        <v>0</v>
      </c>
      <c r="R327" s="38">
        <v>0</v>
      </c>
      <c r="S327" s="38">
        <v>0</v>
      </c>
      <c r="T327" s="38">
        <v>0</v>
      </c>
      <c r="U327" s="38">
        <v>0</v>
      </c>
      <c r="V327" s="38">
        <v>0</v>
      </c>
      <c r="W327" s="13" t="s">
        <v>2251</v>
      </c>
      <c r="X327" s="13" t="s">
        <v>305</v>
      </c>
      <c r="Y327" s="1" t="s">
        <v>1375</v>
      </c>
      <c r="Z327" s="1" t="s">
        <v>50</v>
      </c>
      <c r="AA327" s="39"/>
      <c r="AB327" s="1" t="s">
        <v>50</v>
      </c>
    </row>
    <row r="328" spans="1:28" ht="30" customHeight="1">
      <c r="A328" s="13" t="s">
        <v>333</v>
      </c>
      <c r="B328" s="13" t="s">
        <v>329</v>
      </c>
      <c r="C328" s="13" t="s">
        <v>332</v>
      </c>
      <c r="D328" s="37" t="s">
        <v>300</v>
      </c>
      <c r="E328" s="38">
        <v>0</v>
      </c>
      <c r="F328" s="13" t="s">
        <v>50</v>
      </c>
      <c r="G328" s="38">
        <v>0</v>
      </c>
      <c r="H328" s="13" t="s">
        <v>50</v>
      </c>
      <c r="I328" s="38">
        <v>0</v>
      </c>
      <c r="J328" s="13" t="s">
        <v>50</v>
      </c>
      <c r="K328" s="38">
        <v>0</v>
      </c>
      <c r="L328" s="13" t="s">
        <v>50</v>
      </c>
      <c r="M328" s="38">
        <v>0</v>
      </c>
      <c r="N328" s="13" t="s">
        <v>50</v>
      </c>
      <c r="O328" s="38">
        <v>0</v>
      </c>
      <c r="P328" s="38">
        <v>0</v>
      </c>
      <c r="Q328" s="38">
        <v>0</v>
      </c>
      <c r="R328" s="38">
        <v>0</v>
      </c>
      <c r="S328" s="38">
        <v>0</v>
      </c>
      <c r="T328" s="38">
        <v>0</v>
      </c>
      <c r="U328" s="38">
        <v>0</v>
      </c>
      <c r="V328" s="38">
        <v>0</v>
      </c>
      <c r="W328" s="13" t="s">
        <v>2252</v>
      </c>
      <c r="X328" s="13" t="s">
        <v>305</v>
      </c>
      <c r="Y328" s="1" t="s">
        <v>1375</v>
      </c>
      <c r="Z328" s="1" t="s">
        <v>50</v>
      </c>
      <c r="AA328" s="39"/>
      <c r="AB328" s="1" t="s">
        <v>50</v>
      </c>
    </row>
    <row r="329" spans="1:28" ht="30" customHeight="1">
      <c r="A329" s="13" t="s">
        <v>335</v>
      </c>
      <c r="B329" s="13" t="s">
        <v>329</v>
      </c>
      <c r="C329" s="13" t="s">
        <v>334</v>
      </c>
      <c r="D329" s="37" t="s">
        <v>300</v>
      </c>
      <c r="E329" s="38">
        <v>0</v>
      </c>
      <c r="F329" s="13" t="s">
        <v>50</v>
      </c>
      <c r="G329" s="38">
        <v>0</v>
      </c>
      <c r="H329" s="13" t="s">
        <v>50</v>
      </c>
      <c r="I329" s="38">
        <v>0</v>
      </c>
      <c r="J329" s="13" t="s">
        <v>50</v>
      </c>
      <c r="K329" s="38">
        <v>0</v>
      </c>
      <c r="L329" s="13" t="s">
        <v>50</v>
      </c>
      <c r="M329" s="38">
        <v>0</v>
      </c>
      <c r="N329" s="13" t="s">
        <v>50</v>
      </c>
      <c r="O329" s="38">
        <v>0</v>
      </c>
      <c r="P329" s="38">
        <v>0</v>
      </c>
      <c r="Q329" s="38">
        <v>0</v>
      </c>
      <c r="R329" s="38">
        <v>0</v>
      </c>
      <c r="S329" s="38">
        <v>0</v>
      </c>
      <c r="T329" s="38">
        <v>0</v>
      </c>
      <c r="U329" s="38">
        <v>0</v>
      </c>
      <c r="V329" s="38">
        <v>0</v>
      </c>
      <c r="W329" s="13" t="s">
        <v>2253</v>
      </c>
      <c r="X329" s="13" t="s">
        <v>305</v>
      </c>
      <c r="Y329" s="1" t="s">
        <v>1375</v>
      </c>
      <c r="Z329" s="1" t="s">
        <v>50</v>
      </c>
      <c r="AA329" s="39"/>
      <c r="AB329" s="1" t="s">
        <v>50</v>
      </c>
    </row>
    <row r="330" spans="1:28" ht="30" customHeight="1">
      <c r="A330" s="13" t="s">
        <v>337</v>
      </c>
      <c r="B330" s="13" t="s">
        <v>329</v>
      </c>
      <c r="C330" s="13" t="s">
        <v>336</v>
      </c>
      <c r="D330" s="37" t="s">
        <v>300</v>
      </c>
      <c r="E330" s="38">
        <v>0</v>
      </c>
      <c r="F330" s="13" t="s">
        <v>50</v>
      </c>
      <c r="G330" s="38">
        <v>0</v>
      </c>
      <c r="H330" s="13" t="s">
        <v>50</v>
      </c>
      <c r="I330" s="38">
        <v>0</v>
      </c>
      <c r="J330" s="13" t="s">
        <v>50</v>
      </c>
      <c r="K330" s="38">
        <v>0</v>
      </c>
      <c r="L330" s="13" t="s">
        <v>50</v>
      </c>
      <c r="M330" s="38">
        <v>0</v>
      </c>
      <c r="N330" s="13" t="s">
        <v>50</v>
      </c>
      <c r="O330" s="38">
        <v>0</v>
      </c>
      <c r="P330" s="38">
        <v>0</v>
      </c>
      <c r="Q330" s="38">
        <v>0</v>
      </c>
      <c r="R330" s="38">
        <v>0</v>
      </c>
      <c r="S330" s="38">
        <v>0</v>
      </c>
      <c r="T330" s="38">
        <v>0</v>
      </c>
      <c r="U330" s="38">
        <v>0</v>
      </c>
      <c r="V330" s="38">
        <v>0</v>
      </c>
      <c r="W330" s="13" t="s">
        <v>2254</v>
      </c>
      <c r="X330" s="13" t="s">
        <v>305</v>
      </c>
      <c r="Y330" s="1" t="s">
        <v>1375</v>
      </c>
      <c r="Z330" s="1" t="s">
        <v>50</v>
      </c>
      <c r="AA330" s="39"/>
      <c r="AB330" s="1" t="s">
        <v>50</v>
      </c>
    </row>
    <row r="331" spans="1:28" ht="30" customHeight="1">
      <c r="A331" s="13" t="s">
        <v>339</v>
      </c>
      <c r="B331" s="13" t="s">
        <v>329</v>
      </c>
      <c r="C331" s="13" t="s">
        <v>338</v>
      </c>
      <c r="D331" s="37" t="s">
        <v>300</v>
      </c>
      <c r="E331" s="38">
        <v>0</v>
      </c>
      <c r="F331" s="13" t="s">
        <v>50</v>
      </c>
      <c r="G331" s="38">
        <v>0</v>
      </c>
      <c r="H331" s="13" t="s">
        <v>50</v>
      </c>
      <c r="I331" s="38">
        <v>0</v>
      </c>
      <c r="J331" s="13" t="s">
        <v>50</v>
      </c>
      <c r="K331" s="38">
        <v>0</v>
      </c>
      <c r="L331" s="13" t="s">
        <v>50</v>
      </c>
      <c r="M331" s="38">
        <v>0</v>
      </c>
      <c r="N331" s="13" t="s">
        <v>50</v>
      </c>
      <c r="O331" s="38">
        <v>0</v>
      </c>
      <c r="P331" s="38">
        <v>0</v>
      </c>
      <c r="Q331" s="38">
        <v>0</v>
      </c>
      <c r="R331" s="38">
        <v>0</v>
      </c>
      <c r="S331" s="38">
        <v>0</v>
      </c>
      <c r="T331" s="38">
        <v>0</v>
      </c>
      <c r="U331" s="38">
        <v>0</v>
      </c>
      <c r="V331" s="38">
        <v>0</v>
      </c>
      <c r="W331" s="13" t="s">
        <v>2255</v>
      </c>
      <c r="X331" s="13" t="s">
        <v>305</v>
      </c>
      <c r="Y331" s="1" t="s">
        <v>1375</v>
      </c>
      <c r="Z331" s="1" t="s">
        <v>50</v>
      </c>
      <c r="AA331" s="39"/>
      <c r="AB331" s="1" t="s">
        <v>50</v>
      </c>
    </row>
    <row r="332" spans="1:28" ht="30" customHeight="1">
      <c r="A332" s="13" t="s">
        <v>359</v>
      </c>
      <c r="B332" s="13" t="s">
        <v>357</v>
      </c>
      <c r="C332" s="13" t="s">
        <v>358</v>
      </c>
      <c r="D332" s="37" t="s">
        <v>300</v>
      </c>
      <c r="E332" s="38">
        <v>0</v>
      </c>
      <c r="F332" s="13" t="s">
        <v>50</v>
      </c>
      <c r="G332" s="38">
        <v>0</v>
      </c>
      <c r="H332" s="13" t="s">
        <v>50</v>
      </c>
      <c r="I332" s="38">
        <v>0</v>
      </c>
      <c r="J332" s="13" t="s">
        <v>50</v>
      </c>
      <c r="K332" s="38">
        <v>0</v>
      </c>
      <c r="L332" s="13" t="s">
        <v>50</v>
      </c>
      <c r="M332" s="38">
        <v>0</v>
      </c>
      <c r="N332" s="13" t="s">
        <v>50</v>
      </c>
      <c r="O332" s="38">
        <v>0</v>
      </c>
      <c r="P332" s="38">
        <v>0</v>
      </c>
      <c r="Q332" s="38">
        <v>0</v>
      </c>
      <c r="R332" s="38">
        <v>0</v>
      </c>
      <c r="S332" s="38">
        <v>0</v>
      </c>
      <c r="T332" s="38">
        <v>0</v>
      </c>
      <c r="U332" s="38">
        <v>0</v>
      </c>
      <c r="V332" s="38">
        <v>0</v>
      </c>
      <c r="W332" s="13" t="s">
        <v>2256</v>
      </c>
      <c r="X332" s="13" t="s">
        <v>305</v>
      </c>
      <c r="Y332" s="1" t="s">
        <v>1375</v>
      </c>
      <c r="Z332" s="1" t="s">
        <v>50</v>
      </c>
      <c r="AA332" s="39"/>
      <c r="AB332" s="1" t="s">
        <v>50</v>
      </c>
    </row>
    <row r="333" spans="1:28" ht="30" customHeight="1">
      <c r="A333" s="13" t="s">
        <v>361</v>
      </c>
      <c r="B333" s="13" t="s">
        <v>357</v>
      </c>
      <c r="C333" s="13" t="s">
        <v>360</v>
      </c>
      <c r="D333" s="37" t="s">
        <v>300</v>
      </c>
      <c r="E333" s="38">
        <v>0</v>
      </c>
      <c r="F333" s="13" t="s">
        <v>50</v>
      </c>
      <c r="G333" s="38">
        <v>0</v>
      </c>
      <c r="H333" s="13" t="s">
        <v>50</v>
      </c>
      <c r="I333" s="38">
        <v>0</v>
      </c>
      <c r="J333" s="13" t="s">
        <v>50</v>
      </c>
      <c r="K333" s="38">
        <v>0</v>
      </c>
      <c r="L333" s="13" t="s">
        <v>50</v>
      </c>
      <c r="M333" s="38">
        <v>0</v>
      </c>
      <c r="N333" s="13" t="s">
        <v>50</v>
      </c>
      <c r="O333" s="38">
        <v>0</v>
      </c>
      <c r="P333" s="38">
        <v>0</v>
      </c>
      <c r="Q333" s="38">
        <v>0</v>
      </c>
      <c r="R333" s="38">
        <v>0</v>
      </c>
      <c r="S333" s="38">
        <v>0</v>
      </c>
      <c r="T333" s="38">
        <v>0</v>
      </c>
      <c r="U333" s="38">
        <v>0</v>
      </c>
      <c r="V333" s="38">
        <v>0</v>
      </c>
      <c r="W333" s="13" t="s">
        <v>2257</v>
      </c>
      <c r="X333" s="13" t="s">
        <v>305</v>
      </c>
      <c r="Y333" s="1" t="s">
        <v>1375</v>
      </c>
      <c r="Z333" s="1" t="s">
        <v>50</v>
      </c>
      <c r="AA333" s="39"/>
      <c r="AB333" s="1" t="s">
        <v>50</v>
      </c>
    </row>
    <row r="334" spans="1:28" ht="30" customHeight="1">
      <c r="A334" s="13" t="s">
        <v>363</v>
      </c>
      <c r="B334" s="13" t="s">
        <v>357</v>
      </c>
      <c r="C334" s="13" t="s">
        <v>362</v>
      </c>
      <c r="D334" s="37" t="s">
        <v>300</v>
      </c>
      <c r="E334" s="38">
        <v>0</v>
      </c>
      <c r="F334" s="13" t="s">
        <v>50</v>
      </c>
      <c r="G334" s="38">
        <v>0</v>
      </c>
      <c r="H334" s="13" t="s">
        <v>50</v>
      </c>
      <c r="I334" s="38">
        <v>0</v>
      </c>
      <c r="J334" s="13" t="s">
        <v>50</v>
      </c>
      <c r="K334" s="38">
        <v>0</v>
      </c>
      <c r="L334" s="13" t="s">
        <v>50</v>
      </c>
      <c r="M334" s="38">
        <v>0</v>
      </c>
      <c r="N334" s="13" t="s">
        <v>50</v>
      </c>
      <c r="O334" s="38">
        <v>0</v>
      </c>
      <c r="P334" s="38">
        <v>0</v>
      </c>
      <c r="Q334" s="38">
        <v>0</v>
      </c>
      <c r="R334" s="38">
        <v>0</v>
      </c>
      <c r="S334" s="38">
        <v>0</v>
      </c>
      <c r="T334" s="38">
        <v>0</v>
      </c>
      <c r="U334" s="38">
        <v>0</v>
      </c>
      <c r="V334" s="38">
        <v>0</v>
      </c>
      <c r="W334" s="13" t="s">
        <v>2258</v>
      </c>
      <c r="X334" s="13" t="s">
        <v>305</v>
      </c>
      <c r="Y334" s="1" t="s">
        <v>1375</v>
      </c>
      <c r="Z334" s="1" t="s">
        <v>50</v>
      </c>
      <c r="AA334" s="39"/>
      <c r="AB334" s="1" t="s">
        <v>50</v>
      </c>
    </row>
    <row r="335" spans="1:28" ht="30" customHeight="1">
      <c r="A335" s="13" t="s">
        <v>342</v>
      </c>
      <c r="B335" s="13" t="s">
        <v>340</v>
      </c>
      <c r="C335" s="13" t="s">
        <v>341</v>
      </c>
      <c r="D335" s="37" t="s">
        <v>300</v>
      </c>
      <c r="E335" s="38">
        <v>0</v>
      </c>
      <c r="F335" s="13" t="s">
        <v>50</v>
      </c>
      <c r="G335" s="38">
        <v>0</v>
      </c>
      <c r="H335" s="13" t="s">
        <v>50</v>
      </c>
      <c r="I335" s="38">
        <v>0</v>
      </c>
      <c r="J335" s="13" t="s">
        <v>50</v>
      </c>
      <c r="K335" s="38">
        <v>0</v>
      </c>
      <c r="L335" s="13" t="s">
        <v>50</v>
      </c>
      <c r="M335" s="38">
        <v>0</v>
      </c>
      <c r="N335" s="13" t="s">
        <v>50</v>
      </c>
      <c r="O335" s="38">
        <v>0</v>
      </c>
      <c r="P335" s="38">
        <v>0</v>
      </c>
      <c r="Q335" s="38">
        <v>0</v>
      </c>
      <c r="R335" s="38">
        <v>0</v>
      </c>
      <c r="S335" s="38">
        <v>0</v>
      </c>
      <c r="T335" s="38">
        <v>0</v>
      </c>
      <c r="U335" s="38">
        <v>0</v>
      </c>
      <c r="V335" s="38">
        <v>0</v>
      </c>
      <c r="W335" s="13" t="s">
        <v>2259</v>
      </c>
      <c r="X335" s="13" t="s">
        <v>305</v>
      </c>
      <c r="Y335" s="1" t="s">
        <v>1375</v>
      </c>
      <c r="Z335" s="1" t="s">
        <v>50</v>
      </c>
      <c r="AA335" s="39"/>
      <c r="AB335" s="1" t="s">
        <v>50</v>
      </c>
    </row>
    <row r="336" spans="1:28" ht="30" customHeight="1">
      <c r="A336" s="13" t="s">
        <v>344</v>
      </c>
      <c r="B336" s="13" t="s">
        <v>340</v>
      </c>
      <c r="C336" s="13" t="s">
        <v>343</v>
      </c>
      <c r="D336" s="37" t="s">
        <v>300</v>
      </c>
      <c r="E336" s="38">
        <v>0</v>
      </c>
      <c r="F336" s="13" t="s">
        <v>50</v>
      </c>
      <c r="G336" s="38">
        <v>0</v>
      </c>
      <c r="H336" s="13" t="s">
        <v>50</v>
      </c>
      <c r="I336" s="38">
        <v>0</v>
      </c>
      <c r="J336" s="13" t="s">
        <v>50</v>
      </c>
      <c r="K336" s="38">
        <v>0</v>
      </c>
      <c r="L336" s="13" t="s">
        <v>50</v>
      </c>
      <c r="M336" s="38">
        <v>0</v>
      </c>
      <c r="N336" s="13" t="s">
        <v>50</v>
      </c>
      <c r="O336" s="38">
        <v>0</v>
      </c>
      <c r="P336" s="38">
        <v>0</v>
      </c>
      <c r="Q336" s="38">
        <v>0</v>
      </c>
      <c r="R336" s="38">
        <v>0</v>
      </c>
      <c r="S336" s="38">
        <v>0</v>
      </c>
      <c r="T336" s="38">
        <v>0</v>
      </c>
      <c r="U336" s="38">
        <v>0</v>
      </c>
      <c r="V336" s="38">
        <v>0</v>
      </c>
      <c r="W336" s="13" t="s">
        <v>2260</v>
      </c>
      <c r="X336" s="13" t="s">
        <v>305</v>
      </c>
      <c r="Y336" s="1" t="s">
        <v>1375</v>
      </c>
      <c r="Z336" s="1" t="s">
        <v>50</v>
      </c>
      <c r="AA336" s="39"/>
      <c r="AB336" s="1" t="s">
        <v>50</v>
      </c>
    </row>
    <row r="337" spans="1:28" ht="30" customHeight="1">
      <c r="A337" s="13" t="s">
        <v>346</v>
      </c>
      <c r="B337" s="13" t="s">
        <v>340</v>
      </c>
      <c r="C337" s="13" t="s">
        <v>345</v>
      </c>
      <c r="D337" s="37" t="s">
        <v>300</v>
      </c>
      <c r="E337" s="38">
        <v>0</v>
      </c>
      <c r="F337" s="13" t="s">
        <v>50</v>
      </c>
      <c r="G337" s="38">
        <v>0</v>
      </c>
      <c r="H337" s="13" t="s">
        <v>50</v>
      </c>
      <c r="I337" s="38">
        <v>0</v>
      </c>
      <c r="J337" s="13" t="s">
        <v>50</v>
      </c>
      <c r="K337" s="38">
        <v>0</v>
      </c>
      <c r="L337" s="13" t="s">
        <v>50</v>
      </c>
      <c r="M337" s="38">
        <v>0</v>
      </c>
      <c r="N337" s="13" t="s">
        <v>50</v>
      </c>
      <c r="O337" s="38">
        <v>0</v>
      </c>
      <c r="P337" s="38">
        <v>0</v>
      </c>
      <c r="Q337" s="38">
        <v>0</v>
      </c>
      <c r="R337" s="38">
        <v>0</v>
      </c>
      <c r="S337" s="38">
        <v>0</v>
      </c>
      <c r="T337" s="38">
        <v>0</v>
      </c>
      <c r="U337" s="38">
        <v>0</v>
      </c>
      <c r="V337" s="38">
        <v>0</v>
      </c>
      <c r="W337" s="13" t="s">
        <v>2261</v>
      </c>
      <c r="X337" s="13" t="s">
        <v>305</v>
      </c>
      <c r="Y337" s="1" t="s">
        <v>1375</v>
      </c>
      <c r="Z337" s="1" t="s">
        <v>50</v>
      </c>
      <c r="AA337" s="39"/>
      <c r="AB337" s="1" t="s">
        <v>50</v>
      </c>
    </row>
    <row r="338" spans="1:28" ht="30" customHeight="1">
      <c r="A338" s="13" t="s">
        <v>348</v>
      </c>
      <c r="B338" s="13" t="s">
        <v>340</v>
      </c>
      <c r="C338" s="13" t="s">
        <v>347</v>
      </c>
      <c r="D338" s="37" t="s">
        <v>300</v>
      </c>
      <c r="E338" s="38">
        <v>0</v>
      </c>
      <c r="F338" s="13" t="s">
        <v>50</v>
      </c>
      <c r="G338" s="38">
        <v>0</v>
      </c>
      <c r="H338" s="13" t="s">
        <v>50</v>
      </c>
      <c r="I338" s="38">
        <v>0</v>
      </c>
      <c r="J338" s="13" t="s">
        <v>50</v>
      </c>
      <c r="K338" s="38">
        <v>0</v>
      </c>
      <c r="L338" s="13" t="s">
        <v>50</v>
      </c>
      <c r="M338" s="38">
        <v>0</v>
      </c>
      <c r="N338" s="13" t="s">
        <v>50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13" t="s">
        <v>2262</v>
      </c>
      <c r="X338" s="13" t="s">
        <v>305</v>
      </c>
      <c r="Y338" s="1" t="s">
        <v>1375</v>
      </c>
      <c r="Z338" s="1" t="s">
        <v>50</v>
      </c>
      <c r="AA338" s="39"/>
      <c r="AB338" s="1" t="s">
        <v>50</v>
      </c>
    </row>
    <row r="339" spans="1:28" ht="30" customHeight="1">
      <c r="A339" s="13" t="s">
        <v>350</v>
      </c>
      <c r="B339" s="13" t="s">
        <v>340</v>
      </c>
      <c r="C339" s="13" t="s">
        <v>349</v>
      </c>
      <c r="D339" s="37" t="s">
        <v>300</v>
      </c>
      <c r="E339" s="38">
        <v>0</v>
      </c>
      <c r="F339" s="13" t="s">
        <v>50</v>
      </c>
      <c r="G339" s="38">
        <v>0</v>
      </c>
      <c r="H339" s="13" t="s">
        <v>50</v>
      </c>
      <c r="I339" s="38">
        <v>0</v>
      </c>
      <c r="J339" s="13" t="s">
        <v>50</v>
      </c>
      <c r="K339" s="38">
        <v>0</v>
      </c>
      <c r="L339" s="13" t="s">
        <v>50</v>
      </c>
      <c r="M339" s="38">
        <v>0</v>
      </c>
      <c r="N339" s="13" t="s">
        <v>50</v>
      </c>
      <c r="O339" s="38">
        <v>0</v>
      </c>
      <c r="P339" s="38">
        <v>0</v>
      </c>
      <c r="Q339" s="38">
        <v>0</v>
      </c>
      <c r="R339" s="38">
        <v>0</v>
      </c>
      <c r="S339" s="38">
        <v>0</v>
      </c>
      <c r="T339" s="38">
        <v>0</v>
      </c>
      <c r="U339" s="38">
        <v>0</v>
      </c>
      <c r="V339" s="38">
        <v>0</v>
      </c>
      <c r="W339" s="13" t="s">
        <v>2263</v>
      </c>
      <c r="X339" s="13" t="s">
        <v>305</v>
      </c>
      <c r="Y339" s="1" t="s">
        <v>1375</v>
      </c>
      <c r="Z339" s="1" t="s">
        <v>50</v>
      </c>
      <c r="AA339" s="39"/>
      <c r="AB339" s="1" t="s">
        <v>50</v>
      </c>
    </row>
    <row r="340" spans="1:28" ht="30" customHeight="1">
      <c r="A340" s="13" t="s">
        <v>352</v>
      </c>
      <c r="B340" s="13" t="s">
        <v>340</v>
      </c>
      <c r="C340" s="13" t="s">
        <v>351</v>
      </c>
      <c r="D340" s="37" t="s">
        <v>300</v>
      </c>
      <c r="E340" s="38">
        <v>0</v>
      </c>
      <c r="F340" s="13" t="s">
        <v>50</v>
      </c>
      <c r="G340" s="38">
        <v>0</v>
      </c>
      <c r="H340" s="13" t="s">
        <v>50</v>
      </c>
      <c r="I340" s="38">
        <v>0</v>
      </c>
      <c r="J340" s="13" t="s">
        <v>50</v>
      </c>
      <c r="K340" s="38">
        <v>0</v>
      </c>
      <c r="L340" s="13" t="s">
        <v>50</v>
      </c>
      <c r="M340" s="38">
        <v>0</v>
      </c>
      <c r="N340" s="13" t="s">
        <v>50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13" t="s">
        <v>2264</v>
      </c>
      <c r="X340" s="13" t="s">
        <v>305</v>
      </c>
      <c r="Y340" s="1" t="s">
        <v>1375</v>
      </c>
      <c r="Z340" s="1" t="s">
        <v>50</v>
      </c>
      <c r="AA340" s="39"/>
      <c r="AB340" s="1" t="s">
        <v>50</v>
      </c>
    </row>
    <row r="341" spans="1:28" ht="30" customHeight="1">
      <c r="A341" s="13" t="s">
        <v>354</v>
      </c>
      <c r="B341" s="13" t="s">
        <v>340</v>
      </c>
      <c r="C341" s="13" t="s">
        <v>353</v>
      </c>
      <c r="D341" s="37" t="s">
        <v>300</v>
      </c>
      <c r="E341" s="38">
        <v>0</v>
      </c>
      <c r="F341" s="13" t="s">
        <v>50</v>
      </c>
      <c r="G341" s="38">
        <v>0</v>
      </c>
      <c r="H341" s="13" t="s">
        <v>50</v>
      </c>
      <c r="I341" s="38">
        <v>0</v>
      </c>
      <c r="J341" s="13" t="s">
        <v>50</v>
      </c>
      <c r="K341" s="38">
        <v>0</v>
      </c>
      <c r="L341" s="13" t="s">
        <v>50</v>
      </c>
      <c r="M341" s="38">
        <v>0</v>
      </c>
      <c r="N341" s="13" t="s">
        <v>50</v>
      </c>
      <c r="O341" s="38">
        <v>0</v>
      </c>
      <c r="P341" s="38">
        <v>0</v>
      </c>
      <c r="Q341" s="38">
        <v>0</v>
      </c>
      <c r="R341" s="38">
        <v>0</v>
      </c>
      <c r="S341" s="38">
        <v>0</v>
      </c>
      <c r="T341" s="38">
        <v>0</v>
      </c>
      <c r="U341" s="38">
        <v>0</v>
      </c>
      <c r="V341" s="38">
        <v>0</v>
      </c>
      <c r="W341" s="13" t="s">
        <v>2265</v>
      </c>
      <c r="X341" s="13" t="s">
        <v>305</v>
      </c>
      <c r="Y341" s="1" t="s">
        <v>1375</v>
      </c>
      <c r="Z341" s="1" t="s">
        <v>50</v>
      </c>
      <c r="AA341" s="39"/>
      <c r="AB341" s="1" t="s">
        <v>50</v>
      </c>
    </row>
    <row r="342" spans="1:28" ht="30" customHeight="1">
      <c r="A342" s="13" t="s">
        <v>356</v>
      </c>
      <c r="B342" s="13" t="s">
        <v>340</v>
      </c>
      <c r="C342" s="13" t="s">
        <v>355</v>
      </c>
      <c r="D342" s="37" t="s">
        <v>300</v>
      </c>
      <c r="E342" s="38">
        <v>0</v>
      </c>
      <c r="F342" s="13" t="s">
        <v>50</v>
      </c>
      <c r="G342" s="38">
        <v>0</v>
      </c>
      <c r="H342" s="13" t="s">
        <v>50</v>
      </c>
      <c r="I342" s="38">
        <v>0</v>
      </c>
      <c r="J342" s="13" t="s">
        <v>50</v>
      </c>
      <c r="K342" s="38">
        <v>0</v>
      </c>
      <c r="L342" s="13" t="s">
        <v>50</v>
      </c>
      <c r="M342" s="38">
        <v>0</v>
      </c>
      <c r="N342" s="13" t="s">
        <v>50</v>
      </c>
      <c r="O342" s="38">
        <v>0</v>
      </c>
      <c r="P342" s="38">
        <v>0</v>
      </c>
      <c r="Q342" s="38">
        <v>0</v>
      </c>
      <c r="R342" s="38">
        <v>0</v>
      </c>
      <c r="S342" s="38">
        <v>0</v>
      </c>
      <c r="T342" s="38">
        <v>0</v>
      </c>
      <c r="U342" s="38">
        <v>0</v>
      </c>
      <c r="V342" s="38">
        <v>0</v>
      </c>
      <c r="W342" s="13" t="s">
        <v>2266</v>
      </c>
      <c r="X342" s="13" t="s">
        <v>305</v>
      </c>
      <c r="Y342" s="1" t="s">
        <v>1375</v>
      </c>
      <c r="Z342" s="1" t="s">
        <v>50</v>
      </c>
      <c r="AA342" s="39"/>
      <c r="AB342" s="1" t="s">
        <v>50</v>
      </c>
    </row>
    <row r="343" spans="1:28" ht="30" customHeight="1">
      <c r="A343" s="13" t="s">
        <v>365</v>
      </c>
      <c r="B343" s="13" t="s">
        <v>364</v>
      </c>
      <c r="C343" s="13" t="s">
        <v>358</v>
      </c>
      <c r="D343" s="37" t="s">
        <v>300</v>
      </c>
      <c r="E343" s="38">
        <v>0</v>
      </c>
      <c r="F343" s="13" t="s">
        <v>50</v>
      </c>
      <c r="G343" s="38">
        <v>0</v>
      </c>
      <c r="H343" s="13" t="s">
        <v>50</v>
      </c>
      <c r="I343" s="38">
        <v>0</v>
      </c>
      <c r="J343" s="13" t="s">
        <v>50</v>
      </c>
      <c r="K343" s="38">
        <v>0</v>
      </c>
      <c r="L343" s="13" t="s">
        <v>50</v>
      </c>
      <c r="M343" s="38">
        <v>0</v>
      </c>
      <c r="N343" s="13" t="s">
        <v>50</v>
      </c>
      <c r="O343" s="38">
        <v>0</v>
      </c>
      <c r="P343" s="38">
        <v>0</v>
      </c>
      <c r="Q343" s="38">
        <v>0</v>
      </c>
      <c r="R343" s="38">
        <v>0</v>
      </c>
      <c r="S343" s="38">
        <v>0</v>
      </c>
      <c r="T343" s="38">
        <v>0</v>
      </c>
      <c r="U343" s="38">
        <v>0</v>
      </c>
      <c r="V343" s="38">
        <v>0</v>
      </c>
      <c r="W343" s="13" t="s">
        <v>2267</v>
      </c>
      <c r="X343" s="13" t="s">
        <v>305</v>
      </c>
      <c r="Y343" s="1" t="s">
        <v>1375</v>
      </c>
      <c r="Z343" s="1" t="s">
        <v>50</v>
      </c>
      <c r="AA343" s="39"/>
      <c r="AB343" s="1" t="s">
        <v>50</v>
      </c>
    </row>
    <row r="344" spans="1:28" ht="30" customHeight="1">
      <c r="A344" s="13" t="s">
        <v>366</v>
      </c>
      <c r="B344" s="13" t="s">
        <v>364</v>
      </c>
      <c r="C344" s="13" t="s">
        <v>360</v>
      </c>
      <c r="D344" s="37" t="s">
        <v>300</v>
      </c>
      <c r="E344" s="38">
        <v>0</v>
      </c>
      <c r="F344" s="13" t="s">
        <v>50</v>
      </c>
      <c r="G344" s="38">
        <v>0</v>
      </c>
      <c r="H344" s="13" t="s">
        <v>50</v>
      </c>
      <c r="I344" s="38">
        <v>0</v>
      </c>
      <c r="J344" s="13" t="s">
        <v>50</v>
      </c>
      <c r="K344" s="38">
        <v>0</v>
      </c>
      <c r="L344" s="13" t="s">
        <v>50</v>
      </c>
      <c r="M344" s="38">
        <v>0</v>
      </c>
      <c r="N344" s="13" t="s">
        <v>50</v>
      </c>
      <c r="O344" s="38">
        <v>0</v>
      </c>
      <c r="P344" s="38">
        <v>0</v>
      </c>
      <c r="Q344" s="38">
        <v>0</v>
      </c>
      <c r="R344" s="38">
        <v>0</v>
      </c>
      <c r="S344" s="38">
        <v>0</v>
      </c>
      <c r="T344" s="38">
        <v>0</v>
      </c>
      <c r="U344" s="38">
        <v>0</v>
      </c>
      <c r="V344" s="38">
        <v>0</v>
      </c>
      <c r="W344" s="13" t="s">
        <v>2268</v>
      </c>
      <c r="X344" s="13" t="s">
        <v>305</v>
      </c>
      <c r="Y344" s="1" t="s">
        <v>1375</v>
      </c>
      <c r="Z344" s="1" t="s">
        <v>50</v>
      </c>
      <c r="AA344" s="39"/>
      <c r="AB344" s="1" t="s">
        <v>50</v>
      </c>
    </row>
    <row r="345" spans="1:28" ht="30" customHeight="1">
      <c r="A345" s="13" t="s">
        <v>367</v>
      </c>
      <c r="B345" s="13" t="s">
        <v>364</v>
      </c>
      <c r="C345" s="13" t="s">
        <v>362</v>
      </c>
      <c r="D345" s="37" t="s">
        <v>300</v>
      </c>
      <c r="E345" s="38">
        <v>0</v>
      </c>
      <c r="F345" s="13" t="s">
        <v>50</v>
      </c>
      <c r="G345" s="38">
        <v>0</v>
      </c>
      <c r="H345" s="13" t="s">
        <v>50</v>
      </c>
      <c r="I345" s="38">
        <v>0</v>
      </c>
      <c r="J345" s="13" t="s">
        <v>50</v>
      </c>
      <c r="K345" s="38">
        <v>0</v>
      </c>
      <c r="L345" s="13" t="s">
        <v>50</v>
      </c>
      <c r="M345" s="38">
        <v>0</v>
      </c>
      <c r="N345" s="13" t="s">
        <v>50</v>
      </c>
      <c r="O345" s="38">
        <v>0</v>
      </c>
      <c r="P345" s="38">
        <v>0</v>
      </c>
      <c r="Q345" s="38">
        <v>0</v>
      </c>
      <c r="R345" s="38">
        <v>0</v>
      </c>
      <c r="S345" s="38">
        <v>0</v>
      </c>
      <c r="T345" s="38">
        <v>0</v>
      </c>
      <c r="U345" s="38">
        <v>0</v>
      </c>
      <c r="V345" s="38">
        <v>0</v>
      </c>
      <c r="W345" s="13" t="s">
        <v>2269</v>
      </c>
      <c r="X345" s="13" t="s">
        <v>305</v>
      </c>
      <c r="Y345" s="1" t="s">
        <v>1375</v>
      </c>
      <c r="Z345" s="1" t="s">
        <v>50</v>
      </c>
      <c r="AA345" s="39"/>
      <c r="AB345" s="1" t="s">
        <v>50</v>
      </c>
    </row>
    <row r="346" spans="1:28" ht="30" customHeight="1">
      <c r="A346" s="13" t="s">
        <v>369</v>
      </c>
      <c r="B346" s="13" t="s">
        <v>364</v>
      </c>
      <c r="C346" s="13" t="s">
        <v>368</v>
      </c>
      <c r="D346" s="37" t="s">
        <v>300</v>
      </c>
      <c r="E346" s="38">
        <v>0</v>
      </c>
      <c r="F346" s="13" t="s">
        <v>50</v>
      </c>
      <c r="G346" s="38">
        <v>0</v>
      </c>
      <c r="H346" s="13" t="s">
        <v>50</v>
      </c>
      <c r="I346" s="38">
        <v>0</v>
      </c>
      <c r="J346" s="13" t="s">
        <v>50</v>
      </c>
      <c r="K346" s="38">
        <v>0</v>
      </c>
      <c r="L346" s="13" t="s">
        <v>50</v>
      </c>
      <c r="M346" s="38">
        <v>0</v>
      </c>
      <c r="N346" s="13" t="s">
        <v>50</v>
      </c>
      <c r="O346" s="38">
        <v>0</v>
      </c>
      <c r="P346" s="38">
        <v>0</v>
      </c>
      <c r="Q346" s="38">
        <v>0</v>
      </c>
      <c r="R346" s="38">
        <v>0</v>
      </c>
      <c r="S346" s="38">
        <v>0</v>
      </c>
      <c r="T346" s="38">
        <v>0</v>
      </c>
      <c r="U346" s="38">
        <v>0</v>
      </c>
      <c r="V346" s="38">
        <v>0</v>
      </c>
      <c r="W346" s="13" t="s">
        <v>2270</v>
      </c>
      <c r="X346" s="13" t="s">
        <v>305</v>
      </c>
      <c r="Y346" s="1" t="s">
        <v>1375</v>
      </c>
      <c r="Z346" s="1" t="s">
        <v>50</v>
      </c>
      <c r="AA346" s="39"/>
      <c r="AB346" s="1" t="s">
        <v>50</v>
      </c>
    </row>
    <row r="347" spans="1:28" ht="30" customHeight="1">
      <c r="A347" s="13" t="s">
        <v>302</v>
      </c>
      <c r="B347" s="13" t="s">
        <v>298</v>
      </c>
      <c r="C347" s="13" t="s">
        <v>299</v>
      </c>
      <c r="D347" s="37" t="s">
        <v>300</v>
      </c>
      <c r="E347" s="38">
        <v>0</v>
      </c>
      <c r="F347" s="13" t="s">
        <v>50</v>
      </c>
      <c r="G347" s="38">
        <v>0</v>
      </c>
      <c r="H347" s="13" t="s">
        <v>50</v>
      </c>
      <c r="I347" s="38">
        <v>0</v>
      </c>
      <c r="J347" s="13" t="s">
        <v>50</v>
      </c>
      <c r="K347" s="38">
        <v>0</v>
      </c>
      <c r="L347" s="13" t="s">
        <v>50</v>
      </c>
      <c r="M347" s="38">
        <v>0</v>
      </c>
      <c r="N347" s="13" t="s">
        <v>50</v>
      </c>
      <c r="O347" s="38">
        <v>0</v>
      </c>
      <c r="P347" s="38">
        <v>0</v>
      </c>
      <c r="Q347" s="38">
        <v>0</v>
      </c>
      <c r="R347" s="38">
        <v>0</v>
      </c>
      <c r="S347" s="38">
        <v>0</v>
      </c>
      <c r="T347" s="38">
        <v>0</v>
      </c>
      <c r="U347" s="38">
        <v>21400</v>
      </c>
      <c r="V347" s="38">
        <f>SMALL(Q347:U347,COUNTIF(Q347:U347,0)+1)</f>
        <v>21400</v>
      </c>
      <c r="W347" s="13" t="s">
        <v>2271</v>
      </c>
      <c r="X347" s="13" t="s">
        <v>301</v>
      </c>
      <c r="Y347" s="1" t="s">
        <v>1375</v>
      </c>
      <c r="Z347" s="1" t="s">
        <v>50</v>
      </c>
      <c r="AA347" s="39"/>
      <c r="AB347" s="1" t="s">
        <v>50</v>
      </c>
    </row>
    <row r="348" spans="1:28" ht="30" customHeight="1">
      <c r="A348" s="13" t="s">
        <v>306</v>
      </c>
      <c r="B348" s="13" t="s">
        <v>303</v>
      </c>
      <c r="C348" s="13" t="s">
        <v>304</v>
      </c>
      <c r="D348" s="37" t="s">
        <v>300</v>
      </c>
      <c r="E348" s="38">
        <v>0</v>
      </c>
      <c r="F348" s="13" t="s">
        <v>50</v>
      </c>
      <c r="G348" s="38">
        <v>0</v>
      </c>
      <c r="H348" s="13" t="s">
        <v>50</v>
      </c>
      <c r="I348" s="38">
        <v>0</v>
      </c>
      <c r="J348" s="13" t="s">
        <v>50</v>
      </c>
      <c r="K348" s="38">
        <v>0</v>
      </c>
      <c r="L348" s="13" t="s">
        <v>50</v>
      </c>
      <c r="M348" s="38">
        <v>0</v>
      </c>
      <c r="N348" s="13" t="s">
        <v>50</v>
      </c>
      <c r="O348" s="38">
        <v>0</v>
      </c>
      <c r="P348" s="38">
        <v>0</v>
      </c>
      <c r="Q348" s="38">
        <v>0</v>
      </c>
      <c r="R348" s="38">
        <v>0</v>
      </c>
      <c r="S348" s="38">
        <v>0</v>
      </c>
      <c r="T348" s="38">
        <v>0</v>
      </c>
      <c r="U348" s="38">
        <v>0</v>
      </c>
      <c r="V348" s="38">
        <v>0</v>
      </c>
      <c r="W348" s="13" t="s">
        <v>2272</v>
      </c>
      <c r="X348" s="13" t="s">
        <v>305</v>
      </c>
      <c r="Y348" s="1" t="s">
        <v>1375</v>
      </c>
      <c r="Z348" s="1" t="s">
        <v>50</v>
      </c>
      <c r="AA348" s="39"/>
      <c r="AB348" s="1" t="s">
        <v>50</v>
      </c>
    </row>
    <row r="349" spans="1:28" ht="30" customHeight="1">
      <c r="A349" s="13" t="s">
        <v>308</v>
      </c>
      <c r="B349" s="13" t="s">
        <v>303</v>
      </c>
      <c r="C349" s="13" t="s">
        <v>307</v>
      </c>
      <c r="D349" s="37" t="s">
        <v>300</v>
      </c>
      <c r="E349" s="38">
        <v>0</v>
      </c>
      <c r="F349" s="13" t="s">
        <v>50</v>
      </c>
      <c r="G349" s="38">
        <v>0</v>
      </c>
      <c r="H349" s="13" t="s">
        <v>50</v>
      </c>
      <c r="I349" s="38">
        <v>0</v>
      </c>
      <c r="J349" s="13" t="s">
        <v>50</v>
      </c>
      <c r="K349" s="38">
        <v>0</v>
      </c>
      <c r="L349" s="13" t="s">
        <v>50</v>
      </c>
      <c r="M349" s="38">
        <v>0</v>
      </c>
      <c r="N349" s="13" t="s">
        <v>50</v>
      </c>
      <c r="O349" s="38">
        <v>0</v>
      </c>
      <c r="P349" s="38">
        <v>0</v>
      </c>
      <c r="Q349" s="38">
        <v>0</v>
      </c>
      <c r="R349" s="38">
        <v>0</v>
      </c>
      <c r="S349" s="38">
        <v>0</v>
      </c>
      <c r="T349" s="38">
        <v>0</v>
      </c>
      <c r="U349" s="38">
        <v>0</v>
      </c>
      <c r="V349" s="38">
        <v>0</v>
      </c>
      <c r="W349" s="13" t="s">
        <v>2273</v>
      </c>
      <c r="X349" s="13" t="s">
        <v>305</v>
      </c>
      <c r="Y349" s="1" t="s">
        <v>1375</v>
      </c>
      <c r="Z349" s="1" t="s">
        <v>50</v>
      </c>
      <c r="AA349" s="39"/>
      <c r="AB349" s="1" t="s">
        <v>50</v>
      </c>
    </row>
    <row r="350" spans="1:28" ht="30" customHeight="1">
      <c r="A350" s="13" t="s">
        <v>310</v>
      </c>
      <c r="B350" s="13" t="s">
        <v>303</v>
      </c>
      <c r="C350" s="13" t="s">
        <v>309</v>
      </c>
      <c r="D350" s="37" t="s">
        <v>300</v>
      </c>
      <c r="E350" s="38">
        <v>0</v>
      </c>
      <c r="F350" s="13" t="s">
        <v>50</v>
      </c>
      <c r="G350" s="38">
        <v>0</v>
      </c>
      <c r="H350" s="13" t="s">
        <v>50</v>
      </c>
      <c r="I350" s="38">
        <v>0</v>
      </c>
      <c r="J350" s="13" t="s">
        <v>50</v>
      </c>
      <c r="K350" s="38">
        <v>0</v>
      </c>
      <c r="L350" s="13" t="s">
        <v>50</v>
      </c>
      <c r="M350" s="38">
        <v>0</v>
      </c>
      <c r="N350" s="13" t="s">
        <v>50</v>
      </c>
      <c r="O350" s="38">
        <v>0</v>
      </c>
      <c r="P350" s="38">
        <v>0</v>
      </c>
      <c r="Q350" s="38">
        <v>0</v>
      </c>
      <c r="R350" s="38">
        <v>0</v>
      </c>
      <c r="S350" s="38">
        <v>0</v>
      </c>
      <c r="T350" s="38">
        <v>0</v>
      </c>
      <c r="U350" s="38">
        <v>0</v>
      </c>
      <c r="V350" s="38">
        <v>0</v>
      </c>
      <c r="W350" s="13" t="s">
        <v>2274</v>
      </c>
      <c r="X350" s="13" t="s">
        <v>305</v>
      </c>
      <c r="Y350" s="1" t="s">
        <v>1375</v>
      </c>
      <c r="Z350" s="1" t="s">
        <v>50</v>
      </c>
      <c r="AA350" s="39"/>
      <c r="AB350" s="1" t="s">
        <v>50</v>
      </c>
    </row>
    <row r="351" spans="1:28" ht="30" customHeight="1">
      <c r="A351" s="13" t="s">
        <v>313</v>
      </c>
      <c r="B351" s="13" t="s">
        <v>311</v>
      </c>
      <c r="C351" s="13" t="s">
        <v>312</v>
      </c>
      <c r="D351" s="37" t="s">
        <v>300</v>
      </c>
      <c r="E351" s="38">
        <v>0</v>
      </c>
      <c r="F351" s="13" t="s">
        <v>50</v>
      </c>
      <c r="G351" s="38">
        <v>0</v>
      </c>
      <c r="H351" s="13" t="s">
        <v>50</v>
      </c>
      <c r="I351" s="38">
        <v>0</v>
      </c>
      <c r="J351" s="13" t="s">
        <v>50</v>
      </c>
      <c r="K351" s="38">
        <v>0</v>
      </c>
      <c r="L351" s="13" t="s">
        <v>50</v>
      </c>
      <c r="M351" s="38">
        <v>0</v>
      </c>
      <c r="N351" s="13" t="s">
        <v>50</v>
      </c>
      <c r="O351" s="38">
        <v>0</v>
      </c>
      <c r="P351" s="38">
        <v>0</v>
      </c>
      <c r="Q351" s="38">
        <v>0</v>
      </c>
      <c r="R351" s="38">
        <v>0</v>
      </c>
      <c r="S351" s="38">
        <v>0</v>
      </c>
      <c r="T351" s="38">
        <v>0</v>
      </c>
      <c r="U351" s="38">
        <v>0</v>
      </c>
      <c r="V351" s="38">
        <v>0</v>
      </c>
      <c r="W351" s="13" t="s">
        <v>2275</v>
      </c>
      <c r="X351" s="13" t="s">
        <v>305</v>
      </c>
      <c r="Y351" s="1" t="s">
        <v>1375</v>
      </c>
      <c r="Z351" s="1" t="s">
        <v>50</v>
      </c>
      <c r="AA351" s="39"/>
      <c r="AB351" s="1" t="s">
        <v>50</v>
      </c>
    </row>
    <row r="352" spans="1:28" ht="30" customHeight="1">
      <c r="A352" s="13" t="s">
        <v>315</v>
      </c>
      <c r="B352" s="13" t="s">
        <v>311</v>
      </c>
      <c r="C352" s="13" t="s">
        <v>314</v>
      </c>
      <c r="D352" s="37" t="s">
        <v>300</v>
      </c>
      <c r="E352" s="38">
        <v>0</v>
      </c>
      <c r="F352" s="13" t="s">
        <v>50</v>
      </c>
      <c r="G352" s="38">
        <v>0</v>
      </c>
      <c r="H352" s="13" t="s">
        <v>50</v>
      </c>
      <c r="I352" s="38">
        <v>0</v>
      </c>
      <c r="J352" s="13" t="s">
        <v>50</v>
      </c>
      <c r="K352" s="38">
        <v>0</v>
      </c>
      <c r="L352" s="13" t="s">
        <v>50</v>
      </c>
      <c r="M352" s="38">
        <v>0</v>
      </c>
      <c r="N352" s="13" t="s">
        <v>50</v>
      </c>
      <c r="O352" s="38">
        <v>0</v>
      </c>
      <c r="P352" s="38">
        <v>0</v>
      </c>
      <c r="Q352" s="38">
        <v>0</v>
      </c>
      <c r="R352" s="38">
        <v>0</v>
      </c>
      <c r="S352" s="38">
        <v>0</v>
      </c>
      <c r="T352" s="38">
        <v>0</v>
      </c>
      <c r="U352" s="38">
        <v>0</v>
      </c>
      <c r="V352" s="38">
        <v>0</v>
      </c>
      <c r="W352" s="13" t="s">
        <v>2276</v>
      </c>
      <c r="X352" s="13" t="s">
        <v>305</v>
      </c>
      <c r="Y352" s="1" t="s">
        <v>1375</v>
      </c>
      <c r="Z352" s="1" t="s">
        <v>50</v>
      </c>
      <c r="AA352" s="39"/>
      <c r="AB352" s="1" t="s">
        <v>50</v>
      </c>
    </row>
    <row r="353" spans="1:28" ht="30" customHeight="1">
      <c r="A353" s="13" t="s">
        <v>317</v>
      </c>
      <c r="B353" s="13" t="s">
        <v>311</v>
      </c>
      <c r="C353" s="13" t="s">
        <v>316</v>
      </c>
      <c r="D353" s="37" t="s">
        <v>300</v>
      </c>
      <c r="E353" s="38">
        <v>0</v>
      </c>
      <c r="F353" s="13" t="s">
        <v>50</v>
      </c>
      <c r="G353" s="38">
        <v>0</v>
      </c>
      <c r="H353" s="13" t="s">
        <v>50</v>
      </c>
      <c r="I353" s="38">
        <v>0</v>
      </c>
      <c r="J353" s="13" t="s">
        <v>50</v>
      </c>
      <c r="K353" s="38">
        <v>0</v>
      </c>
      <c r="L353" s="13" t="s">
        <v>50</v>
      </c>
      <c r="M353" s="38">
        <v>0</v>
      </c>
      <c r="N353" s="13" t="s">
        <v>50</v>
      </c>
      <c r="O353" s="38">
        <v>0</v>
      </c>
      <c r="P353" s="38">
        <v>0</v>
      </c>
      <c r="Q353" s="38">
        <v>0</v>
      </c>
      <c r="R353" s="38">
        <v>0</v>
      </c>
      <c r="S353" s="38">
        <v>0</v>
      </c>
      <c r="T353" s="38">
        <v>0</v>
      </c>
      <c r="U353" s="38">
        <v>0</v>
      </c>
      <c r="V353" s="38">
        <v>0</v>
      </c>
      <c r="W353" s="13" t="s">
        <v>2277</v>
      </c>
      <c r="X353" s="13" t="s">
        <v>305</v>
      </c>
      <c r="Y353" s="1" t="s">
        <v>1375</v>
      </c>
      <c r="Z353" s="1" t="s">
        <v>50</v>
      </c>
      <c r="AA353" s="39"/>
      <c r="AB353" s="1" t="s">
        <v>50</v>
      </c>
    </row>
    <row r="354" spans="1:28" ht="30" customHeight="1">
      <c r="A354" s="13" t="s">
        <v>220</v>
      </c>
      <c r="B354" s="13" t="s">
        <v>217</v>
      </c>
      <c r="C354" s="13" t="s">
        <v>218</v>
      </c>
      <c r="D354" s="37" t="s">
        <v>54</v>
      </c>
      <c r="E354" s="38">
        <v>0</v>
      </c>
      <c r="F354" s="13" t="s">
        <v>50</v>
      </c>
      <c r="G354" s="38">
        <v>0</v>
      </c>
      <c r="H354" s="13" t="s">
        <v>2278</v>
      </c>
      <c r="I354" s="38">
        <v>0</v>
      </c>
      <c r="J354" s="13" t="s">
        <v>50</v>
      </c>
      <c r="K354" s="38">
        <v>0</v>
      </c>
      <c r="L354" s="13" t="s">
        <v>50</v>
      </c>
      <c r="M354" s="38">
        <v>85000</v>
      </c>
      <c r="N354" s="13" t="s">
        <v>50</v>
      </c>
      <c r="O354" s="38">
        <f t="shared" ref="O354:O359" si="11">SMALL(E354:M354,COUNTIF(E354:M354,0)+1)</f>
        <v>85000</v>
      </c>
      <c r="P354" s="38">
        <v>0</v>
      </c>
      <c r="Q354" s="38">
        <v>0</v>
      </c>
      <c r="R354" s="38">
        <v>0</v>
      </c>
      <c r="S354" s="38">
        <v>0</v>
      </c>
      <c r="T354" s="38">
        <v>0</v>
      </c>
      <c r="U354" s="38">
        <v>0</v>
      </c>
      <c r="V354" s="38">
        <v>0</v>
      </c>
      <c r="W354" s="13" t="s">
        <v>2279</v>
      </c>
      <c r="X354" s="13" t="s">
        <v>219</v>
      </c>
      <c r="Y354" s="1" t="s">
        <v>50</v>
      </c>
      <c r="Z354" s="1" t="s">
        <v>50</v>
      </c>
      <c r="AA354" s="39"/>
      <c r="AB354" s="1" t="s">
        <v>50</v>
      </c>
    </row>
    <row r="355" spans="1:28" ht="30" customHeight="1">
      <c r="A355" s="13" t="s">
        <v>422</v>
      </c>
      <c r="B355" s="13" t="s">
        <v>419</v>
      </c>
      <c r="C355" s="13" t="s">
        <v>420</v>
      </c>
      <c r="D355" s="37" t="s">
        <v>138</v>
      </c>
      <c r="E355" s="38">
        <v>0</v>
      </c>
      <c r="F355" s="13" t="s">
        <v>50</v>
      </c>
      <c r="G355" s="38">
        <v>0</v>
      </c>
      <c r="H355" s="13" t="s">
        <v>50</v>
      </c>
      <c r="I355" s="38">
        <v>0</v>
      </c>
      <c r="J355" s="13" t="s">
        <v>50</v>
      </c>
      <c r="K355" s="38">
        <v>0</v>
      </c>
      <c r="L355" s="13" t="s">
        <v>50</v>
      </c>
      <c r="M355" s="38">
        <v>14600</v>
      </c>
      <c r="N355" s="13" t="s">
        <v>50</v>
      </c>
      <c r="O355" s="38">
        <f t="shared" si="11"/>
        <v>14600</v>
      </c>
      <c r="P355" s="38">
        <v>0</v>
      </c>
      <c r="Q355" s="38">
        <v>0</v>
      </c>
      <c r="R355" s="38">
        <v>0</v>
      </c>
      <c r="S355" s="38">
        <v>0</v>
      </c>
      <c r="T355" s="38">
        <v>0</v>
      </c>
      <c r="U355" s="38">
        <v>0</v>
      </c>
      <c r="V355" s="38">
        <v>0</v>
      </c>
      <c r="W355" s="13" t="s">
        <v>2280</v>
      </c>
      <c r="X355" s="13" t="s">
        <v>421</v>
      </c>
      <c r="Y355" s="1" t="s">
        <v>50</v>
      </c>
      <c r="Z355" s="1" t="s">
        <v>50</v>
      </c>
      <c r="AA355" s="39"/>
      <c r="AB355" s="1" t="s">
        <v>50</v>
      </c>
    </row>
    <row r="356" spans="1:28" ht="30" customHeight="1">
      <c r="A356" s="13" t="s">
        <v>425</v>
      </c>
      <c r="B356" s="13" t="s">
        <v>419</v>
      </c>
      <c r="C356" s="13" t="s">
        <v>423</v>
      </c>
      <c r="D356" s="37" t="s">
        <v>138</v>
      </c>
      <c r="E356" s="38">
        <v>0</v>
      </c>
      <c r="F356" s="13" t="s">
        <v>50</v>
      </c>
      <c r="G356" s="38">
        <v>0</v>
      </c>
      <c r="H356" s="13" t="s">
        <v>50</v>
      </c>
      <c r="I356" s="38">
        <v>0</v>
      </c>
      <c r="J356" s="13" t="s">
        <v>50</v>
      </c>
      <c r="K356" s="38">
        <v>0</v>
      </c>
      <c r="L356" s="13" t="s">
        <v>50</v>
      </c>
      <c r="M356" s="38">
        <v>14600</v>
      </c>
      <c r="N356" s="13" t="s">
        <v>50</v>
      </c>
      <c r="O356" s="38">
        <f t="shared" si="11"/>
        <v>14600</v>
      </c>
      <c r="P356" s="38">
        <v>0</v>
      </c>
      <c r="Q356" s="38">
        <v>0</v>
      </c>
      <c r="R356" s="38">
        <v>0</v>
      </c>
      <c r="S356" s="38">
        <v>0</v>
      </c>
      <c r="T356" s="38">
        <v>0</v>
      </c>
      <c r="U356" s="38">
        <v>0</v>
      </c>
      <c r="V356" s="38">
        <v>0</v>
      </c>
      <c r="W356" s="13" t="s">
        <v>2281</v>
      </c>
      <c r="X356" s="13" t="s">
        <v>424</v>
      </c>
      <c r="Y356" s="1" t="s">
        <v>50</v>
      </c>
      <c r="Z356" s="1" t="s">
        <v>50</v>
      </c>
      <c r="AA356" s="39"/>
      <c r="AB356" s="1" t="s">
        <v>50</v>
      </c>
    </row>
    <row r="357" spans="1:28" ht="30" customHeight="1">
      <c r="A357" s="13" t="s">
        <v>277</v>
      </c>
      <c r="B357" s="13" t="s">
        <v>274</v>
      </c>
      <c r="C357" s="13" t="s">
        <v>275</v>
      </c>
      <c r="D357" s="37" t="s">
        <v>212</v>
      </c>
      <c r="E357" s="38">
        <v>0</v>
      </c>
      <c r="F357" s="13" t="s">
        <v>50</v>
      </c>
      <c r="G357" s="38">
        <v>0</v>
      </c>
      <c r="H357" s="13" t="s">
        <v>50</v>
      </c>
      <c r="I357" s="38">
        <v>0</v>
      </c>
      <c r="J357" s="13" t="s">
        <v>50</v>
      </c>
      <c r="K357" s="38">
        <v>0</v>
      </c>
      <c r="L357" s="13" t="s">
        <v>50</v>
      </c>
      <c r="M357" s="38">
        <v>2130000</v>
      </c>
      <c r="N357" s="13" t="s">
        <v>50</v>
      </c>
      <c r="O357" s="38">
        <f t="shared" si="11"/>
        <v>2130000</v>
      </c>
      <c r="P357" s="38">
        <v>0</v>
      </c>
      <c r="Q357" s="38">
        <v>0</v>
      </c>
      <c r="R357" s="38">
        <v>0</v>
      </c>
      <c r="S357" s="38">
        <v>0</v>
      </c>
      <c r="T357" s="38">
        <v>0</v>
      </c>
      <c r="U357" s="38">
        <v>0</v>
      </c>
      <c r="V357" s="38">
        <v>0</v>
      </c>
      <c r="W357" s="13" t="s">
        <v>2282</v>
      </c>
      <c r="X357" s="13" t="s">
        <v>276</v>
      </c>
      <c r="Y357" s="1" t="s">
        <v>50</v>
      </c>
      <c r="Z357" s="1" t="s">
        <v>50</v>
      </c>
      <c r="AA357" s="39"/>
      <c r="AB357" s="1" t="s">
        <v>50</v>
      </c>
    </row>
    <row r="358" spans="1:28" ht="30" customHeight="1">
      <c r="A358" s="13" t="s">
        <v>384</v>
      </c>
      <c r="B358" s="13" t="s">
        <v>311</v>
      </c>
      <c r="C358" s="13" t="s">
        <v>382</v>
      </c>
      <c r="D358" s="37" t="s">
        <v>296</v>
      </c>
      <c r="E358" s="38">
        <v>0</v>
      </c>
      <c r="F358" s="13" t="s">
        <v>50</v>
      </c>
      <c r="G358" s="38">
        <v>0</v>
      </c>
      <c r="H358" s="13" t="s">
        <v>50</v>
      </c>
      <c r="I358" s="38">
        <v>0</v>
      </c>
      <c r="J358" s="13" t="s">
        <v>50</v>
      </c>
      <c r="K358" s="38">
        <v>0</v>
      </c>
      <c r="L358" s="13" t="s">
        <v>50</v>
      </c>
      <c r="M358" s="38">
        <v>5820</v>
      </c>
      <c r="N358" s="13" t="s">
        <v>50</v>
      </c>
      <c r="O358" s="38">
        <f t="shared" si="11"/>
        <v>5820</v>
      </c>
      <c r="P358" s="38">
        <v>0</v>
      </c>
      <c r="Q358" s="38">
        <v>0</v>
      </c>
      <c r="R358" s="38">
        <v>0</v>
      </c>
      <c r="S358" s="38">
        <v>0</v>
      </c>
      <c r="T358" s="38">
        <v>0</v>
      </c>
      <c r="U358" s="38">
        <v>0</v>
      </c>
      <c r="V358" s="38">
        <v>0</v>
      </c>
      <c r="W358" s="13" t="s">
        <v>2283</v>
      </c>
      <c r="X358" s="13" t="s">
        <v>383</v>
      </c>
      <c r="Y358" s="1" t="s">
        <v>50</v>
      </c>
      <c r="Z358" s="1" t="s">
        <v>50</v>
      </c>
      <c r="AA358" s="39"/>
      <c r="AB358" s="1" t="s">
        <v>50</v>
      </c>
    </row>
    <row r="359" spans="1:28" ht="30" customHeight="1">
      <c r="A359" s="13" t="s">
        <v>87</v>
      </c>
      <c r="B359" s="13" t="s">
        <v>85</v>
      </c>
      <c r="C359" s="13" t="s">
        <v>2400</v>
      </c>
      <c r="D359" s="37" t="s">
        <v>67</v>
      </c>
      <c r="E359" s="38">
        <v>0</v>
      </c>
      <c r="F359" s="13" t="s">
        <v>50</v>
      </c>
      <c r="G359" s="38">
        <v>0</v>
      </c>
      <c r="H359" s="13" t="s">
        <v>50</v>
      </c>
      <c r="I359" s="38">
        <v>0</v>
      </c>
      <c r="J359" s="13" t="s">
        <v>50</v>
      </c>
      <c r="K359" s="38">
        <v>0</v>
      </c>
      <c r="L359" s="13" t="s">
        <v>50</v>
      </c>
      <c r="M359" s="38">
        <v>85290</v>
      </c>
      <c r="N359" s="13" t="s">
        <v>50</v>
      </c>
      <c r="O359" s="38">
        <f t="shared" si="11"/>
        <v>85290</v>
      </c>
      <c r="P359" s="38">
        <v>0</v>
      </c>
      <c r="Q359" s="38">
        <v>0</v>
      </c>
      <c r="R359" s="38">
        <v>0</v>
      </c>
      <c r="S359" s="38">
        <v>0</v>
      </c>
      <c r="T359" s="38">
        <v>0</v>
      </c>
      <c r="U359" s="38">
        <v>0</v>
      </c>
      <c r="V359" s="38">
        <v>0</v>
      </c>
      <c r="W359" s="13" t="s">
        <v>2284</v>
      </c>
      <c r="X359" s="13" t="s">
        <v>385</v>
      </c>
      <c r="Y359" s="1" t="s">
        <v>50</v>
      </c>
      <c r="Z359" s="1" t="s">
        <v>50</v>
      </c>
      <c r="AA359" s="39"/>
      <c r="AB359" s="1" t="s">
        <v>50</v>
      </c>
    </row>
    <row r="360" spans="1:28" ht="30" customHeight="1">
      <c r="A360" s="13" t="s">
        <v>89</v>
      </c>
      <c r="B360" s="13" t="s">
        <v>85</v>
      </c>
      <c r="C360" s="13" t="s">
        <v>2373</v>
      </c>
      <c r="D360" s="37" t="s">
        <v>67</v>
      </c>
      <c r="E360" s="38">
        <v>0</v>
      </c>
      <c r="F360" s="13" t="s">
        <v>50</v>
      </c>
      <c r="G360" s="38">
        <v>0</v>
      </c>
      <c r="H360" s="13" t="s">
        <v>50</v>
      </c>
      <c r="I360" s="38">
        <v>0</v>
      </c>
      <c r="J360" s="13" t="s">
        <v>50</v>
      </c>
      <c r="K360" s="38">
        <v>0</v>
      </c>
      <c r="L360" s="13" t="s">
        <v>50</v>
      </c>
      <c r="M360" s="38">
        <v>98120</v>
      </c>
      <c r="N360" s="13" t="s">
        <v>50</v>
      </c>
      <c r="O360" s="38">
        <f t="shared" ref="O360:O362" si="12">SMALL(E360:M360,COUNTIF(E360:M360,0)+1)</f>
        <v>98120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13" t="s">
        <v>2285</v>
      </c>
      <c r="X360" s="13" t="s">
        <v>386</v>
      </c>
      <c r="Y360" s="1" t="s">
        <v>50</v>
      </c>
      <c r="Z360" s="1" t="s">
        <v>50</v>
      </c>
      <c r="AA360" s="39"/>
      <c r="AB360" s="1" t="s">
        <v>50</v>
      </c>
    </row>
    <row r="361" spans="1:28" ht="30" customHeight="1">
      <c r="A361" s="13" t="s">
        <v>107</v>
      </c>
      <c r="B361" s="13" t="s">
        <v>104</v>
      </c>
      <c r="C361" s="13" t="s">
        <v>106</v>
      </c>
      <c r="D361" s="37" t="s">
        <v>105</v>
      </c>
      <c r="E361" s="38">
        <v>0</v>
      </c>
      <c r="F361" s="13" t="s">
        <v>50</v>
      </c>
      <c r="G361" s="38">
        <v>0</v>
      </c>
      <c r="H361" s="13" t="s">
        <v>50</v>
      </c>
      <c r="I361" s="38">
        <v>0</v>
      </c>
      <c r="J361" s="13" t="s">
        <v>50</v>
      </c>
      <c r="K361" s="38">
        <v>0</v>
      </c>
      <c r="L361" s="13" t="s">
        <v>50</v>
      </c>
      <c r="M361" s="38">
        <v>817300</v>
      </c>
      <c r="N361" s="13" t="s">
        <v>50</v>
      </c>
      <c r="O361" s="38">
        <f t="shared" si="12"/>
        <v>817300</v>
      </c>
      <c r="P361" s="38">
        <v>0</v>
      </c>
      <c r="Q361" s="38">
        <v>0</v>
      </c>
      <c r="R361" s="38">
        <v>0</v>
      </c>
      <c r="S361" s="38">
        <v>0</v>
      </c>
      <c r="T361" s="38">
        <v>0</v>
      </c>
      <c r="U361" s="38">
        <v>0</v>
      </c>
      <c r="V361" s="38">
        <v>0</v>
      </c>
      <c r="W361" s="13" t="s">
        <v>2286</v>
      </c>
      <c r="X361" s="13" t="s">
        <v>387</v>
      </c>
      <c r="Y361" s="1" t="s">
        <v>50</v>
      </c>
      <c r="Z361" s="1" t="s">
        <v>50</v>
      </c>
      <c r="AA361" s="39"/>
      <c r="AB361" s="1" t="s">
        <v>50</v>
      </c>
    </row>
    <row r="362" spans="1:28" ht="30" customHeight="1">
      <c r="A362" s="13" t="s">
        <v>109</v>
      </c>
      <c r="B362" s="13" t="s">
        <v>104</v>
      </c>
      <c r="C362" s="13" t="s">
        <v>108</v>
      </c>
      <c r="D362" s="37" t="s">
        <v>105</v>
      </c>
      <c r="E362" s="38">
        <v>0</v>
      </c>
      <c r="F362" s="13" t="s">
        <v>50</v>
      </c>
      <c r="G362" s="38">
        <v>0</v>
      </c>
      <c r="H362" s="13" t="s">
        <v>50</v>
      </c>
      <c r="I362" s="38">
        <v>0</v>
      </c>
      <c r="J362" s="13" t="s">
        <v>50</v>
      </c>
      <c r="K362" s="38">
        <v>0</v>
      </c>
      <c r="L362" s="13" t="s">
        <v>50</v>
      </c>
      <c r="M362" s="38">
        <v>817300</v>
      </c>
      <c r="N362" s="13" t="s">
        <v>50</v>
      </c>
      <c r="O362" s="38">
        <f t="shared" si="12"/>
        <v>817300</v>
      </c>
      <c r="P362" s="38">
        <v>0</v>
      </c>
      <c r="Q362" s="38">
        <v>0</v>
      </c>
      <c r="R362" s="38">
        <v>0</v>
      </c>
      <c r="S362" s="38">
        <v>0</v>
      </c>
      <c r="T362" s="38">
        <v>0</v>
      </c>
      <c r="U362" s="38">
        <v>0</v>
      </c>
      <c r="V362" s="38">
        <v>0</v>
      </c>
      <c r="W362" s="13" t="s">
        <v>2287</v>
      </c>
      <c r="X362" s="13" t="s">
        <v>388</v>
      </c>
      <c r="Y362" s="1" t="s">
        <v>50</v>
      </c>
      <c r="Z362" s="1" t="s">
        <v>50</v>
      </c>
      <c r="AA362" s="39"/>
      <c r="AB362" s="1" t="s">
        <v>50</v>
      </c>
    </row>
    <row r="363" spans="1:28" ht="30" customHeight="1">
      <c r="A363" s="13"/>
      <c r="B363" s="13"/>
      <c r="C363" s="13"/>
      <c r="D363" s="37"/>
      <c r="E363" s="38"/>
      <c r="F363" s="13"/>
      <c r="G363" s="38"/>
      <c r="H363" s="13"/>
      <c r="I363" s="38"/>
      <c r="J363" s="13"/>
      <c r="K363" s="38"/>
      <c r="L363" s="13"/>
      <c r="M363" s="38"/>
      <c r="N363" s="13"/>
      <c r="O363" s="38"/>
      <c r="P363" s="38"/>
      <c r="Q363" s="38"/>
      <c r="R363" s="38"/>
      <c r="S363" s="38"/>
      <c r="T363" s="38"/>
      <c r="U363" s="38"/>
      <c r="V363" s="38"/>
      <c r="W363" s="13"/>
      <c r="X363" s="13"/>
      <c r="Y363" s="1"/>
      <c r="Z363" s="1"/>
      <c r="AA363" s="39"/>
      <c r="AB363" s="1"/>
    </row>
    <row r="364" spans="1:28" ht="30" customHeight="1">
      <c r="A364" s="13"/>
      <c r="B364" s="13"/>
      <c r="C364" s="13"/>
      <c r="D364" s="37"/>
      <c r="E364" s="38"/>
      <c r="F364" s="13"/>
      <c r="G364" s="38"/>
      <c r="H364" s="13"/>
      <c r="I364" s="38"/>
      <c r="J364" s="13"/>
      <c r="K364" s="38"/>
      <c r="L364" s="13"/>
      <c r="M364" s="38"/>
      <c r="N364" s="13"/>
      <c r="O364" s="38"/>
      <c r="P364" s="38"/>
      <c r="Q364" s="38"/>
      <c r="R364" s="38"/>
      <c r="S364" s="38"/>
      <c r="T364" s="38"/>
      <c r="U364" s="38"/>
      <c r="V364" s="38"/>
      <c r="W364" s="13"/>
      <c r="X364" s="13"/>
      <c r="Y364" s="1"/>
      <c r="Z364" s="1"/>
      <c r="AA364" s="39"/>
      <c r="AB364" s="1"/>
    </row>
    <row r="365" spans="1:28" ht="30" customHeight="1">
      <c r="A365" s="13"/>
      <c r="B365" s="13"/>
      <c r="C365" s="13"/>
      <c r="D365" s="37"/>
      <c r="E365" s="38"/>
      <c r="F365" s="13"/>
      <c r="G365" s="38"/>
      <c r="H365" s="13"/>
      <c r="I365" s="38"/>
      <c r="J365" s="13"/>
      <c r="K365" s="38"/>
      <c r="L365" s="13"/>
      <c r="M365" s="38"/>
      <c r="N365" s="13"/>
      <c r="O365" s="38"/>
      <c r="P365" s="38"/>
      <c r="Q365" s="38"/>
      <c r="R365" s="38"/>
      <c r="S365" s="38"/>
      <c r="T365" s="38"/>
      <c r="U365" s="38"/>
      <c r="V365" s="38"/>
      <c r="W365" s="13"/>
      <c r="X365" s="13"/>
      <c r="Y365" s="1"/>
      <c r="Z365" s="1"/>
      <c r="AA365" s="39"/>
      <c r="AB365" s="1"/>
    </row>
    <row r="366" spans="1:28" ht="30" customHeight="1">
      <c r="A366" s="13"/>
      <c r="B366" s="13"/>
      <c r="C366" s="13"/>
      <c r="D366" s="37"/>
      <c r="E366" s="38"/>
      <c r="F366" s="13"/>
      <c r="G366" s="38"/>
      <c r="H366" s="13"/>
      <c r="I366" s="38"/>
      <c r="J366" s="13"/>
      <c r="K366" s="38"/>
      <c r="L366" s="13"/>
      <c r="M366" s="38"/>
      <c r="N366" s="13"/>
      <c r="O366" s="38"/>
      <c r="P366" s="38"/>
      <c r="Q366" s="38"/>
      <c r="R366" s="38"/>
      <c r="S366" s="38"/>
      <c r="T366" s="38"/>
      <c r="U366" s="38"/>
      <c r="V366" s="38"/>
      <c r="W366" s="13"/>
      <c r="X366" s="13"/>
      <c r="Y366" s="1"/>
      <c r="Z366" s="1"/>
      <c r="AA366" s="39"/>
      <c r="AB366" s="1"/>
    </row>
    <row r="367" spans="1:28" ht="30" customHeight="1">
      <c r="A367" s="13"/>
      <c r="B367" s="13"/>
      <c r="C367" s="13"/>
      <c r="D367" s="37"/>
      <c r="E367" s="38"/>
      <c r="F367" s="13"/>
      <c r="G367" s="38"/>
      <c r="H367" s="13"/>
      <c r="I367" s="38"/>
      <c r="J367" s="13"/>
      <c r="K367" s="38"/>
      <c r="L367" s="13"/>
      <c r="M367" s="38"/>
      <c r="N367" s="13"/>
      <c r="O367" s="38"/>
      <c r="P367" s="38"/>
      <c r="Q367" s="38"/>
      <c r="R367" s="38"/>
      <c r="S367" s="38"/>
      <c r="T367" s="38"/>
      <c r="U367" s="38"/>
      <c r="V367" s="38"/>
      <c r="W367" s="13"/>
      <c r="X367" s="13"/>
      <c r="Y367" s="1"/>
      <c r="Z367" s="1"/>
      <c r="AA367" s="39"/>
      <c r="AB367" s="1"/>
    </row>
    <row r="368" spans="1:28" ht="30" customHeight="1">
      <c r="A368" s="13"/>
      <c r="B368" s="13"/>
      <c r="C368" s="13"/>
      <c r="D368" s="37"/>
      <c r="E368" s="38"/>
      <c r="F368" s="13"/>
      <c r="G368" s="38"/>
      <c r="H368" s="13"/>
      <c r="I368" s="38"/>
      <c r="J368" s="13"/>
      <c r="K368" s="38"/>
      <c r="L368" s="13"/>
      <c r="M368" s="38"/>
      <c r="N368" s="13"/>
      <c r="O368" s="38"/>
      <c r="P368" s="38"/>
      <c r="Q368" s="38"/>
      <c r="R368" s="38"/>
      <c r="S368" s="38"/>
      <c r="T368" s="38"/>
      <c r="U368" s="38"/>
      <c r="V368" s="38"/>
      <c r="W368" s="13"/>
      <c r="X368" s="13"/>
      <c r="Y368" s="1"/>
      <c r="Z368" s="1"/>
      <c r="AA368" s="39"/>
      <c r="AB368" s="1"/>
    </row>
    <row r="369" spans="1:28" ht="30" customHeight="1">
      <c r="A369" s="13"/>
      <c r="B369" s="13"/>
      <c r="C369" s="13"/>
      <c r="D369" s="37"/>
      <c r="E369" s="38"/>
      <c r="F369" s="13"/>
      <c r="G369" s="38"/>
      <c r="H369" s="13"/>
      <c r="I369" s="38"/>
      <c r="J369" s="13"/>
      <c r="K369" s="38"/>
      <c r="L369" s="13"/>
      <c r="M369" s="38"/>
      <c r="N369" s="13"/>
      <c r="O369" s="38"/>
      <c r="P369" s="38"/>
      <c r="Q369" s="38"/>
      <c r="R369" s="38"/>
      <c r="S369" s="38"/>
      <c r="T369" s="38"/>
      <c r="U369" s="38"/>
      <c r="V369" s="38"/>
      <c r="W369" s="13"/>
      <c r="X369" s="13"/>
      <c r="Y369" s="1"/>
      <c r="Z369" s="1"/>
      <c r="AA369" s="39"/>
      <c r="AB369" s="1"/>
    </row>
    <row r="370" spans="1:28" ht="30" customHeight="1">
      <c r="A370" s="13"/>
      <c r="B370" s="13"/>
      <c r="C370" s="13"/>
      <c r="D370" s="37"/>
      <c r="E370" s="38"/>
      <c r="F370" s="13"/>
      <c r="G370" s="38"/>
      <c r="H370" s="13"/>
      <c r="I370" s="38"/>
      <c r="J370" s="13"/>
      <c r="K370" s="38"/>
      <c r="L370" s="13"/>
      <c r="M370" s="38"/>
      <c r="N370" s="13"/>
      <c r="O370" s="38"/>
      <c r="P370" s="38"/>
      <c r="Q370" s="38"/>
      <c r="R370" s="38"/>
      <c r="S370" s="38"/>
      <c r="T370" s="38"/>
      <c r="U370" s="38"/>
      <c r="V370" s="38"/>
      <c r="W370" s="13"/>
      <c r="X370" s="13"/>
      <c r="Y370" s="1"/>
      <c r="Z370" s="1"/>
      <c r="AA370" s="39"/>
      <c r="AB370" s="1"/>
    </row>
    <row r="371" spans="1:28" ht="30" customHeight="1">
      <c r="A371" s="13"/>
      <c r="B371" s="13"/>
      <c r="C371" s="13"/>
      <c r="D371" s="37"/>
      <c r="E371" s="38"/>
      <c r="F371" s="13"/>
      <c r="G371" s="38"/>
      <c r="H371" s="13"/>
      <c r="I371" s="38"/>
      <c r="J371" s="13"/>
      <c r="K371" s="38"/>
      <c r="L371" s="13"/>
      <c r="M371" s="38"/>
      <c r="N371" s="13"/>
      <c r="O371" s="38"/>
      <c r="P371" s="38"/>
      <c r="Q371" s="38"/>
      <c r="R371" s="38"/>
      <c r="S371" s="38"/>
      <c r="T371" s="38"/>
      <c r="U371" s="38"/>
      <c r="V371" s="38"/>
      <c r="W371" s="13"/>
      <c r="X371" s="13"/>
      <c r="Y371" s="1"/>
      <c r="Z371" s="1"/>
      <c r="AA371" s="39"/>
      <c r="AB371" s="1"/>
    </row>
    <row r="372" spans="1:28" ht="30" customHeight="1">
      <c r="A372" s="13"/>
      <c r="B372" s="13"/>
      <c r="C372" s="13"/>
      <c r="D372" s="37"/>
      <c r="E372" s="38"/>
      <c r="F372" s="13"/>
      <c r="G372" s="38"/>
      <c r="H372" s="13"/>
      <c r="I372" s="38"/>
      <c r="J372" s="13"/>
      <c r="K372" s="38"/>
      <c r="L372" s="13"/>
      <c r="M372" s="38"/>
      <c r="N372" s="13"/>
      <c r="O372" s="38"/>
      <c r="P372" s="38"/>
      <c r="Q372" s="38"/>
      <c r="R372" s="38"/>
      <c r="S372" s="38"/>
      <c r="T372" s="38"/>
      <c r="U372" s="38"/>
      <c r="V372" s="38"/>
      <c r="W372" s="13"/>
      <c r="X372" s="13"/>
      <c r="Y372" s="1"/>
      <c r="Z372" s="1"/>
      <c r="AA372" s="39"/>
      <c r="AB372" s="1"/>
    </row>
    <row r="373" spans="1:28" ht="30" customHeight="1">
      <c r="A373" s="13"/>
      <c r="B373" s="13"/>
      <c r="C373" s="13"/>
      <c r="D373" s="37"/>
      <c r="E373" s="38"/>
      <c r="F373" s="13"/>
      <c r="G373" s="38"/>
      <c r="H373" s="13"/>
      <c r="I373" s="38"/>
      <c r="J373" s="13"/>
      <c r="K373" s="38"/>
      <c r="L373" s="13"/>
      <c r="M373" s="38"/>
      <c r="N373" s="13"/>
      <c r="O373" s="38"/>
      <c r="P373" s="38"/>
      <c r="Q373" s="38"/>
      <c r="R373" s="38"/>
      <c r="S373" s="38"/>
      <c r="T373" s="38"/>
      <c r="U373" s="38"/>
      <c r="V373" s="38"/>
      <c r="W373" s="13"/>
      <c r="X373" s="13"/>
      <c r="Y373" s="1"/>
      <c r="Z373" s="1"/>
      <c r="AA373" s="39"/>
      <c r="AB373" s="1"/>
    </row>
    <row r="374" spans="1:28" ht="30" customHeight="1">
      <c r="A374" s="13"/>
      <c r="B374" s="13"/>
      <c r="C374" s="13"/>
      <c r="D374" s="37"/>
      <c r="E374" s="38"/>
      <c r="F374" s="13"/>
      <c r="G374" s="38"/>
      <c r="H374" s="13"/>
      <c r="I374" s="38"/>
      <c r="J374" s="13"/>
      <c r="K374" s="38"/>
      <c r="L374" s="13"/>
      <c r="M374" s="38"/>
      <c r="N374" s="13"/>
      <c r="O374" s="38"/>
      <c r="P374" s="38"/>
      <c r="Q374" s="38"/>
      <c r="R374" s="38"/>
      <c r="S374" s="38"/>
      <c r="T374" s="38"/>
      <c r="U374" s="38"/>
      <c r="V374" s="38"/>
      <c r="W374" s="13"/>
      <c r="X374" s="13"/>
      <c r="Y374" s="1"/>
      <c r="Z374" s="1"/>
      <c r="AA374" s="39"/>
      <c r="AB374" s="1"/>
    </row>
    <row r="375" spans="1:28" ht="30" customHeight="1">
      <c r="A375" s="13"/>
      <c r="B375" s="13"/>
      <c r="C375" s="13"/>
      <c r="D375" s="37"/>
      <c r="E375" s="38"/>
      <c r="F375" s="13"/>
      <c r="G375" s="38"/>
      <c r="H375" s="13"/>
      <c r="I375" s="38"/>
      <c r="J375" s="13"/>
      <c r="K375" s="38"/>
      <c r="L375" s="13"/>
      <c r="M375" s="38"/>
      <c r="N375" s="13"/>
      <c r="O375" s="38"/>
      <c r="P375" s="38"/>
      <c r="Q375" s="38"/>
      <c r="R375" s="38"/>
      <c r="S375" s="38"/>
      <c r="T375" s="38"/>
      <c r="U375" s="38"/>
      <c r="V375" s="38"/>
      <c r="W375" s="13"/>
      <c r="X375" s="13"/>
      <c r="Y375" s="1"/>
      <c r="Z375" s="1"/>
      <c r="AA375" s="39"/>
      <c r="AB375" s="1"/>
    </row>
    <row r="376" spans="1:28" ht="30" customHeight="1">
      <c r="A376" s="13"/>
      <c r="B376" s="13"/>
      <c r="C376" s="13"/>
      <c r="D376" s="37"/>
      <c r="E376" s="38"/>
      <c r="F376" s="13"/>
      <c r="G376" s="38"/>
      <c r="H376" s="13"/>
      <c r="I376" s="38"/>
      <c r="J376" s="13"/>
      <c r="K376" s="38"/>
      <c r="L376" s="13"/>
      <c r="M376" s="38"/>
      <c r="N376" s="13"/>
      <c r="O376" s="38"/>
      <c r="P376" s="38"/>
      <c r="Q376" s="38"/>
      <c r="R376" s="38"/>
      <c r="S376" s="38"/>
      <c r="T376" s="38"/>
      <c r="U376" s="38"/>
      <c r="V376" s="38"/>
      <c r="W376" s="13"/>
      <c r="X376" s="13"/>
      <c r="Y376" s="1"/>
      <c r="Z376" s="1"/>
      <c r="AA376" s="39"/>
      <c r="AB376" s="1"/>
    </row>
    <row r="377" spans="1:28" ht="30" customHeight="1">
      <c r="A377" s="13"/>
      <c r="B377" s="13"/>
      <c r="C377" s="13"/>
      <c r="D377" s="37"/>
      <c r="E377" s="38"/>
      <c r="F377" s="13"/>
      <c r="G377" s="38"/>
      <c r="H377" s="13"/>
      <c r="I377" s="38"/>
      <c r="J377" s="13"/>
      <c r="K377" s="38"/>
      <c r="L377" s="13"/>
      <c r="M377" s="38"/>
      <c r="N377" s="13"/>
      <c r="O377" s="38"/>
      <c r="P377" s="38"/>
      <c r="Q377" s="38"/>
      <c r="R377" s="38"/>
      <c r="S377" s="38"/>
      <c r="T377" s="38"/>
      <c r="U377" s="38"/>
      <c r="V377" s="38"/>
      <c r="W377" s="13"/>
      <c r="X377" s="13"/>
      <c r="Y377" s="1"/>
      <c r="Z377" s="1"/>
      <c r="AA377" s="39"/>
      <c r="AB377" s="1"/>
    </row>
    <row r="378" spans="1:28" ht="30" customHeight="1">
      <c r="A378" s="13"/>
      <c r="B378" s="13"/>
      <c r="C378" s="13"/>
      <c r="D378" s="37"/>
      <c r="E378" s="38"/>
      <c r="F378" s="13"/>
      <c r="G378" s="38"/>
      <c r="H378" s="13"/>
      <c r="I378" s="38"/>
      <c r="J378" s="13"/>
      <c r="K378" s="38"/>
      <c r="L378" s="13"/>
      <c r="M378" s="38"/>
      <c r="N378" s="13"/>
      <c r="O378" s="38"/>
      <c r="P378" s="38"/>
      <c r="Q378" s="38"/>
      <c r="R378" s="38"/>
      <c r="S378" s="38"/>
      <c r="T378" s="38"/>
      <c r="U378" s="38"/>
      <c r="V378" s="38"/>
      <c r="W378" s="13"/>
      <c r="X378" s="13"/>
      <c r="Y378" s="1"/>
      <c r="Z378" s="1"/>
      <c r="AA378" s="39"/>
      <c r="AB378" s="1"/>
    </row>
    <row r="379" spans="1:28" ht="30" customHeight="1">
      <c r="A379" s="13"/>
      <c r="B379" s="13"/>
      <c r="C379" s="13"/>
      <c r="D379" s="37"/>
      <c r="E379" s="38"/>
      <c r="F379" s="13"/>
      <c r="G379" s="38"/>
      <c r="H379" s="13"/>
      <c r="I379" s="38"/>
      <c r="J379" s="13"/>
      <c r="K379" s="38"/>
      <c r="L379" s="13"/>
      <c r="M379" s="38"/>
      <c r="N379" s="13"/>
      <c r="O379" s="38"/>
      <c r="P379" s="38"/>
      <c r="Q379" s="38"/>
      <c r="R379" s="38"/>
      <c r="S379" s="38"/>
      <c r="T379" s="38"/>
      <c r="U379" s="38"/>
      <c r="V379" s="38"/>
      <c r="W379" s="13"/>
      <c r="X379" s="13"/>
      <c r="Y379" s="1"/>
      <c r="Z379" s="1"/>
      <c r="AA379" s="39"/>
      <c r="AB379" s="1"/>
    </row>
    <row r="380" spans="1:28" ht="30" customHeight="1">
      <c r="A380" s="13"/>
      <c r="B380" s="13"/>
      <c r="C380" s="13"/>
      <c r="D380" s="37"/>
      <c r="E380" s="38"/>
      <c r="F380" s="13"/>
      <c r="G380" s="38"/>
      <c r="H380" s="13"/>
      <c r="I380" s="38"/>
      <c r="J380" s="13"/>
      <c r="K380" s="38"/>
      <c r="L380" s="13"/>
      <c r="M380" s="38"/>
      <c r="N380" s="13"/>
      <c r="O380" s="38"/>
      <c r="P380" s="38"/>
      <c r="Q380" s="38"/>
      <c r="R380" s="38"/>
      <c r="S380" s="38"/>
      <c r="T380" s="38"/>
      <c r="U380" s="38"/>
      <c r="V380" s="38"/>
      <c r="W380" s="13"/>
      <c r="X380" s="13"/>
      <c r="Y380" s="1"/>
      <c r="Z380" s="1"/>
      <c r="AA380" s="39"/>
      <c r="AB380" s="1"/>
    </row>
    <row r="381" spans="1:28" ht="30" customHeight="1">
      <c r="A381" s="13"/>
      <c r="B381" s="13"/>
      <c r="C381" s="13"/>
      <c r="D381" s="37"/>
      <c r="E381" s="38"/>
      <c r="F381" s="13"/>
      <c r="G381" s="38"/>
      <c r="H381" s="13"/>
      <c r="I381" s="38"/>
      <c r="J381" s="13"/>
      <c r="K381" s="38"/>
      <c r="L381" s="13"/>
      <c r="M381" s="38"/>
      <c r="N381" s="13"/>
      <c r="O381" s="38"/>
      <c r="P381" s="38"/>
      <c r="Q381" s="38"/>
      <c r="R381" s="38"/>
      <c r="S381" s="38"/>
      <c r="T381" s="38"/>
      <c r="U381" s="38"/>
      <c r="V381" s="38"/>
      <c r="W381" s="13"/>
      <c r="X381" s="13"/>
      <c r="Y381" s="1"/>
      <c r="Z381" s="1"/>
      <c r="AA381" s="39"/>
      <c r="AB381" s="1"/>
    </row>
    <row r="382" spans="1:28" ht="30" customHeight="1">
      <c r="A382" s="13"/>
      <c r="B382" s="13"/>
      <c r="C382" s="13"/>
      <c r="D382" s="37"/>
      <c r="E382" s="38"/>
      <c r="F382" s="13"/>
      <c r="G382" s="38"/>
      <c r="H382" s="13"/>
      <c r="I382" s="38"/>
      <c r="J382" s="13"/>
      <c r="K382" s="38"/>
      <c r="L382" s="13"/>
      <c r="M382" s="38"/>
      <c r="N382" s="13"/>
      <c r="O382" s="38"/>
      <c r="P382" s="38"/>
      <c r="Q382" s="38"/>
      <c r="R382" s="38"/>
      <c r="S382" s="38"/>
      <c r="T382" s="38"/>
      <c r="U382" s="38"/>
      <c r="V382" s="38"/>
      <c r="W382" s="13"/>
      <c r="X382" s="13"/>
      <c r="Y382" s="1"/>
      <c r="Z382" s="1"/>
      <c r="AA382" s="39"/>
      <c r="AB382" s="1"/>
    </row>
    <row r="383" spans="1:28" ht="30" customHeight="1">
      <c r="A383" s="13"/>
      <c r="B383" s="13"/>
      <c r="C383" s="13"/>
      <c r="D383" s="37"/>
      <c r="E383" s="38"/>
      <c r="F383" s="13"/>
      <c r="G383" s="38"/>
      <c r="H383" s="13"/>
      <c r="I383" s="38"/>
      <c r="J383" s="13"/>
      <c r="K383" s="38"/>
      <c r="L383" s="13"/>
      <c r="M383" s="38"/>
      <c r="N383" s="13"/>
      <c r="O383" s="38"/>
      <c r="P383" s="38"/>
      <c r="Q383" s="38"/>
      <c r="R383" s="38"/>
      <c r="S383" s="38"/>
      <c r="T383" s="38"/>
      <c r="U383" s="38"/>
      <c r="V383" s="38"/>
      <c r="W383" s="13"/>
      <c r="X383" s="13"/>
      <c r="Y383" s="1"/>
      <c r="Z383" s="1"/>
      <c r="AA383" s="39"/>
      <c r="AB383" s="1"/>
    </row>
    <row r="384" spans="1:28" ht="30" customHeight="1">
      <c r="A384" s="13"/>
      <c r="B384" s="13"/>
      <c r="C384" s="13"/>
      <c r="D384" s="37"/>
      <c r="E384" s="38"/>
      <c r="F384" s="13"/>
      <c r="G384" s="38"/>
      <c r="H384" s="13"/>
      <c r="I384" s="38"/>
      <c r="J384" s="13"/>
      <c r="K384" s="38"/>
      <c r="L384" s="13"/>
      <c r="M384" s="38"/>
      <c r="N384" s="13"/>
      <c r="O384" s="38"/>
      <c r="P384" s="38"/>
      <c r="Q384" s="38"/>
      <c r="R384" s="38"/>
      <c r="S384" s="38"/>
      <c r="T384" s="38"/>
      <c r="U384" s="38"/>
      <c r="V384" s="38"/>
      <c r="W384" s="13"/>
      <c r="X384" s="13"/>
      <c r="Y384" s="1"/>
      <c r="Z384" s="1"/>
      <c r="AA384" s="39"/>
      <c r="AB384" s="1"/>
    </row>
    <row r="385" spans="1:28" ht="30" customHeight="1">
      <c r="A385" s="13"/>
      <c r="B385" s="13"/>
      <c r="C385" s="13"/>
      <c r="D385" s="37"/>
      <c r="E385" s="38"/>
      <c r="F385" s="13"/>
      <c r="G385" s="38"/>
      <c r="H385" s="13"/>
      <c r="I385" s="38"/>
      <c r="J385" s="13"/>
      <c r="K385" s="38"/>
      <c r="L385" s="13"/>
      <c r="M385" s="38"/>
      <c r="N385" s="13"/>
      <c r="O385" s="38"/>
      <c r="P385" s="38"/>
      <c r="Q385" s="38"/>
      <c r="R385" s="38"/>
      <c r="S385" s="38"/>
      <c r="T385" s="38"/>
      <c r="U385" s="38"/>
      <c r="V385" s="38"/>
      <c r="W385" s="13"/>
      <c r="X385" s="13"/>
      <c r="Y385" s="1"/>
      <c r="Z385" s="1"/>
      <c r="AA385" s="39"/>
      <c r="AB385" s="1"/>
    </row>
    <row r="386" spans="1:28" ht="30" customHeight="1">
      <c r="A386" s="13"/>
      <c r="B386" s="13"/>
      <c r="C386" s="13"/>
      <c r="D386" s="37"/>
      <c r="E386" s="38"/>
      <c r="F386" s="13"/>
      <c r="G386" s="38"/>
      <c r="H386" s="13"/>
      <c r="I386" s="38"/>
      <c r="J386" s="13"/>
      <c r="K386" s="38"/>
      <c r="L386" s="13"/>
      <c r="M386" s="38"/>
      <c r="N386" s="13"/>
      <c r="O386" s="38"/>
      <c r="P386" s="38"/>
      <c r="Q386" s="38"/>
      <c r="R386" s="38"/>
      <c r="S386" s="38"/>
      <c r="T386" s="38"/>
      <c r="U386" s="38"/>
      <c r="V386" s="38"/>
      <c r="W386" s="13"/>
      <c r="X386" s="13"/>
      <c r="Y386" s="1"/>
      <c r="Z386" s="1"/>
      <c r="AA386" s="39"/>
      <c r="AB386" s="1"/>
    </row>
    <row r="387" spans="1:28" ht="30" customHeight="1">
      <c r="A387" s="13"/>
      <c r="B387" s="13"/>
      <c r="C387" s="13"/>
      <c r="D387" s="37"/>
      <c r="E387" s="38"/>
      <c r="F387" s="13"/>
      <c r="G387" s="38"/>
      <c r="H387" s="13"/>
      <c r="I387" s="38"/>
      <c r="J387" s="13"/>
      <c r="K387" s="38"/>
      <c r="L387" s="13"/>
      <c r="M387" s="38"/>
      <c r="N387" s="13"/>
      <c r="O387" s="38"/>
      <c r="P387" s="38"/>
      <c r="Q387" s="38"/>
      <c r="R387" s="38"/>
      <c r="S387" s="38"/>
      <c r="T387" s="38"/>
      <c r="U387" s="38"/>
      <c r="V387" s="38"/>
      <c r="W387" s="13"/>
      <c r="X387" s="13"/>
      <c r="Y387" s="1"/>
      <c r="Z387" s="1"/>
      <c r="AA387" s="39"/>
      <c r="AB387" s="1"/>
    </row>
    <row r="388" spans="1:28" ht="30" customHeight="1">
      <c r="A388" s="13"/>
      <c r="B388" s="13"/>
      <c r="C388" s="13"/>
      <c r="D388" s="37"/>
      <c r="E388" s="38"/>
      <c r="F388" s="13"/>
      <c r="G388" s="38"/>
      <c r="H388" s="13"/>
      <c r="I388" s="38"/>
      <c r="J388" s="13"/>
      <c r="K388" s="38"/>
      <c r="L388" s="13"/>
      <c r="M388" s="38"/>
      <c r="N388" s="13"/>
      <c r="O388" s="38"/>
      <c r="P388" s="38"/>
      <c r="Q388" s="38"/>
      <c r="R388" s="38"/>
      <c r="S388" s="38"/>
      <c r="T388" s="38"/>
      <c r="U388" s="38"/>
      <c r="V388" s="38"/>
      <c r="W388" s="13"/>
      <c r="X388" s="13"/>
      <c r="Y388" s="1"/>
      <c r="Z388" s="1"/>
      <c r="AA388" s="39"/>
      <c r="AB388" s="1"/>
    </row>
    <row r="389" spans="1:28" ht="30" customHeight="1">
      <c r="A389" s="13"/>
      <c r="B389" s="13"/>
      <c r="C389" s="13"/>
      <c r="D389" s="37"/>
      <c r="E389" s="38"/>
      <c r="F389" s="13"/>
      <c r="G389" s="38"/>
      <c r="H389" s="13"/>
      <c r="I389" s="38"/>
      <c r="J389" s="13"/>
      <c r="K389" s="38"/>
      <c r="L389" s="13"/>
      <c r="M389" s="38"/>
      <c r="N389" s="13"/>
      <c r="O389" s="38"/>
      <c r="P389" s="38"/>
      <c r="Q389" s="38"/>
      <c r="R389" s="38"/>
      <c r="S389" s="38"/>
      <c r="T389" s="38"/>
      <c r="U389" s="38"/>
      <c r="V389" s="38"/>
      <c r="W389" s="13"/>
      <c r="X389" s="13"/>
      <c r="Y389" s="1"/>
      <c r="Z389" s="1"/>
      <c r="AA389" s="39"/>
      <c r="AB389" s="1"/>
    </row>
    <row r="390" spans="1:28" ht="30" customHeight="1">
      <c r="A390" s="13"/>
      <c r="B390" s="13"/>
      <c r="C390" s="13"/>
      <c r="D390" s="37"/>
      <c r="E390" s="38"/>
      <c r="F390" s="13"/>
      <c r="G390" s="38"/>
      <c r="H390" s="13"/>
      <c r="I390" s="38"/>
      <c r="J390" s="13"/>
      <c r="K390" s="38"/>
      <c r="L390" s="13"/>
      <c r="M390" s="38"/>
      <c r="N390" s="13"/>
      <c r="O390" s="38"/>
      <c r="P390" s="38"/>
      <c r="Q390" s="38"/>
      <c r="R390" s="38"/>
      <c r="S390" s="38"/>
      <c r="T390" s="38"/>
      <c r="U390" s="38"/>
      <c r="V390" s="38"/>
      <c r="W390" s="13"/>
      <c r="X390" s="13"/>
      <c r="Y390" s="1"/>
      <c r="Z390" s="1"/>
      <c r="AA390" s="39"/>
      <c r="AB390" s="1"/>
    </row>
    <row r="391" spans="1:28" ht="30" customHeight="1">
      <c r="A391" s="13"/>
      <c r="B391" s="13"/>
      <c r="C391" s="13"/>
      <c r="D391" s="37"/>
      <c r="E391" s="38"/>
      <c r="F391" s="13"/>
      <c r="G391" s="38"/>
      <c r="H391" s="13"/>
      <c r="I391" s="38"/>
      <c r="J391" s="13"/>
      <c r="K391" s="38"/>
      <c r="L391" s="13"/>
      <c r="M391" s="38"/>
      <c r="N391" s="13"/>
      <c r="O391" s="38"/>
      <c r="P391" s="38"/>
      <c r="Q391" s="38"/>
      <c r="R391" s="38"/>
      <c r="S391" s="38"/>
      <c r="T391" s="38"/>
      <c r="U391" s="38"/>
      <c r="V391" s="38"/>
      <c r="W391" s="13"/>
      <c r="X391" s="13"/>
      <c r="Y391" s="1"/>
      <c r="Z391" s="1"/>
      <c r="AA391" s="39"/>
      <c r="AB391" s="1"/>
    </row>
    <row r="392" spans="1:28" ht="30" customHeight="1">
      <c r="A392" s="13"/>
      <c r="B392" s="13"/>
      <c r="C392" s="13"/>
      <c r="D392" s="37"/>
      <c r="E392" s="38"/>
      <c r="F392" s="13"/>
      <c r="G392" s="38"/>
      <c r="H392" s="13"/>
      <c r="I392" s="38"/>
      <c r="J392" s="13"/>
      <c r="K392" s="38"/>
      <c r="L392" s="13"/>
      <c r="M392" s="38"/>
      <c r="N392" s="13"/>
      <c r="O392" s="38"/>
      <c r="P392" s="38"/>
      <c r="Q392" s="38"/>
      <c r="R392" s="38"/>
      <c r="S392" s="38"/>
      <c r="T392" s="38"/>
      <c r="U392" s="38"/>
      <c r="V392" s="38"/>
      <c r="W392" s="13"/>
      <c r="X392" s="13"/>
      <c r="Y392" s="1"/>
      <c r="Z392" s="1"/>
      <c r="AA392" s="39"/>
      <c r="AB392" s="1"/>
    </row>
    <row r="393" spans="1:28" ht="30" customHeight="1">
      <c r="A393" s="13"/>
      <c r="B393" s="13"/>
      <c r="C393" s="13"/>
      <c r="D393" s="37"/>
      <c r="E393" s="38"/>
      <c r="F393" s="13"/>
      <c r="G393" s="38"/>
      <c r="H393" s="13"/>
      <c r="I393" s="38"/>
      <c r="J393" s="13"/>
      <c r="K393" s="38"/>
      <c r="L393" s="13"/>
      <c r="M393" s="38"/>
      <c r="N393" s="13"/>
      <c r="O393" s="38"/>
      <c r="P393" s="38"/>
      <c r="Q393" s="38"/>
      <c r="R393" s="38"/>
      <c r="S393" s="38"/>
      <c r="T393" s="38"/>
      <c r="U393" s="38"/>
      <c r="V393" s="38"/>
      <c r="W393" s="13"/>
      <c r="X393" s="13"/>
      <c r="Y393" s="1"/>
      <c r="Z393" s="1"/>
      <c r="AA393" s="39"/>
      <c r="AB393" s="1"/>
    </row>
    <row r="394" spans="1:28" ht="30" customHeight="1">
      <c r="A394" s="13"/>
      <c r="B394" s="13"/>
      <c r="C394" s="13"/>
      <c r="D394" s="37"/>
      <c r="E394" s="38"/>
      <c r="F394" s="13"/>
      <c r="G394" s="38"/>
      <c r="H394" s="13"/>
      <c r="I394" s="38"/>
      <c r="J394" s="13"/>
      <c r="K394" s="38"/>
      <c r="L394" s="13"/>
      <c r="M394" s="38"/>
      <c r="N394" s="13"/>
      <c r="O394" s="38"/>
      <c r="P394" s="38"/>
      <c r="Q394" s="38"/>
      <c r="R394" s="38"/>
      <c r="S394" s="38"/>
      <c r="T394" s="38"/>
      <c r="U394" s="38"/>
      <c r="V394" s="38"/>
      <c r="W394" s="13"/>
      <c r="X394" s="13"/>
      <c r="Y394" s="1"/>
      <c r="Z394" s="1"/>
      <c r="AA394" s="39"/>
      <c r="AB394" s="1"/>
    </row>
    <row r="395" spans="1:28" ht="30" customHeight="1">
      <c r="A395" s="13"/>
      <c r="B395" s="13"/>
      <c r="C395" s="13"/>
      <c r="D395" s="37"/>
      <c r="E395" s="38"/>
      <c r="F395" s="13"/>
      <c r="G395" s="38"/>
      <c r="H395" s="13"/>
      <c r="I395" s="38"/>
      <c r="J395" s="13"/>
      <c r="K395" s="38"/>
      <c r="L395" s="13"/>
      <c r="M395" s="38"/>
      <c r="N395" s="13"/>
      <c r="O395" s="38"/>
      <c r="P395" s="38"/>
      <c r="Q395" s="38"/>
      <c r="R395" s="38"/>
      <c r="S395" s="38"/>
      <c r="T395" s="38"/>
      <c r="U395" s="38"/>
      <c r="V395" s="38"/>
      <c r="W395" s="13"/>
      <c r="X395" s="13"/>
      <c r="Y395" s="1"/>
      <c r="Z395" s="1"/>
      <c r="AA395" s="39"/>
      <c r="AB395" s="1"/>
    </row>
    <row r="396" spans="1:28" ht="30" customHeight="1">
      <c r="A396" s="13"/>
      <c r="B396" s="13"/>
      <c r="C396" s="13"/>
      <c r="D396" s="37"/>
      <c r="E396" s="38"/>
      <c r="F396" s="13"/>
      <c r="G396" s="38"/>
      <c r="H396" s="13"/>
      <c r="I396" s="38"/>
      <c r="J396" s="13"/>
      <c r="K396" s="38"/>
      <c r="L396" s="13"/>
      <c r="M396" s="38"/>
      <c r="N396" s="13"/>
      <c r="O396" s="38"/>
      <c r="P396" s="38"/>
      <c r="Q396" s="38"/>
      <c r="R396" s="38"/>
      <c r="S396" s="38"/>
      <c r="T396" s="38"/>
      <c r="U396" s="38"/>
      <c r="V396" s="38"/>
      <c r="W396" s="13"/>
      <c r="X396" s="13"/>
      <c r="Y396" s="1"/>
      <c r="Z396" s="1"/>
      <c r="AA396" s="39"/>
      <c r="AB396" s="1"/>
    </row>
    <row r="397" spans="1:28" ht="30" customHeight="1">
      <c r="A397" s="13"/>
      <c r="B397" s="13"/>
      <c r="C397" s="13"/>
      <c r="D397" s="37"/>
      <c r="E397" s="38"/>
      <c r="F397" s="13"/>
      <c r="G397" s="38"/>
      <c r="H397" s="13"/>
      <c r="I397" s="38"/>
      <c r="J397" s="13"/>
      <c r="K397" s="38"/>
      <c r="L397" s="13"/>
      <c r="M397" s="38"/>
      <c r="N397" s="13"/>
      <c r="O397" s="38"/>
      <c r="P397" s="38"/>
      <c r="Q397" s="38"/>
      <c r="R397" s="38"/>
      <c r="S397" s="38"/>
      <c r="T397" s="38"/>
      <c r="U397" s="38"/>
      <c r="V397" s="38"/>
      <c r="W397" s="13"/>
      <c r="X397" s="13"/>
      <c r="Y397" s="1"/>
      <c r="Z397" s="1"/>
      <c r="AA397" s="39"/>
      <c r="AB397" s="1"/>
    </row>
    <row r="398" spans="1:28" ht="30" customHeight="1">
      <c r="A398" s="13"/>
      <c r="B398" s="13"/>
      <c r="C398" s="13"/>
      <c r="D398" s="37"/>
      <c r="E398" s="38"/>
      <c r="F398" s="13"/>
      <c r="G398" s="38"/>
      <c r="H398" s="13"/>
      <c r="I398" s="38"/>
      <c r="J398" s="13"/>
      <c r="K398" s="38"/>
      <c r="L398" s="13"/>
      <c r="M398" s="38"/>
      <c r="N398" s="13"/>
      <c r="O398" s="38"/>
      <c r="P398" s="38"/>
      <c r="Q398" s="38"/>
      <c r="R398" s="38"/>
      <c r="S398" s="38"/>
      <c r="T398" s="38"/>
      <c r="U398" s="38"/>
      <c r="V398" s="38"/>
      <c r="W398" s="13"/>
      <c r="X398" s="13"/>
      <c r="Y398" s="1"/>
      <c r="Z398" s="1"/>
      <c r="AA398" s="39"/>
      <c r="AB398" s="1"/>
    </row>
    <row r="399" spans="1:28" ht="30" customHeight="1">
      <c r="A399" s="13"/>
      <c r="B399" s="13"/>
      <c r="C399" s="13"/>
      <c r="D399" s="37"/>
      <c r="E399" s="38"/>
      <c r="F399" s="13"/>
      <c r="G399" s="38"/>
      <c r="H399" s="13"/>
      <c r="I399" s="38"/>
      <c r="J399" s="13"/>
      <c r="K399" s="38"/>
      <c r="L399" s="13"/>
      <c r="M399" s="38"/>
      <c r="N399" s="13"/>
      <c r="O399" s="38"/>
      <c r="P399" s="38"/>
      <c r="Q399" s="38"/>
      <c r="R399" s="38"/>
      <c r="S399" s="38"/>
      <c r="T399" s="38"/>
      <c r="U399" s="38"/>
      <c r="V399" s="38"/>
      <c r="W399" s="13"/>
      <c r="X399" s="13"/>
      <c r="Y399" s="1"/>
      <c r="Z399" s="1"/>
      <c r="AA399" s="39"/>
      <c r="AB399" s="1"/>
    </row>
    <row r="400" spans="1:28" ht="30" customHeight="1">
      <c r="A400" s="13"/>
      <c r="B400" s="13"/>
      <c r="C400" s="13"/>
      <c r="D400" s="37"/>
      <c r="E400" s="38"/>
      <c r="F400" s="13"/>
      <c r="G400" s="38"/>
      <c r="H400" s="13"/>
      <c r="I400" s="38"/>
      <c r="J400" s="13"/>
      <c r="K400" s="38"/>
      <c r="L400" s="13"/>
      <c r="M400" s="38"/>
      <c r="N400" s="13"/>
      <c r="O400" s="38"/>
      <c r="P400" s="38"/>
      <c r="Q400" s="38"/>
      <c r="R400" s="38"/>
      <c r="S400" s="38"/>
      <c r="T400" s="38"/>
      <c r="U400" s="38"/>
      <c r="V400" s="38"/>
      <c r="W400" s="13"/>
      <c r="X400" s="13"/>
      <c r="Y400" s="1"/>
      <c r="Z400" s="1"/>
      <c r="AA400" s="39"/>
      <c r="AB400" s="1"/>
    </row>
    <row r="401" spans="1:28" ht="30" customHeight="1">
      <c r="A401" s="13"/>
      <c r="B401" s="13"/>
      <c r="C401" s="13"/>
      <c r="D401" s="37"/>
      <c r="E401" s="38"/>
      <c r="F401" s="13"/>
      <c r="G401" s="38"/>
      <c r="H401" s="13"/>
      <c r="I401" s="38"/>
      <c r="J401" s="13"/>
      <c r="K401" s="38"/>
      <c r="L401" s="13"/>
      <c r="M401" s="38"/>
      <c r="N401" s="13"/>
      <c r="O401" s="38"/>
      <c r="P401" s="38"/>
      <c r="Q401" s="38"/>
      <c r="R401" s="38"/>
      <c r="S401" s="38"/>
      <c r="T401" s="38"/>
      <c r="U401" s="38"/>
      <c r="V401" s="38"/>
      <c r="W401" s="13"/>
      <c r="X401" s="13"/>
      <c r="Y401" s="1"/>
      <c r="Z401" s="1"/>
      <c r="AA401" s="39"/>
      <c r="AB401" s="1"/>
    </row>
    <row r="402" spans="1:28" ht="30" customHeight="1">
      <c r="A402" s="13"/>
      <c r="B402" s="13"/>
      <c r="C402" s="13"/>
      <c r="D402" s="37"/>
      <c r="E402" s="38"/>
      <c r="F402" s="13"/>
      <c r="G402" s="38"/>
      <c r="H402" s="13"/>
      <c r="I402" s="38"/>
      <c r="J402" s="13"/>
      <c r="K402" s="38"/>
      <c r="L402" s="13"/>
      <c r="M402" s="38"/>
      <c r="N402" s="13"/>
      <c r="O402" s="38"/>
      <c r="P402" s="38"/>
      <c r="Q402" s="38"/>
      <c r="R402" s="38"/>
      <c r="S402" s="38"/>
      <c r="T402" s="38"/>
      <c r="U402" s="38"/>
      <c r="V402" s="38"/>
      <c r="W402" s="13"/>
      <c r="X402" s="13"/>
      <c r="Y402" s="1"/>
      <c r="Z402" s="1"/>
      <c r="AA402" s="39"/>
      <c r="AB402" s="1"/>
    </row>
    <row r="403" spans="1:28" ht="30" customHeight="1">
      <c r="A403" s="13"/>
      <c r="B403" s="13"/>
      <c r="C403" s="13"/>
      <c r="D403" s="37"/>
      <c r="E403" s="38"/>
      <c r="F403" s="13"/>
      <c r="G403" s="38"/>
      <c r="H403" s="13"/>
      <c r="I403" s="38"/>
      <c r="J403" s="13"/>
      <c r="K403" s="38"/>
      <c r="L403" s="13"/>
      <c r="M403" s="38"/>
      <c r="N403" s="13"/>
      <c r="O403" s="38"/>
      <c r="P403" s="38"/>
      <c r="Q403" s="38"/>
      <c r="R403" s="38"/>
      <c r="S403" s="38"/>
      <c r="T403" s="38"/>
      <c r="U403" s="38"/>
      <c r="V403" s="38"/>
      <c r="W403" s="13"/>
      <c r="X403" s="13"/>
      <c r="Y403" s="1"/>
      <c r="Z403" s="1"/>
      <c r="AA403" s="39"/>
      <c r="AB403" s="1"/>
    </row>
    <row r="404" spans="1:28" ht="30" customHeight="1">
      <c r="A404" s="13"/>
      <c r="B404" s="13"/>
      <c r="C404" s="13"/>
      <c r="D404" s="37"/>
      <c r="E404" s="38"/>
      <c r="F404" s="13"/>
      <c r="G404" s="38"/>
      <c r="H404" s="13"/>
      <c r="I404" s="38"/>
      <c r="J404" s="13"/>
      <c r="K404" s="38"/>
      <c r="L404" s="13"/>
      <c r="M404" s="38"/>
      <c r="N404" s="13"/>
      <c r="O404" s="38"/>
      <c r="P404" s="38"/>
      <c r="Q404" s="38"/>
      <c r="R404" s="38"/>
      <c r="S404" s="38"/>
      <c r="T404" s="38"/>
      <c r="U404" s="38"/>
      <c r="V404" s="38"/>
      <c r="W404" s="13"/>
      <c r="X404" s="13"/>
      <c r="Y404" s="1"/>
      <c r="Z404" s="1"/>
      <c r="AA404" s="39"/>
      <c r="AB404" s="1"/>
    </row>
    <row r="405" spans="1:28" ht="30" customHeight="1">
      <c r="A405" s="13"/>
      <c r="B405" s="13"/>
      <c r="C405" s="13"/>
      <c r="D405" s="37"/>
      <c r="E405" s="38"/>
      <c r="F405" s="13"/>
      <c r="G405" s="38"/>
      <c r="H405" s="13"/>
      <c r="I405" s="38"/>
      <c r="J405" s="13"/>
      <c r="K405" s="38"/>
      <c r="L405" s="13"/>
      <c r="M405" s="38"/>
      <c r="N405" s="13"/>
      <c r="O405" s="38"/>
      <c r="P405" s="38"/>
      <c r="Q405" s="38"/>
      <c r="R405" s="38"/>
      <c r="S405" s="38"/>
      <c r="T405" s="38"/>
      <c r="U405" s="38"/>
      <c r="V405" s="38"/>
      <c r="W405" s="13"/>
      <c r="X405" s="13"/>
      <c r="Y405" s="1"/>
      <c r="Z405" s="1"/>
      <c r="AA405" s="39"/>
      <c r="AB405" s="1"/>
    </row>
    <row r="406" spans="1:28" ht="30" customHeight="1">
      <c r="A406" s="13"/>
      <c r="B406" s="13"/>
      <c r="C406" s="13"/>
      <c r="D406" s="37"/>
      <c r="E406" s="38"/>
      <c r="F406" s="13"/>
      <c r="G406" s="38"/>
      <c r="H406" s="13"/>
      <c r="I406" s="38"/>
      <c r="J406" s="13"/>
      <c r="K406" s="38"/>
      <c r="L406" s="13"/>
      <c r="M406" s="38"/>
      <c r="N406" s="13"/>
      <c r="O406" s="38"/>
      <c r="P406" s="38"/>
      <c r="Q406" s="38"/>
      <c r="R406" s="38"/>
      <c r="S406" s="38"/>
      <c r="T406" s="38"/>
      <c r="U406" s="38"/>
      <c r="V406" s="38"/>
      <c r="W406" s="13"/>
      <c r="X406" s="13"/>
      <c r="Y406" s="1"/>
      <c r="Z406" s="1"/>
      <c r="AA406" s="39"/>
      <c r="AB406" s="1"/>
    </row>
    <row r="407" spans="1:28" ht="30" customHeight="1">
      <c r="A407" s="13"/>
      <c r="B407" s="13"/>
      <c r="C407" s="13"/>
      <c r="D407" s="37"/>
      <c r="E407" s="38"/>
      <c r="F407" s="13"/>
      <c r="G407" s="38"/>
      <c r="H407" s="13"/>
      <c r="I407" s="38"/>
      <c r="J407" s="13"/>
      <c r="K407" s="38"/>
      <c r="L407" s="13"/>
      <c r="M407" s="38"/>
      <c r="N407" s="13"/>
      <c r="O407" s="38"/>
      <c r="P407" s="38"/>
      <c r="Q407" s="38"/>
      <c r="R407" s="38"/>
      <c r="S407" s="38"/>
      <c r="T407" s="38"/>
      <c r="U407" s="38"/>
      <c r="V407" s="38"/>
      <c r="W407" s="13"/>
      <c r="X407" s="13"/>
      <c r="Y407" s="1"/>
      <c r="Z407" s="1"/>
      <c r="AA407" s="39"/>
      <c r="AB407" s="1"/>
    </row>
    <row r="408" spans="1:28" ht="30" customHeight="1">
      <c r="A408" s="13"/>
      <c r="B408" s="13"/>
      <c r="C408" s="13"/>
      <c r="D408" s="37"/>
      <c r="E408" s="38"/>
      <c r="F408" s="13"/>
      <c r="G408" s="38"/>
      <c r="H408" s="13"/>
      <c r="I408" s="38"/>
      <c r="J408" s="13"/>
      <c r="K408" s="38"/>
      <c r="L408" s="13"/>
      <c r="M408" s="38"/>
      <c r="N408" s="13"/>
      <c r="O408" s="38"/>
      <c r="P408" s="38"/>
      <c r="Q408" s="38"/>
      <c r="R408" s="38"/>
      <c r="S408" s="38"/>
      <c r="T408" s="38"/>
      <c r="U408" s="38"/>
      <c r="V408" s="38"/>
      <c r="W408" s="13"/>
      <c r="X408" s="13"/>
      <c r="Y408" s="1"/>
      <c r="Z408" s="1"/>
      <c r="AA408" s="39"/>
      <c r="AB408" s="1"/>
    </row>
    <row r="409" spans="1:28" ht="30" customHeight="1">
      <c r="A409" s="13"/>
      <c r="B409" s="13"/>
      <c r="C409" s="13"/>
      <c r="D409" s="37"/>
      <c r="E409" s="38"/>
      <c r="F409" s="13"/>
      <c r="G409" s="38"/>
      <c r="H409" s="13"/>
      <c r="I409" s="38"/>
      <c r="J409" s="13"/>
      <c r="K409" s="38"/>
      <c r="L409" s="13"/>
      <c r="M409" s="38"/>
      <c r="N409" s="13"/>
      <c r="O409" s="38"/>
      <c r="P409" s="38"/>
      <c r="Q409" s="38"/>
      <c r="R409" s="38"/>
      <c r="S409" s="38"/>
      <c r="T409" s="38"/>
      <c r="U409" s="38"/>
      <c r="V409" s="38"/>
      <c r="W409" s="13"/>
      <c r="X409" s="13"/>
      <c r="Y409" s="1"/>
      <c r="Z409" s="1"/>
      <c r="AA409" s="39"/>
      <c r="AB409" s="1"/>
    </row>
    <row r="410" spans="1:28" ht="30" customHeight="1">
      <c r="A410" s="13"/>
      <c r="B410" s="13"/>
      <c r="C410" s="13"/>
      <c r="D410" s="37"/>
      <c r="E410" s="38"/>
      <c r="F410" s="13"/>
      <c r="G410" s="38"/>
      <c r="H410" s="13"/>
      <c r="I410" s="38"/>
      <c r="J410" s="13"/>
      <c r="K410" s="38"/>
      <c r="L410" s="13"/>
      <c r="M410" s="38"/>
      <c r="N410" s="13"/>
      <c r="O410" s="38"/>
      <c r="P410" s="38"/>
      <c r="Q410" s="38"/>
      <c r="R410" s="38"/>
      <c r="S410" s="38"/>
      <c r="T410" s="38"/>
      <c r="U410" s="38"/>
      <c r="V410" s="38"/>
      <c r="W410" s="13"/>
      <c r="X410" s="13"/>
      <c r="Y410" s="1"/>
      <c r="Z410" s="1"/>
      <c r="AA410" s="39"/>
      <c r="AB410" s="1"/>
    </row>
    <row r="411" spans="1:28" ht="30" customHeight="1">
      <c r="A411" s="13"/>
      <c r="B411" s="13"/>
      <c r="C411" s="13"/>
      <c r="D411" s="37"/>
      <c r="E411" s="38"/>
      <c r="F411" s="13"/>
      <c r="G411" s="38"/>
      <c r="H411" s="13"/>
      <c r="I411" s="38"/>
      <c r="J411" s="13"/>
      <c r="K411" s="38"/>
      <c r="L411" s="13"/>
      <c r="M411" s="38"/>
      <c r="N411" s="13"/>
      <c r="O411" s="38"/>
      <c r="P411" s="38"/>
      <c r="Q411" s="38"/>
      <c r="R411" s="38"/>
      <c r="S411" s="38"/>
      <c r="T411" s="38"/>
      <c r="U411" s="38"/>
      <c r="V411" s="38"/>
      <c r="W411" s="13"/>
      <c r="X411" s="13"/>
      <c r="Y411" s="1"/>
      <c r="Z411" s="1"/>
      <c r="AA411" s="39"/>
      <c r="AB411" s="1"/>
    </row>
    <row r="412" spans="1:28" ht="30" customHeight="1">
      <c r="A412" s="13"/>
      <c r="B412" s="13"/>
      <c r="C412" s="13"/>
      <c r="D412" s="37"/>
      <c r="E412" s="38"/>
      <c r="F412" s="13"/>
      <c r="G412" s="38"/>
      <c r="H412" s="13"/>
      <c r="I412" s="38"/>
      <c r="J412" s="13"/>
      <c r="K412" s="38"/>
      <c r="L412" s="13"/>
      <c r="M412" s="38"/>
      <c r="N412" s="13"/>
      <c r="O412" s="38"/>
      <c r="P412" s="38"/>
      <c r="Q412" s="38"/>
      <c r="R412" s="38"/>
      <c r="S412" s="38"/>
      <c r="T412" s="38"/>
      <c r="U412" s="38"/>
      <c r="V412" s="38"/>
      <c r="W412" s="13"/>
      <c r="X412" s="13"/>
      <c r="Y412" s="1"/>
      <c r="Z412" s="1"/>
      <c r="AA412" s="39"/>
      <c r="AB412" s="1"/>
    </row>
    <row r="413" spans="1:28" ht="30" customHeight="1">
      <c r="A413" s="13"/>
      <c r="B413" s="13"/>
      <c r="C413" s="13"/>
      <c r="D413" s="37"/>
      <c r="E413" s="38"/>
      <c r="F413" s="13"/>
      <c r="G413" s="38"/>
      <c r="H413" s="13"/>
      <c r="I413" s="38"/>
      <c r="J413" s="13"/>
      <c r="K413" s="38"/>
      <c r="L413" s="13"/>
      <c r="M413" s="38"/>
      <c r="N413" s="13"/>
      <c r="O413" s="38"/>
      <c r="P413" s="38"/>
      <c r="Q413" s="38"/>
      <c r="R413" s="38"/>
      <c r="S413" s="38"/>
      <c r="T413" s="38"/>
      <c r="U413" s="38"/>
      <c r="V413" s="38"/>
      <c r="W413" s="13"/>
      <c r="X413" s="13"/>
      <c r="Y413" s="1"/>
      <c r="Z413" s="1"/>
      <c r="AA413" s="39"/>
      <c r="AB413" s="1"/>
    </row>
    <row r="414" spans="1:28" ht="30" customHeight="1">
      <c r="A414" s="13"/>
      <c r="B414" s="13"/>
      <c r="C414" s="13"/>
      <c r="D414" s="37"/>
      <c r="E414" s="38"/>
      <c r="F414" s="13"/>
      <c r="G414" s="38"/>
      <c r="H414" s="13"/>
      <c r="I414" s="38"/>
      <c r="J414" s="13"/>
      <c r="K414" s="38"/>
      <c r="L414" s="13"/>
      <c r="M414" s="38"/>
      <c r="N414" s="13"/>
      <c r="O414" s="38"/>
      <c r="P414" s="38"/>
      <c r="Q414" s="38"/>
      <c r="R414" s="38"/>
      <c r="S414" s="38"/>
      <c r="T414" s="38"/>
      <c r="U414" s="38"/>
      <c r="V414" s="38"/>
      <c r="W414" s="13"/>
      <c r="X414" s="13"/>
      <c r="Y414" s="1"/>
      <c r="Z414" s="1"/>
      <c r="AA414" s="39"/>
      <c r="AB414" s="1"/>
    </row>
    <row r="415" spans="1:28" ht="30" customHeight="1">
      <c r="A415" s="13"/>
      <c r="B415" s="13"/>
      <c r="C415" s="13"/>
      <c r="D415" s="37"/>
      <c r="E415" s="38"/>
      <c r="F415" s="13"/>
      <c r="G415" s="38"/>
      <c r="H415" s="13"/>
      <c r="I415" s="38"/>
      <c r="J415" s="13"/>
      <c r="K415" s="38"/>
      <c r="L415" s="13"/>
      <c r="M415" s="38"/>
      <c r="N415" s="13"/>
      <c r="O415" s="38"/>
      <c r="P415" s="38"/>
      <c r="Q415" s="38"/>
      <c r="R415" s="38"/>
      <c r="S415" s="38"/>
      <c r="T415" s="38"/>
      <c r="U415" s="38"/>
      <c r="V415" s="38"/>
      <c r="W415" s="13"/>
      <c r="X415" s="13"/>
      <c r="Y415" s="1"/>
      <c r="Z415" s="1"/>
      <c r="AA415" s="39"/>
      <c r="AB415" s="1"/>
    </row>
    <row r="416" spans="1:28" ht="30" customHeight="1">
      <c r="A416" s="13"/>
      <c r="B416" s="13"/>
      <c r="C416" s="13"/>
      <c r="D416" s="37"/>
      <c r="E416" s="38"/>
      <c r="F416" s="13"/>
      <c r="G416" s="38"/>
      <c r="H416" s="13"/>
      <c r="I416" s="38"/>
      <c r="J416" s="13"/>
      <c r="K416" s="38"/>
      <c r="L416" s="13"/>
      <c r="M416" s="38"/>
      <c r="N416" s="13"/>
      <c r="O416" s="38"/>
      <c r="P416" s="38"/>
      <c r="Q416" s="38"/>
      <c r="R416" s="38"/>
      <c r="S416" s="38"/>
      <c r="T416" s="38"/>
      <c r="U416" s="38"/>
      <c r="V416" s="38"/>
      <c r="W416" s="13"/>
      <c r="X416" s="13"/>
      <c r="Y416" s="1"/>
      <c r="Z416" s="1"/>
      <c r="AA416" s="39"/>
      <c r="AB416" s="1"/>
    </row>
    <row r="417" spans="1:28" ht="30" customHeight="1">
      <c r="A417" s="13"/>
      <c r="B417" s="13"/>
      <c r="C417" s="13"/>
      <c r="D417" s="37"/>
      <c r="E417" s="38"/>
      <c r="F417" s="13"/>
      <c r="G417" s="38"/>
      <c r="H417" s="13"/>
      <c r="I417" s="38"/>
      <c r="J417" s="13"/>
      <c r="K417" s="38"/>
      <c r="L417" s="13"/>
      <c r="M417" s="38"/>
      <c r="N417" s="13"/>
      <c r="O417" s="38"/>
      <c r="P417" s="38"/>
      <c r="Q417" s="38"/>
      <c r="R417" s="38"/>
      <c r="S417" s="38"/>
      <c r="T417" s="38"/>
      <c r="U417" s="38"/>
      <c r="V417" s="38"/>
      <c r="W417" s="13"/>
      <c r="X417" s="13"/>
      <c r="Y417" s="1"/>
      <c r="Z417" s="1"/>
      <c r="AA417" s="39"/>
      <c r="AB417" s="1"/>
    </row>
    <row r="418" spans="1:28" ht="30" customHeight="1">
      <c r="A418" s="13"/>
      <c r="B418" s="13"/>
      <c r="C418" s="13"/>
      <c r="D418" s="37"/>
      <c r="E418" s="38"/>
      <c r="F418" s="13"/>
      <c r="G418" s="38"/>
      <c r="H418" s="13"/>
      <c r="I418" s="38"/>
      <c r="J418" s="13"/>
      <c r="K418" s="38"/>
      <c r="L418" s="13"/>
      <c r="M418" s="38"/>
      <c r="N418" s="13"/>
      <c r="O418" s="38"/>
      <c r="P418" s="38"/>
      <c r="Q418" s="38"/>
      <c r="R418" s="38"/>
      <c r="S418" s="38"/>
      <c r="T418" s="38"/>
      <c r="U418" s="38"/>
      <c r="V418" s="38"/>
      <c r="W418" s="13"/>
      <c r="X418" s="13"/>
      <c r="Y418" s="1"/>
      <c r="Z418" s="1"/>
      <c r="AA418" s="39"/>
      <c r="AB418" s="1"/>
    </row>
    <row r="419" spans="1:28" ht="30" customHeight="1">
      <c r="A419" s="13"/>
      <c r="B419" s="13"/>
      <c r="C419" s="13"/>
      <c r="D419" s="37"/>
      <c r="E419" s="38"/>
      <c r="F419" s="13"/>
      <c r="G419" s="38"/>
      <c r="H419" s="13"/>
      <c r="I419" s="38"/>
      <c r="J419" s="13"/>
      <c r="K419" s="38"/>
      <c r="L419" s="13"/>
      <c r="M419" s="38"/>
      <c r="N419" s="13"/>
      <c r="O419" s="38"/>
      <c r="P419" s="38"/>
      <c r="Q419" s="38"/>
      <c r="R419" s="38"/>
      <c r="S419" s="38"/>
      <c r="T419" s="38"/>
      <c r="U419" s="38"/>
      <c r="V419" s="38"/>
      <c r="W419" s="13"/>
      <c r="X419" s="13"/>
      <c r="Y419" s="1"/>
      <c r="Z419" s="1"/>
      <c r="AA419" s="39"/>
      <c r="AB419" s="1"/>
    </row>
    <row r="420" spans="1:28" ht="30" customHeight="1">
      <c r="A420" s="13"/>
      <c r="B420" s="13"/>
      <c r="C420" s="13"/>
      <c r="D420" s="37"/>
      <c r="E420" s="38"/>
      <c r="F420" s="13"/>
      <c r="G420" s="38"/>
      <c r="H420" s="13"/>
      <c r="I420" s="38"/>
      <c r="J420" s="13"/>
      <c r="K420" s="38"/>
      <c r="L420" s="13"/>
      <c r="M420" s="38"/>
      <c r="N420" s="13"/>
      <c r="O420" s="38"/>
      <c r="P420" s="38"/>
      <c r="Q420" s="38"/>
      <c r="R420" s="38"/>
      <c r="S420" s="38"/>
      <c r="T420" s="38"/>
      <c r="U420" s="38"/>
      <c r="V420" s="38"/>
      <c r="W420" s="13"/>
      <c r="X420" s="13"/>
      <c r="Y420" s="1"/>
      <c r="Z420" s="1"/>
      <c r="AA420" s="39"/>
      <c r="AB420" s="1"/>
    </row>
    <row r="421" spans="1:28" ht="30" customHeight="1">
      <c r="A421" s="13"/>
      <c r="B421" s="13"/>
      <c r="C421" s="13"/>
      <c r="D421" s="37"/>
      <c r="E421" s="38"/>
      <c r="F421" s="13"/>
      <c r="G421" s="38"/>
      <c r="H421" s="13"/>
      <c r="I421" s="38"/>
      <c r="J421" s="13"/>
      <c r="K421" s="38"/>
      <c r="L421" s="13"/>
      <c r="M421" s="38"/>
      <c r="N421" s="13"/>
      <c r="O421" s="38"/>
      <c r="P421" s="38"/>
      <c r="Q421" s="38"/>
      <c r="R421" s="38"/>
      <c r="S421" s="38"/>
      <c r="T421" s="38"/>
      <c r="U421" s="38"/>
      <c r="V421" s="38"/>
      <c r="W421" s="13"/>
      <c r="X421" s="13"/>
      <c r="Y421" s="1"/>
      <c r="Z421" s="1"/>
      <c r="AA421" s="39"/>
      <c r="AB421" s="1"/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54" right="0" top="0.39370078740157477" bottom="0.39370078740157477" header="0" footer="0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16</vt:i4>
      </vt:variant>
    </vt:vector>
  </HeadingPairs>
  <TitlesOfParts>
    <vt:vector size="25" baseType="lpstr">
      <vt:lpstr>건축 설계서용지</vt:lpstr>
      <vt:lpstr>건축원가</vt:lpstr>
      <vt:lpstr>공종별집계표</vt:lpstr>
      <vt:lpstr>공종별내역서</vt:lpstr>
      <vt:lpstr>일위대가목록</vt:lpstr>
      <vt:lpstr>일위대가</vt:lpstr>
      <vt:lpstr>단가산출목록</vt:lpstr>
      <vt:lpstr>단가산출서</vt:lpstr>
      <vt:lpstr>단가대비표</vt:lpstr>
      <vt:lpstr>'건축 설계서용지'!Print_Area</vt:lpstr>
      <vt:lpstr>건축원가!Print_Area</vt:lpstr>
      <vt:lpstr>공종별내역서!Print_Area</vt:lpstr>
      <vt:lpstr>공종별집계표!Print_Area</vt:lpstr>
      <vt:lpstr>단가대비표!Print_Area</vt:lpstr>
      <vt:lpstr>단가산출목록!Print_Area</vt:lpstr>
      <vt:lpstr>단가산출서!Print_Area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단가산출목록!Print_Titles</vt:lpstr>
      <vt:lpstr>단가산출서!Print_Titles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WooJin</cp:lastModifiedBy>
  <cp:lastPrinted>2026-08-10T05:28:23Z</cp:lastPrinted>
  <dcterms:created xsi:type="dcterms:W3CDTF">2026-05-19T01:52:39Z</dcterms:created>
  <dcterms:modified xsi:type="dcterms:W3CDTF">2026-08-20T06:11:33Z</dcterms:modified>
</cp:coreProperties>
</file>