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5" yWindow="105" windowWidth="10005" windowHeight="7005"/>
  </bookViews>
  <sheets>
    <sheet name="원가계산서" sheetId="1" r:id="rId1"/>
    <sheet name="내역서총괄표" sheetId="2" r:id="rId2"/>
    <sheet name="내역서" sheetId="3" r:id="rId3"/>
  </sheets>
  <definedNames>
    <definedName name="_xlnm.Print_Area" localSheetId="2">내역서!$B$2:$O$39</definedName>
    <definedName name="_xlnm.Print_Area" localSheetId="1">내역서총괄표!$B$1:$K$20</definedName>
    <definedName name="_xlnm.Print_Area" localSheetId="0">원가계산서!$B$1:$H$30</definedName>
    <definedName name="_xlnm.Print_Titles" localSheetId="2">내역서!$1:$4</definedName>
    <definedName name="_xlnm.Print_Titles" localSheetId="1">내역서총괄표!$1:$3</definedName>
    <definedName name="_xlnm.Print_Titles" localSheetId="0">원가계산서!$1:$3</definedName>
  </definedNames>
  <calcPr calcId="144525" fullCalcOnLoad="1"/>
</workbook>
</file>

<file path=xl/calcChain.xml><?xml version="1.0" encoding="utf-8"?>
<calcChain xmlns="http://schemas.openxmlformats.org/spreadsheetml/2006/main">
  <c r="G5" i="3" l="1"/>
  <c r="H5" i="3"/>
  <c r="G6" i="3"/>
  <c r="H6" i="3"/>
  <c r="G7" i="3"/>
  <c r="J7" i="3"/>
  <c r="H7" i="3" s="1"/>
  <c r="L7" i="3"/>
  <c r="N7" i="3"/>
  <c r="G8" i="3"/>
  <c r="H8" i="3"/>
  <c r="J8" i="3"/>
  <c r="L8" i="3"/>
  <c r="N8" i="3"/>
  <c r="G9" i="3"/>
  <c r="H9" i="3"/>
  <c r="G10" i="3"/>
  <c r="J10" i="3"/>
  <c r="H10" i="3" s="1"/>
  <c r="L10" i="3"/>
  <c r="I5" i="2" s="1"/>
  <c r="N10" i="3"/>
  <c r="J5" i="2" s="1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H24" i="3"/>
  <c r="G25" i="3"/>
  <c r="H25" i="3"/>
  <c r="G26" i="3"/>
  <c r="H26" i="3"/>
  <c r="G27" i="3"/>
  <c r="H27" i="3"/>
  <c r="G28" i="3"/>
  <c r="H28" i="3"/>
  <c r="G29" i="3"/>
  <c r="H29" i="3"/>
  <c r="G30" i="3"/>
  <c r="H30" i="3"/>
  <c r="G31" i="3"/>
  <c r="H31" i="3"/>
  <c r="G32" i="3"/>
  <c r="H32" i="3"/>
  <c r="G33" i="3"/>
  <c r="H33" i="3"/>
  <c r="G34" i="3"/>
  <c r="H34" i="3"/>
  <c r="G35" i="3"/>
  <c r="H35" i="3"/>
  <c r="G36" i="3"/>
  <c r="H36" i="3"/>
  <c r="G37" i="3"/>
  <c r="H37" i="3"/>
  <c r="G38" i="3"/>
  <c r="H38" i="3"/>
  <c r="G39" i="3"/>
  <c r="H39" i="3"/>
  <c r="H4" i="2"/>
  <c r="I4" i="2"/>
  <c r="J4" i="2"/>
  <c r="G19" i="2"/>
  <c r="H5" i="2" l="1"/>
  <c r="F11" i="1"/>
  <c r="F8" i="1"/>
  <c r="F5" i="1"/>
  <c r="F7" i="1" s="1"/>
  <c r="F20" i="1" l="1"/>
  <c r="F19" i="1"/>
  <c r="F18" i="1"/>
  <c r="F9" i="1"/>
  <c r="F10" i="1"/>
  <c r="H16" i="3" l="1"/>
  <c r="G11" i="2"/>
  <c r="F12" i="1"/>
  <c r="F13" i="1"/>
  <c r="G6" i="2"/>
  <c r="H11" i="3"/>
  <c r="G9" i="2"/>
  <c r="H14" i="3"/>
  <c r="H15" i="3"/>
  <c r="G10" i="2"/>
  <c r="F22" i="1"/>
  <c r="H13" i="3" l="1"/>
  <c r="G8" i="2"/>
  <c r="H12" i="3"/>
  <c r="G7" i="2"/>
  <c r="F23" i="1"/>
  <c r="G12" i="2"/>
  <c r="H17" i="3"/>
  <c r="F24" i="1" l="1"/>
  <c r="H18" i="3" l="1"/>
  <c r="F25" i="1"/>
  <c r="G13" i="2"/>
  <c r="H19" i="3" l="1"/>
  <c r="G14" i="2"/>
  <c r="F26" i="1"/>
  <c r="F27" i="1"/>
  <c r="G16" i="2" l="1"/>
  <c r="H21" i="3"/>
  <c r="L52" i="1"/>
  <c r="F28" i="1" s="1"/>
  <c r="F29" i="1" s="1"/>
  <c r="H20" i="3"/>
  <c r="G15" i="2"/>
  <c r="G18" i="2" l="1"/>
  <c r="H23" i="3"/>
  <c r="H22" i="3"/>
  <c r="G17" i="2"/>
</calcChain>
</file>

<file path=xl/sharedStrings.xml><?xml version="1.0" encoding="utf-8"?>
<sst xmlns="http://schemas.openxmlformats.org/spreadsheetml/2006/main" count="453" uniqueCount="137">
  <si>
    <t>단  가</t>
  </si>
  <si>
    <t>4.9%</t>
  </si>
  <si>
    <t>도급액</t>
  </si>
  <si>
    <t>국가하천(낙동강) 기성제 정비공사(1지구)</t>
  </si>
  <si>
    <t>14</t>
  </si>
  <si>
    <t>수 량</t>
  </si>
  <si>
    <t>경    비</t>
  </si>
  <si>
    <t>(G + H)</t>
  </si>
  <si>
    <t>부가가치세</t>
  </si>
  <si>
    <t>구분</t>
  </si>
  <si>
    <t>이                  윤</t>
  </si>
  <si>
    <t>(A + 4 + 6) ×0.003</t>
  </si>
  <si>
    <t>B × 0.0356</t>
  </si>
  <si>
    <t>(6:17)</t>
  </si>
  <si>
    <t>10</t>
  </si>
  <si>
    <t>내역서</t>
  </si>
  <si>
    <t>비            목</t>
  </si>
  <si>
    <t>퇴 직  공 제  부 금 비</t>
  </si>
  <si>
    <t>16</t>
  </si>
  <si>
    <t>단산1참조</t>
  </si>
  <si>
    <t>(A + 4 + 6) × 0.0018</t>
  </si>
  <si>
    <t>배부식,경사</t>
  </si>
  <si>
    <t>6%</t>
  </si>
  <si>
    <t>12</t>
  </si>
  <si>
    <t>부   가   가   치   세</t>
  </si>
  <si>
    <t>%</t>
  </si>
  <si>
    <t>(A + B + C)</t>
  </si>
  <si>
    <t>경</t>
  </si>
  <si>
    <t>공</t>
  </si>
  <si>
    <t>비    고</t>
  </si>
  <si>
    <t>총     공    사     비</t>
  </si>
  <si>
    <t>G</t>
  </si>
  <si>
    <t>I</t>
  </si>
  <si>
    <t>산     출     경    비</t>
  </si>
  <si>
    <t>1</t>
  </si>
  <si>
    <t>4 × 0.184</t>
  </si>
  <si>
    <t>(A + B) × 0.049</t>
  </si>
  <si>
    <t>5</t>
  </si>
  <si>
    <t>D × 0.06</t>
  </si>
  <si>
    <t>사</t>
  </si>
  <si>
    <t>( 4 + 5 )</t>
  </si>
  <si>
    <t>C</t>
  </si>
  <si>
    <t>이윤</t>
  </si>
  <si>
    <t>요율</t>
  </si>
  <si>
    <t>고용보험료</t>
  </si>
  <si>
    <t>단위</t>
  </si>
  <si>
    <t>3</t>
  </si>
  <si>
    <t>기     타     경    비</t>
  </si>
  <si>
    <t>(B + C + E)  ×0.1497</t>
  </si>
  <si>
    <t>E</t>
  </si>
  <si>
    <t>작업설.부산물등(△)</t>
  </si>
  <si>
    <t>총공사비</t>
  </si>
  <si>
    <t>0.18%</t>
  </si>
  <si>
    <t>14.97%</t>
  </si>
  <si>
    <t>A</t>
  </si>
  <si>
    <t>산재보험료</t>
  </si>
  <si>
    <t>금    액</t>
  </si>
  <si>
    <t>9</t>
  </si>
  <si>
    <t>7</t>
  </si>
  <si>
    <t>1.</t>
  </si>
  <si>
    <t>건설기계대여금지급보증서발급액</t>
  </si>
  <si>
    <t>환   경   보   전   비</t>
  </si>
  <si>
    <t>단산2참조</t>
  </si>
  <si>
    <t>금   액</t>
  </si>
  <si>
    <t>G × 0.1</t>
  </si>
  <si>
    <t>연   금   보   험   료</t>
  </si>
  <si>
    <t>11</t>
  </si>
  <si>
    <t>총        원        가</t>
  </si>
  <si>
    <t>비</t>
  </si>
  <si>
    <t>원가계산서</t>
  </si>
  <si>
    <t>일   반   관   리   비</t>
  </si>
  <si>
    <t>(D + E + F)</t>
  </si>
  <si>
    <t>15</t>
  </si>
  <si>
    <t>건   강   보   험   료</t>
  </si>
  <si>
    <t>노인장기요양  보 험 료</t>
  </si>
  <si>
    <t>(I)</t>
  </si>
  <si>
    <t>원</t>
  </si>
  <si>
    <t>직   접   재   료   비</t>
  </si>
  <si>
    <t>제초및풀깍기</t>
  </si>
  <si>
    <t>재료비</t>
  </si>
  <si>
    <t>순   공  사    원   가</t>
  </si>
  <si>
    <t>(A + 4) × 0.0315</t>
  </si>
  <si>
    <t>산 업 안 전 보건관리비</t>
  </si>
  <si>
    <t>소                  계</t>
  </si>
  <si>
    <t>13</t>
  </si>
  <si>
    <t>품    명</t>
  </si>
  <si>
    <t>직   접   노   무   비</t>
  </si>
  <si>
    <t xml:space="preserve"> </t>
  </si>
  <si>
    <t>1.01%</t>
  </si>
  <si>
    <t>17</t>
  </si>
  <si>
    <t>㎡</t>
  </si>
  <si>
    <t>18.4%</t>
  </si>
  <si>
    <t>산   재   보   험   료</t>
  </si>
  <si>
    <t>순</t>
  </si>
  <si>
    <t>가</t>
  </si>
  <si>
    <t>4</t>
  </si>
  <si>
    <t>규   격</t>
  </si>
  <si>
    <t>내역서총괄표</t>
  </si>
  <si>
    <t>B</t>
  </si>
  <si>
    <t>도        급        액</t>
  </si>
  <si>
    <t>H</t>
  </si>
  <si>
    <t>공 사 이 행 보증수수료</t>
  </si>
  <si>
    <t>고   용   보   험   료</t>
  </si>
  <si>
    <t>(1 + 2 + 3 )</t>
  </si>
  <si>
    <t>환경보전비</t>
  </si>
  <si>
    <t>잡목제거(벌목)</t>
  </si>
  <si>
    <t>F</t>
  </si>
  <si>
    <t>간접노무비</t>
  </si>
  <si>
    <t>5m미만</t>
  </si>
  <si>
    <t>노무비</t>
  </si>
  <si>
    <t>총원가</t>
  </si>
  <si>
    <t>일반관리비</t>
  </si>
  <si>
    <t>간   접   노   무   비</t>
  </si>
  <si>
    <t>0.3%</t>
  </si>
  <si>
    <t>B × 0.0101</t>
  </si>
  <si>
    <t>노</t>
  </si>
  <si>
    <t>산업안전보건관리비</t>
  </si>
  <si>
    <t>예초(연2회)</t>
  </si>
  <si>
    <t>6</t>
  </si>
  <si>
    <t>8</t>
  </si>
  <si>
    <t>3.15%</t>
  </si>
  <si>
    <t>3.56%</t>
  </si>
  <si>
    <t>간   접   재   료   비</t>
  </si>
  <si>
    <t>2</t>
  </si>
  <si>
    <t>무</t>
  </si>
  <si>
    <t>순공사원가</t>
  </si>
  <si>
    <t>재</t>
  </si>
  <si>
    <t>합    계</t>
  </si>
  <si>
    <t>D</t>
  </si>
  <si>
    <t>J</t>
  </si>
  <si>
    <t>료</t>
  </si>
  <si>
    <t>기타경비</t>
  </si>
  <si>
    <t>산   출   근   거</t>
  </si>
  <si>
    <t>10%</t>
  </si>
  <si>
    <t>공종</t>
  </si>
  <si>
    <t>순 공 사 비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</si>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</sst>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9" formatCode="#,##0.0########"/>
  </numFmts>
  <fonts count="5" x14ac:knownFonts="1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2"/>
    </font>
    <font>
      <sz val="9"/>
      <color indexed="8"/>
      <name val="굴림체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thin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3" fontId="2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vertical="center"/>
    </xf>
    <xf numFmtId="3" fontId="3" fillId="0" borderId="7" xfId="0" applyNumberFormat="1" applyFont="1" applyBorder="1" applyAlignment="1">
      <alignment vertical="center"/>
    </xf>
    <xf numFmtId="3" fontId="3" fillId="0" borderId="8" xfId="0" applyNumberFormat="1" applyFont="1" applyBorder="1" applyAlignment="1">
      <alignment vertical="center"/>
    </xf>
    <xf numFmtId="3" fontId="3" fillId="0" borderId="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9" xfId="0" applyNumberFormat="1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horizontal="left" vertical="center"/>
    </xf>
    <xf numFmtId="3" fontId="3" fillId="0" borderId="22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center" vertical="center"/>
    </xf>
    <xf numFmtId="3" fontId="3" fillId="0" borderId="23" xfId="0" applyNumberFormat="1" applyFont="1" applyBorder="1" applyAlignment="1">
      <alignment vertical="center"/>
    </xf>
    <xf numFmtId="3" fontId="3" fillId="0" borderId="22" xfId="0" applyNumberFormat="1" applyFont="1" applyBorder="1" applyAlignment="1">
      <alignment horizontal="right" vertical="center"/>
    </xf>
    <xf numFmtId="3" fontId="3" fillId="0" borderId="24" xfId="0" applyNumberFormat="1" applyFont="1" applyBorder="1" applyAlignment="1">
      <alignment horizontal="left" vertical="center"/>
    </xf>
    <xf numFmtId="3" fontId="2" fillId="0" borderId="21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left" vertical="center"/>
    </xf>
    <xf numFmtId="3" fontId="2" fillId="0" borderId="22" xfId="0" applyNumberFormat="1" applyFont="1" applyBorder="1" applyAlignment="1">
      <alignment horizontal="center" vertical="center"/>
    </xf>
    <xf numFmtId="3" fontId="2" fillId="0" borderId="24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right" vertical="center"/>
    </xf>
    <xf numFmtId="179" fontId="3" fillId="0" borderId="22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8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left" vertical="center"/>
    </xf>
    <xf numFmtId="3" fontId="3" fillId="0" borderId="25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3" fontId="3" fillId="0" borderId="26" xfId="0" applyNumberFormat="1" applyFont="1" applyBorder="1" applyAlignment="1">
      <alignment horizontal="lef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27" xfId="0" applyNumberFormat="1" applyFont="1" applyBorder="1" applyAlignment="1">
      <alignment horizontal="left" vertical="center"/>
    </xf>
    <xf numFmtId="3" fontId="3" fillId="0" borderId="28" xfId="0" applyNumberFormat="1" applyFont="1" applyBorder="1" applyAlignment="1">
      <alignment horizontal="left" vertical="center"/>
    </xf>
    <xf numFmtId="3" fontId="3" fillId="0" borderId="23" xfId="0" applyNumberFormat="1" applyFont="1" applyBorder="1" applyAlignment="1">
      <alignment horizontal="left" vertical="center"/>
    </xf>
    <xf numFmtId="3" fontId="3" fillId="0" borderId="29" xfId="0" applyNumberFormat="1" applyFont="1" applyBorder="1" applyAlignment="1">
      <alignment horizontal="left" vertical="center"/>
    </xf>
    <xf numFmtId="3" fontId="3" fillId="0" borderId="30" xfId="0" applyNumberFormat="1" applyFont="1" applyBorder="1" applyAlignment="1">
      <alignment horizontal="left" vertical="center"/>
    </xf>
    <xf numFmtId="3" fontId="3" fillId="0" borderId="31" xfId="0" applyNumberFormat="1" applyFont="1" applyBorder="1" applyAlignment="1">
      <alignment horizontal="left" vertical="center"/>
    </xf>
    <xf numFmtId="3" fontId="3" fillId="0" borderId="7" xfId="0" applyNumberFormat="1" applyFont="1" applyBorder="1" applyAlignment="1">
      <alignment horizontal="left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12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20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2"/>
  <sheetViews>
    <sheetView tabSelected="1"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3" width="2.7109375" customWidth="1"/>
    <col min="4" max="4" width="19.28515625" customWidth="1"/>
    <col min="5" max="5" width="4.7109375" customWidth="1"/>
    <col min="6" max="6" width="15.42578125" customWidth="1"/>
    <col min="7" max="7" width="5.42578125" customWidth="1"/>
    <col min="8" max="8" width="35.5703125" customWidth="1"/>
  </cols>
  <sheetData>
    <row r="1" spans="2:8" ht="24.95" customHeight="1" x14ac:dyDescent="0.2">
      <c r="B1" s="45" t="s">
        <v>69</v>
      </c>
      <c r="C1" s="45"/>
      <c r="D1" s="45"/>
      <c r="E1" s="45"/>
      <c r="F1" s="45"/>
      <c r="G1" s="45"/>
      <c r="H1" s="45"/>
    </row>
    <row r="2" spans="2:8" ht="9.9499999999999993" customHeight="1" x14ac:dyDescent="0.2">
      <c r="B2" s="46"/>
      <c r="C2" s="46"/>
      <c r="D2" s="46"/>
      <c r="E2" s="46"/>
      <c r="F2" s="46"/>
      <c r="G2" s="46"/>
      <c r="H2" s="46"/>
    </row>
    <row r="3" spans="2:8" ht="33.6" customHeight="1" x14ac:dyDescent="0.2">
      <c r="B3" s="43" t="s">
        <v>16</v>
      </c>
      <c r="C3" s="44"/>
      <c r="D3" s="44"/>
      <c r="E3" s="1" t="s">
        <v>9</v>
      </c>
      <c r="F3" s="2" t="s">
        <v>56</v>
      </c>
      <c r="G3" s="2" t="s">
        <v>43</v>
      </c>
      <c r="H3" s="3" t="s">
        <v>132</v>
      </c>
    </row>
    <row r="4" spans="2:8" ht="25.15" customHeight="1" x14ac:dyDescent="0.2">
      <c r="B4" s="31" t="s">
        <v>136</v>
      </c>
      <c r="C4" s="32" t="s">
        <v>126</v>
      </c>
      <c r="D4" s="33" t="s">
        <v>77</v>
      </c>
      <c r="E4" s="34" t="s">
        <v>34</v>
      </c>
      <c r="F4" s="4"/>
      <c r="G4" s="35" t="s">
        <v>136</v>
      </c>
      <c r="H4" s="36" t="s">
        <v>136</v>
      </c>
    </row>
    <row r="5" spans="2:8" ht="25.15" customHeight="1" x14ac:dyDescent="0.2">
      <c r="B5" s="31" t="s">
        <v>136</v>
      </c>
      <c r="C5" s="32" t="s">
        <v>130</v>
      </c>
      <c r="D5" s="33" t="s">
        <v>122</v>
      </c>
      <c r="E5" s="34" t="s">
        <v>123</v>
      </c>
      <c r="F5" s="35" t="str">
        <f>내역서!L10</f>
        <v>0</v>
      </c>
      <c r="G5" s="35" t="s">
        <v>136</v>
      </c>
      <c r="H5" s="36" t="s">
        <v>136</v>
      </c>
    </row>
    <row r="6" spans="2:8" ht="25.15" customHeight="1" x14ac:dyDescent="0.2">
      <c r="B6" s="31" t="s">
        <v>136</v>
      </c>
      <c r="C6" s="32" t="s">
        <v>68</v>
      </c>
      <c r="D6" s="37" t="s">
        <v>50</v>
      </c>
      <c r="E6" s="38" t="s">
        <v>46</v>
      </c>
      <c r="F6" s="15"/>
      <c r="G6" s="18" t="s">
        <v>136</v>
      </c>
      <c r="H6" s="19" t="s">
        <v>136</v>
      </c>
    </row>
    <row r="7" spans="2:8" ht="25.15" customHeight="1" x14ac:dyDescent="0.2">
      <c r="B7" s="31" t="s">
        <v>136</v>
      </c>
      <c r="C7" s="14" t="s">
        <v>136</v>
      </c>
      <c r="D7" s="37" t="s">
        <v>83</v>
      </c>
      <c r="E7" s="38" t="s">
        <v>54</v>
      </c>
      <c r="F7" s="15">
        <f>TRUNC((F4+F5+F6),0)</f>
        <v>0</v>
      </c>
      <c r="G7" s="18" t="s">
        <v>136</v>
      </c>
      <c r="H7" s="19" t="s">
        <v>103</v>
      </c>
    </row>
    <row r="8" spans="2:8" ht="25.15" customHeight="1" x14ac:dyDescent="0.2">
      <c r="B8" s="31" t="s">
        <v>87</v>
      </c>
      <c r="C8" s="32" t="s">
        <v>115</v>
      </c>
      <c r="D8" s="33" t="s">
        <v>86</v>
      </c>
      <c r="E8" s="34" t="s">
        <v>95</v>
      </c>
      <c r="F8" s="35" t="str">
        <f>내역서!J10</f>
        <v>0</v>
      </c>
      <c r="G8" s="35" t="s">
        <v>136</v>
      </c>
      <c r="H8" s="36" t="s">
        <v>136</v>
      </c>
    </row>
    <row r="9" spans="2:8" ht="25.15" customHeight="1" x14ac:dyDescent="0.2">
      <c r="B9" s="31" t="s">
        <v>93</v>
      </c>
      <c r="C9" s="32" t="s">
        <v>124</v>
      </c>
      <c r="D9" s="37" t="s">
        <v>112</v>
      </c>
      <c r="E9" s="38" t="s">
        <v>37</v>
      </c>
      <c r="F9" s="15">
        <f>TRUNC(F8*0.184,0)</f>
        <v>0</v>
      </c>
      <c r="G9" s="18" t="s">
        <v>91</v>
      </c>
      <c r="H9" s="19" t="s">
        <v>35</v>
      </c>
    </row>
    <row r="10" spans="2:8" ht="25.15" customHeight="1" x14ac:dyDescent="0.2">
      <c r="B10" s="31" t="s">
        <v>87</v>
      </c>
      <c r="C10" s="14" t="s">
        <v>68</v>
      </c>
      <c r="D10" s="37" t="s">
        <v>83</v>
      </c>
      <c r="E10" s="38" t="s">
        <v>98</v>
      </c>
      <c r="F10" s="15">
        <f>TRUNC((F8+F9),0)</f>
        <v>0</v>
      </c>
      <c r="G10" s="18" t="s">
        <v>136</v>
      </c>
      <c r="H10" s="19" t="s">
        <v>40</v>
      </c>
    </row>
    <row r="11" spans="2:8" ht="25.15" customHeight="1" x14ac:dyDescent="0.2">
      <c r="B11" s="31" t="s">
        <v>28</v>
      </c>
      <c r="C11" s="32" t="s">
        <v>136</v>
      </c>
      <c r="D11" s="33" t="s">
        <v>33</v>
      </c>
      <c r="E11" s="34" t="s">
        <v>118</v>
      </c>
      <c r="F11" s="35" t="str">
        <f>내역서!N10</f>
        <v>0</v>
      </c>
      <c r="G11" s="35" t="s">
        <v>136</v>
      </c>
      <c r="H11" s="36" t="s">
        <v>136</v>
      </c>
    </row>
    <row r="12" spans="2:8" ht="25.15" customHeight="1" x14ac:dyDescent="0.2">
      <c r="B12" s="31" t="s">
        <v>87</v>
      </c>
      <c r="C12" s="32" t="s">
        <v>136</v>
      </c>
      <c r="D12" s="33" t="s">
        <v>92</v>
      </c>
      <c r="E12" s="34" t="s">
        <v>58</v>
      </c>
      <c r="F12" s="4">
        <f>TRUNC(F10*0.0356,0)</f>
        <v>0</v>
      </c>
      <c r="G12" s="35" t="s">
        <v>121</v>
      </c>
      <c r="H12" s="36" t="s">
        <v>12</v>
      </c>
    </row>
    <row r="13" spans="2:8" ht="25.15" customHeight="1" x14ac:dyDescent="0.2">
      <c r="B13" s="31" t="s">
        <v>39</v>
      </c>
      <c r="C13" s="32" t="s">
        <v>136</v>
      </c>
      <c r="D13" s="33" t="s">
        <v>102</v>
      </c>
      <c r="E13" s="34" t="s">
        <v>119</v>
      </c>
      <c r="F13" s="4">
        <f>TRUNC(F10*0.0101,0)</f>
        <v>0</v>
      </c>
      <c r="G13" s="35" t="s">
        <v>88</v>
      </c>
      <c r="H13" s="36" t="s">
        <v>114</v>
      </c>
    </row>
    <row r="14" spans="2:8" ht="25.15" customHeight="1" x14ac:dyDescent="0.2">
      <c r="B14" s="31" t="s">
        <v>87</v>
      </c>
      <c r="C14" s="32" t="s">
        <v>27</v>
      </c>
      <c r="D14" s="33" t="s">
        <v>73</v>
      </c>
      <c r="E14" s="34" t="s">
        <v>57</v>
      </c>
      <c r="F14" s="4"/>
      <c r="G14" s="35" t="s">
        <v>136</v>
      </c>
      <c r="H14" s="36" t="s">
        <v>136</v>
      </c>
    </row>
    <row r="15" spans="2:8" ht="25.15" customHeight="1" x14ac:dyDescent="0.2">
      <c r="B15" s="31" t="s">
        <v>76</v>
      </c>
      <c r="C15" s="32" t="s">
        <v>136</v>
      </c>
      <c r="D15" s="33" t="s">
        <v>65</v>
      </c>
      <c r="E15" s="34" t="s">
        <v>14</v>
      </c>
      <c r="F15" s="4"/>
      <c r="G15" s="35" t="s">
        <v>136</v>
      </c>
      <c r="H15" s="36" t="s">
        <v>136</v>
      </c>
    </row>
    <row r="16" spans="2:8" ht="25.15" customHeight="1" x14ac:dyDescent="0.2">
      <c r="B16" s="31" t="s">
        <v>136</v>
      </c>
      <c r="C16" s="32" t="s">
        <v>136</v>
      </c>
      <c r="D16" s="33" t="s">
        <v>74</v>
      </c>
      <c r="E16" s="34" t="s">
        <v>66</v>
      </c>
      <c r="F16" s="4"/>
      <c r="G16" s="35" t="s">
        <v>136</v>
      </c>
      <c r="H16" s="36" t="s">
        <v>136</v>
      </c>
    </row>
    <row r="17" spans="2:8" ht="25.15" customHeight="1" x14ac:dyDescent="0.2">
      <c r="B17" s="31" t="s">
        <v>94</v>
      </c>
      <c r="C17" s="32" t="s">
        <v>136</v>
      </c>
      <c r="D17" s="33" t="s">
        <v>17</v>
      </c>
      <c r="E17" s="34" t="s">
        <v>23</v>
      </c>
      <c r="F17" s="4"/>
      <c r="G17" s="35" t="s">
        <v>136</v>
      </c>
      <c r="H17" s="36" t="s">
        <v>136</v>
      </c>
    </row>
    <row r="18" spans="2:8" ht="25.15" customHeight="1" x14ac:dyDescent="0.2">
      <c r="B18" s="31" t="s">
        <v>136</v>
      </c>
      <c r="C18" s="32" t="s">
        <v>136</v>
      </c>
      <c r="D18" s="33" t="s">
        <v>60</v>
      </c>
      <c r="E18" s="34" t="s">
        <v>84</v>
      </c>
      <c r="F18" s="4">
        <f>TRUNC((F7+F8+F11)*0.0018,0)</f>
        <v>0</v>
      </c>
      <c r="G18" s="35" t="s">
        <v>52</v>
      </c>
      <c r="H18" s="36" t="s">
        <v>20</v>
      </c>
    </row>
    <row r="19" spans="2:8" ht="25.15" customHeight="1" x14ac:dyDescent="0.2">
      <c r="B19" s="31" t="s">
        <v>87</v>
      </c>
      <c r="C19" s="32" t="s">
        <v>136</v>
      </c>
      <c r="D19" s="33" t="s">
        <v>82</v>
      </c>
      <c r="E19" s="34" t="s">
        <v>4</v>
      </c>
      <c r="F19" s="4">
        <f>TRUNC((F7+F8)*0.0315,0)</f>
        <v>0</v>
      </c>
      <c r="G19" s="35" t="s">
        <v>120</v>
      </c>
      <c r="H19" s="36" t="s">
        <v>81</v>
      </c>
    </row>
    <row r="20" spans="2:8" ht="25.15" customHeight="1" x14ac:dyDescent="0.2">
      <c r="B20" s="31" t="s">
        <v>136</v>
      </c>
      <c r="C20" s="32" t="s">
        <v>136</v>
      </c>
      <c r="D20" s="33" t="s">
        <v>61</v>
      </c>
      <c r="E20" s="34" t="s">
        <v>72</v>
      </c>
      <c r="F20" s="4">
        <f>TRUNC((F7+F8+F11)*0.003,0)</f>
        <v>0</v>
      </c>
      <c r="G20" s="35" t="s">
        <v>113</v>
      </c>
      <c r="H20" s="36" t="s">
        <v>11</v>
      </c>
    </row>
    <row r="21" spans="2:8" ht="25.15" customHeight="1" x14ac:dyDescent="0.2">
      <c r="B21" s="31" t="s">
        <v>136</v>
      </c>
      <c r="C21" s="32" t="s">
        <v>136</v>
      </c>
      <c r="D21" s="33" t="s">
        <v>101</v>
      </c>
      <c r="E21" s="34" t="s">
        <v>18</v>
      </c>
      <c r="F21" s="4"/>
      <c r="G21" s="35" t="s">
        <v>136</v>
      </c>
      <c r="H21" s="36" t="s">
        <v>136</v>
      </c>
    </row>
    <row r="22" spans="2:8" ht="25.15" customHeight="1" x14ac:dyDescent="0.2">
      <c r="B22" s="31" t="s">
        <v>136</v>
      </c>
      <c r="C22" s="32" t="s">
        <v>136</v>
      </c>
      <c r="D22" s="37" t="s">
        <v>47</v>
      </c>
      <c r="E22" s="38" t="s">
        <v>89</v>
      </c>
      <c r="F22" s="15">
        <f>TRUNC((F7+F10)*0.049,0)</f>
        <v>0</v>
      </c>
      <c r="G22" s="18" t="s">
        <v>1</v>
      </c>
      <c r="H22" s="19" t="s">
        <v>36</v>
      </c>
    </row>
    <row r="23" spans="2:8" ht="25.15" customHeight="1" x14ac:dyDescent="0.2">
      <c r="B23" s="13" t="s">
        <v>136</v>
      </c>
      <c r="C23" s="14" t="s">
        <v>136</v>
      </c>
      <c r="D23" s="37" t="s">
        <v>83</v>
      </c>
      <c r="E23" s="38" t="s">
        <v>41</v>
      </c>
      <c r="F23" s="15">
        <f>TRUNC((F11+F12+F13+F14+F15+F16+F17+F18+F19+F20+F21+F22),0)</f>
        <v>0</v>
      </c>
      <c r="G23" s="18" t="s">
        <v>136</v>
      </c>
      <c r="H23" s="19" t="s">
        <v>13</v>
      </c>
    </row>
    <row r="24" spans="2:8" ht="25.15" customHeight="1" x14ac:dyDescent="0.2">
      <c r="B24" s="39" t="s">
        <v>136</v>
      </c>
      <c r="C24" s="37" t="s">
        <v>136</v>
      </c>
      <c r="D24" s="37" t="s">
        <v>80</v>
      </c>
      <c r="E24" s="38" t="s">
        <v>128</v>
      </c>
      <c r="F24" s="15">
        <f>TRUNC((F7+F10+F23),0)</f>
        <v>0</v>
      </c>
      <c r="G24" s="18" t="s">
        <v>136</v>
      </c>
      <c r="H24" s="19" t="s">
        <v>26</v>
      </c>
    </row>
    <row r="25" spans="2:8" ht="25.15" customHeight="1" x14ac:dyDescent="0.2">
      <c r="B25" s="39" t="s">
        <v>136</v>
      </c>
      <c r="C25" s="37" t="s">
        <v>136</v>
      </c>
      <c r="D25" s="37" t="s">
        <v>70</v>
      </c>
      <c r="E25" s="38" t="s">
        <v>49</v>
      </c>
      <c r="F25" s="15">
        <f>TRUNC(F24*0.06,0)</f>
        <v>0</v>
      </c>
      <c r="G25" s="18" t="s">
        <v>22</v>
      </c>
      <c r="H25" s="19" t="s">
        <v>38</v>
      </c>
    </row>
    <row r="26" spans="2:8" ht="25.15" customHeight="1" x14ac:dyDescent="0.2">
      <c r="B26" s="39" t="s">
        <v>136</v>
      </c>
      <c r="C26" s="37" t="s">
        <v>136</v>
      </c>
      <c r="D26" s="37" t="s">
        <v>10</v>
      </c>
      <c r="E26" s="38" t="s">
        <v>106</v>
      </c>
      <c r="F26" s="15">
        <f>TRUNC((F10+F23+F25)*0.1497,0)</f>
        <v>0</v>
      </c>
      <c r="G26" s="18" t="s">
        <v>53</v>
      </c>
      <c r="H26" s="19" t="s">
        <v>48</v>
      </c>
    </row>
    <row r="27" spans="2:8" ht="25.15" customHeight="1" x14ac:dyDescent="0.2">
      <c r="B27" s="39" t="s">
        <v>136</v>
      </c>
      <c r="C27" s="37" t="s">
        <v>136</v>
      </c>
      <c r="D27" s="37" t="s">
        <v>67</v>
      </c>
      <c r="E27" s="38" t="s">
        <v>31</v>
      </c>
      <c r="F27" s="15">
        <f>TRUNC((F24+F25+F26),0)</f>
        <v>0</v>
      </c>
      <c r="G27" s="18" t="s">
        <v>136</v>
      </c>
      <c r="H27" s="19" t="s">
        <v>71</v>
      </c>
    </row>
    <row r="28" spans="2:8" ht="25.15" customHeight="1" x14ac:dyDescent="0.2">
      <c r="B28" s="39" t="s">
        <v>136</v>
      </c>
      <c r="C28" s="37" t="s">
        <v>136</v>
      </c>
      <c r="D28" s="37" t="s">
        <v>24</v>
      </c>
      <c r="E28" s="38" t="s">
        <v>100</v>
      </c>
      <c r="F28" s="15">
        <f>IF(L52&lt;&gt; "0.9",TRUNC(F27*0.1,0),TRUNC(F27*0.1,0)+1)</f>
        <v>0</v>
      </c>
      <c r="G28" s="18" t="s">
        <v>133</v>
      </c>
      <c r="H28" s="19" t="s">
        <v>64</v>
      </c>
    </row>
    <row r="29" spans="2:8" ht="25.15" customHeight="1" x14ac:dyDescent="0.2">
      <c r="B29" s="39" t="s">
        <v>136</v>
      </c>
      <c r="C29" s="37" t="s">
        <v>136</v>
      </c>
      <c r="D29" s="37" t="s">
        <v>99</v>
      </c>
      <c r="E29" s="38" t="s">
        <v>32</v>
      </c>
      <c r="F29" s="15">
        <f>TRUNC((F27+F28),4)</f>
        <v>0</v>
      </c>
      <c r="G29" s="18" t="s">
        <v>136</v>
      </c>
      <c r="H29" s="19" t="s">
        <v>7</v>
      </c>
    </row>
    <row r="30" spans="2:8" ht="25.15" customHeight="1" x14ac:dyDescent="0.2">
      <c r="B30" s="40" t="s">
        <v>136</v>
      </c>
      <c r="C30" s="41" t="s">
        <v>136</v>
      </c>
      <c r="D30" s="41" t="s">
        <v>30</v>
      </c>
      <c r="E30" s="42" t="s">
        <v>129</v>
      </c>
      <c r="F30" s="6"/>
      <c r="G30" s="29" t="s">
        <v>136</v>
      </c>
      <c r="H30" s="30" t="s">
        <v>75</v>
      </c>
    </row>
    <row r="31" spans="2:8" x14ac:dyDescent="0.2">
      <c r="B31" s="8"/>
      <c r="C31" s="8"/>
      <c r="D31" s="8"/>
      <c r="E31" s="8"/>
      <c r="F31" s="8"/>
      <c r="G31" s="8"/>
      <c r="H31" s="8"/>
    </row>
    <row r="52" spans="12:12" x14ac:dyDescent="0.2">
      <c r="L52" t="str">
        <f>RIGHT(F27*0.1,3)</f>
        <v>0</v>
      </c>
    </row>
  </sheetData>
  <mergeCells count="2">
    <mergeCell ref="B3:D3"/>
    <mergeCell ref="B1:H2"/>
  </mergeCells>
  <phoneticPr fontId="4" type="noConversion"/>
  <pageMargins left="0.78740157480314965" right="7.874015748031496E-2" top="0.94488188976377963" bottom="0.59055118110236215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1"/>
  <sheetViews>
    <sheetView workbookViewId="0">
      <pane ySplit="3" topLeftCell="A4" activePane="bottomLeft" state="frozen"/>
      <selection pane="bottomLeft" activeCell="A4" sqref="A4"/>
    </sheetView>
  </sheetViews>
  <sheetFormatPr defaultRowHeight="12.75" x14ac:dyDescent="0.2"/>
  <cols>
    <col min="1" max="1" width="0.7109375" customWidth="1"/>
    <col min="2" max="2" width="7.28515625" customWidth="1"/>
    <col min="3" max="3" width="22" customWidth="1"/>
    <col min="4" max="4" width="20.140625" customWidth="1"/>
    <col min="5" max="5" width="12.85546875" customWidth="1"/>
    <col min="6" max="6" width="7.28515625" customWidth="1"/>
    <col min="7" max="7" width="17.42578125" customWidth="1"/>
    <col min="8" max="8" width="15.28515625" customWidth="1"/>
    <col min="9" max="9" width="14.7109375" customWidth="1"/>
    <col min="10" max="10" width="15.42578125" customWidth="1"/>
    <col min="11" max="11" width="12.85546875" customWidth="1"/>
  </cols>
  <sheetData>
    <row r="1" spans="2:11" ht="24.95" customHeight="1" x14ac:dyDescent="0.2">
      <c r="B1" s="45" t="s">
        <v>97</v>
      </c>
      <c r="C1" s="45"/>
      <c r="D1" s="45"/>
      <c r="E1" s="45"/>
      <c r="F1" s="45"/>
      <c r="G1" s="45"/>
      <c r="H1" s="45"/>
      <c r="I1" s="45"/>
      <c r="J1" s="45"/>
      <c r="K1" s="45"/>
    </row>
    <row r="2" spans="2:11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2:11" ht="30.75" customHeight="1" x14ac:dyDescent="0.2">
      <c r="B3" s="9" t="s">
        <v>134</v>
      </c>
      <c r="C3" s="2" t="s">
        <v>85</v>
      </c>
      <c r="D3" s="2" t="s">
        <v>96</v>
      </c>
      <c r="E3" s="2" t="s">
        <v>5</v>
      </c>
      <c r="F3" s="2" t="s">
        <v>45</v>
      </c>
      <c r="G3" s="2" t="s">
        <v>127</v>
      </c>
      <c r="H3" s="2" t="s">
        <v>109</v>
      </c>
      <c r="I3" s="2" t="s">
        <v>79</v>
      </c>
      <c r="J3" s="2" t="s">
        <v>6</v>
      </c>
      <c r="K3" s="3" t="s">
        <v>29</v>
      </c>
    </row>
    <row r="4" spans="2:11" ht="27.95" customHeight="1" x14ac:dyDescent="0.2">
      <c r="B4" s="13" t="s">
        <v>59</v>
      </c>
      <c r="C4" s="14" t="s">
        <v>78</v>
      </c>
      <c r="D4" s="14" t="s">
        <v>136</v>
      </c>
      <c r="E4" s="15"/>
      <c r="F4" s="16" t="s">
        <v>136</v>
      </c>
      <c r="G4" s="15"/>
      <c r="H4" s="18">
        <f>내역서!J6</f>
        <v>0</v>
      </c>
      <c r="I4" s="18">
        <f>내역서!L6</f>
        <v>0</v>
      </c>
      <c r="J4" s="18">
        <f>내역서!N6</f>
        <v>0</v>
      </c>
      <c r="K4" s="19" t="s">
        <v>136</v>
      </c>
    </row>
    <row r="5" spans="2:11" ht="27.95" customHeight="1" x14ac:dyDescent="0.2">
      <c r="B5" s="13" t="s">
        <v>136</v>
      </c>
      <c r="C5" s="14" t="s">
        <v>135</v>
      </c>
      <c r="D5" s="14" t="s">
        <v>136</v>
      </c>
      <c r="E5" s="15"/>
      <c r="F5" s="16" t="s">
        <v>136</v>
      </c>
      <c r="G5" s="15"/>
      <c r="H5" s="18" t="str">
        <f>내역서!J10</f>
        <v>0</v>
      </c>
      <c r="I5" s="18" t="str">
        <f>내역서!L10</f>
        <v>0</v>
      </c>
      <c r="J5" s="18" t="str">
        <f>내역서!N10</f>
        <v>0</v>
      </c>
      <c r="K5" s="19" t="s">
        <v>136</v>
      </c>
    </row>
    <row r="6" spans="2:11" ht="27.95" customHeight="1" x14ac:dyDescent="0.2">
      <c r="B6" s="13" t="s">
        <v>136</v>
      </c>
      <c r="C6" s="14" t="s">
        <v>107</v>
      </c>
      <c r="D6" s="14" t="s">
        <v>136</v>
      </c>
      <c r="E6" s="25">
        <v>18.399999999999999</v>
      </c>
      <c r="F6" s="16" t="s">
        <v>25</v>
      </c>
      <c r="G6" s="18">
        <f>원가계산서!F9</f>
        <v>0</v>
      </c>
      <c r="H6" s="15"/>
      <c r="I6" s="15"/>
      <c r="J6" s="15"/>
      <c r="K6" s="19" t="s">
        <v>136</v>
      </c>
    </row>
    <row r="7" spans="2:11" ht="27.95" customHeight="1" x14ac:dyDescent="0.2">
      <c r="B7" s="13" t="s">
        <v>136</v>
      </c>
      <c r="C7" s="14" t="s">
        <v>55</v>
      </c>
      <c r="D7" s="14" t="s">
        <v>136</v>
      </c>
      <c r="E7" s="25">
        <v>3.56</v>
      </c>
      <c r="F7" s="16" t="s">
        <v>25</v>
      </c>
      <c r="G7" s="18">
        <f>원가계산서!F12</f>
        <v>0</v>
      </c>
      <c r="H7" s="15"/>
      <c r="I7" s="15"/>
      <c r="J7" s="15"/>
      <c r="K7" s="19" t="s">
        <v>136</v>
      </c>
    </row>
    <row r="8" spans="2:11" ht="27.95" customHeight="1" x14ac:dyDescent="0.2">
      <c r="B8" s="13" t="s">
        <v>136</v>
      </c>
      <c r="C8" s="14" t="s">
        <v>44</v>
      </c>
      <c r="D8" s="14" t="s">
        <v>136</v>
      </c>
      <c r="E8" s="25">
        <v>1.01</v>
      </c>
      <c r="F8" s="16" t="s">
        <v>25</v>
      </c>
      <c r="G8" s="18">
        <f>원가계산서!F13</f>
        <v>0</v>
      </c>
      <c r="H8" s="15"/>
      <c r="I8" s="15"/>
      <c r="J8" s="15"/>
      <c r="K8" s="19" t="s">
        <v>136</v>
      </c>
    </row>
    <row r="9" spans="2:11" ht="27.95" customHeight="1" x14ac:dyDescent="0.2">
      <c r="B9" s="13" t="s">
        <v>136</v>
      </c>
      <c r="C9" s="14" t="s">
        <v>60</v>
      </c>
      <c r="D9" s="14" t="s">
        <v>136</v>
      </c>
      <c r="E9" s="25">
        <v>0.18</v>
      </c>
      <c r="F9" s="16" t="s">
        <v>25</v>
      </c>
      <c r="G9" s="18">
        <f>원가계산서!F18</f>
        <v>0</v>
      </c>
      <c r="H9" s="15"/>
      <c r="I9" s="15"/>
      <c r="J9" s="15"/>
      <c r="K9" s="19" t="s">
        <v>136</v>
      </c>
    </row>
    <row r="10" spans="2:11" ht="27.95" customHeight="1" x14ac:dyDescent="0.2">
      <c r="B10" s="13" t="s">
        <v>136</v>
      </c>
      <c r="C10" s="14" t="s">
        <v>116</v>
      </c>
      <c r="D10" s="14" t="s">
        <v>136</v>
      </c>
      <c r="E10" s="25">
        <v>3.15</v>
      </c>
      <c r="F10" s="16" t="s">
        <v>25</v>
      </c>
      <c r="G10" s="18">
        <f>원가계산서!F19</f>
        <v>0</v>
      </c>
      <c r="H10" s="15"/>
      <c r="I10" s="15"/>
      <c r="J10" s="15"/>
      <c r="K10" s="19" t="s">
        <v>136</v>
      </c>
    </row>
    <row r="11" spans="2:11" ht="27.95" customHeight="1" x14ac:dyDescent="0.2">
      <c r="B11" s="13" t="s">
        <v>136</v>
      </c>
      <c r="C11" s="14" t="s">
        <v>104</v>
      </c>
      <c r="D11" s="14" t="s">
        <v>136</v>
      </c>
      <c r="E11" s="25">
        <v>0.3</v>
      </c>
      <c r="F11" s="16" t="s">
        <v>25</v>
      </c>
      <c r="G11" s="18">
        <f>원가계산서!F20</f>
        <v>0</v>
      </c>
      <c r="H11" s="15"/>
      <c r="I11" s="15"/>
      <c r="J11" s="15"/>
      <c r="K11" s="19" t="s">
        <v>136</v>
      </c>
    </row>
    <row r="12" spans="2:11" ht="27.95" customHeight="1" x14ac:dyDescent="0.2">
      <c r="B12" s="13" t="s">
        <v>136</v>
      </c>
      <c r="C12" s="14" t="s">
        <v>131</v>
      </c>
      <c r="D12" s="14" t="s">
        <v>136</v>
      </c>
      <c r="E12" s="25">
        <v>4.9000000000000004</v>
      </c>
      <c r="F12" s="16" t="s">
        <v>25</v>
      </c>
      <c r="G12" s="18">
        <f>원가계산서!F22</f>
        <v>0</v>
      </c>
      <c r="H12" s="15"/>
      <c r="I12" s="15"/>
      <c r="J12" s="15"/>
      <c r="K12" s="19" t="s">
        <v>136</v>
      </c>
    </row>
    <row r="13" spans="2:11" ht="27.95" customHeight="1" x14ac:dyDescent="0.2">
      <c r="B13" s="13" t="s">
        <v>136</v>
      </c>
      <c r="C13" s="14" t="s">
        <v>125</v>
      </c>
      <c r="D13" s="14" t="s">
        <v>136</v>
      </c>
      <c r="E13" s="15"/>
      <c r="F13" s="16" t="s">
        <v>136</v>
      </c>
      <c r="G13" s="18">
        <f>원가계산서!F24</f>
        <v>0</v>
      </c>
      <c r="H13" s="15"/>
      <c r="I13" s="15"/>
      <c r="J13" s="15"/>
      <c r="K13" s="19" t="s">
        <v>136</v>
      </c>
    </row>
    <row r="14" spans="2:11" ht="27.95" customHeight="1" x14ac:dyDescent="0.2">
      <c r="B14" s="13" t="s">
        <v>136</v>
      </c>
      <c r="C14" s="14" t="s">
        <v>111</v>
      </c>
      <c r="D14" s="14" t="s">
        <v>136</v>
      </c>
      <c r="E14" s="15">
        <v>6</v>
      </c>
      <c r="F14" s="16" t="s">
        <v>25</v>
      </c>
      <c r="G14" s="18">
        <f>원가계산서!F25</f>
        <v>0</v>
      </c>
      <c r="H14" s="15"/>
      <c r="I14" s="15"/>
      <c r="J14" s="15"/>
      <c r="K14" s="19" t="s">
        <v>136</v>
      </c>
    </row>
    <row r="15" spans="2:11" ht="27.95" customHeight="1" x14ac:dyDescent="0.2">
      <c r="B15" s="13" t="s">
        <v>136</v>
      </c>
      <c r="C15" s="14" t="s">
        <v>42</v>
      </c>
      <c r="D15" s="14" t="s">
        <v>136</v>
      </c>
      <c r="E15" s="25">
        <v>14.97</v>
      </c>
      <c r="F15" s="16" t="s">
        <v>25</v>
      </c>
      <c r="G15" s="18">
        <f>원가계산서!F26</f>
        <v>0</v>
      </c>
      <c r="H15" s="15"/>
      <c r="I15" s="15"/>
      <c r="J15" s="15"/>
      <c r="K15" s="19" t="s">
        <v>136</v>
      </c>
    </row>
    <row r="16" spans="2:11" ht="27.95" customHeight="1" x14ac:dyDescent="0.2">
      <c r="B16" s="13" t="s">
        <v>136</v>
      </c>
      <c r="C16" s="14" t="s">
        <v>110</v>
      </c>
      <c r="D16" s="14" t="s">
        <v>136</v>
      </c>
      <c r="E16" s="15"/>
      <c r="F16" s="16" t="s">
        <v>136</v>
      </c>
      <c r="G16" s="18">
        <f>원가계산서!F27</f>
        <v>0</v>
      </c>
      <c r="H16" s="15"/>
      <c r="I16" s="15"/>
      <c r="J16" s="15"/>
      <c r="K16" s="19" t="s">
        <v>136</v>
      </c>
    </row>
    <row r="17" spans="2:11" ht="27.95" customHeight="1" x14ac:dyDescent="0.2">
      <c r="B17" s="13" t="s">
        <v>136</v>
      </c>
      <c r="C17" s="14" t="s">
        <v>8</v>
      </c>
      <c r="D17" s="14" t="s">
        <v>136</v>
      </c>
      <c r="E17" s="15">
        <v>10</v>
      </c>
      <c r="F17" s="16" t="s">
        <v>25</v>
      </c>
      <c r="G17" s="18">
        <f>원가계산서!F28</f>
        <v>0</v>
      </c>
      <c r="H17" s="15"/>
      <c r="I17" s="15"/>
      <c r="J17" s="15"/>
      <c r="K17" s="19" t="s">
        <v>136</v>
      </c>
    </row>
    <row r="18" spans="2:11" ht="27.95" customHeight="1" x14ac:dyDescent="0.2">
      <c r="B18" s="13" t="s">
        <v>136</v>
      </c>
      <c r="C18" s="14" t="s">
        <v>2</v>
      </c>
      <c r="D18" s="14" t="s">
        <v>136</v>
      </c>
      <c r="E18" s="15"/>
      <c r="F18" s="16" t="s">
        <v>136</v>
      </c>
      <c r="G18" s="18">
        <f>원가계산서!F29</f>
        <v>0</v>
      </c>
      <c r="H18" s="15"/>
      <c r="I18" s="15"/>
      <c r="J18" s="15"/>
      <c r="K18" s="19" t="s">
        <v>136</v>
      </c>
    </row>
    <row r="19" spans="2:11" ht="27.95" customHeight="1" x14ac:dyDescent="0.2">
      <c r="B19" s="13" t="s">
        <v>136</v>
      </c>
      <c r="C19" s="14" t="s">
        <v>51</v>
      </c>
      <c r="D19" s="14" t="s">
        <v>136</v>
      </c>
      <c r="E19" s="15"/>
      <c r="F19" s="16" t="s">
        <v>136</v>
      </c>
      <c r="G19" s="18">
        <f>원가계산서!F30</f>
        <v>0</v>
      </c>
      <c r="H19" s="15"/>
      <c r="I19" s="15"/>
      <c r="J19" s="15"/>
      <c r="K19" s="19" t="s">
        <v>136</v>
      </c>
    </row>
    <row r="20" spans="2:11" ht="27.95" customHeight="1" x14ac:dyDescent="0.2">
      <c r="B20" s="10"/>
      <c r="C20" s="6"/>
      <c r="D20" s="6"/>
      <c r="E20" s="6"/>
      <c r="F20" s="6"/>
      <c r="G20" s="6"/>
      <c r="H20" s="6"/>
      <c r="I20" s="6"/>
      <c r="J20" s="6"/>
      <c r="K20" s="7"/>
    </row>
    <row r="21" spans="2:11" x14ac:dyDescent="0.2">
      <c r="B21" s="8"/>
      <c r="C21" s="8"/>
      <c r="D21" s="8"/>
      <c r="E21" s="8"/>
      <c r="F21" s="8"/>
      <c r="G21" s="8"/>
      <c r="H21" s="8"/>
      <c r="I21" s="8"/>
      <c r="J21" s="8"/>
      <c r="K21" s="8"/>
    </row>
  </sheetData>
  <mergeCells count="1">
    <mergeCell ref="B1:K2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40"/>
  <sheetViews>
    <sheetView workbookViewId="0">
      <pane ySplit="4" topLeftCell="A5" activePane="bottomLeft" state="frozen"/>
      <selection pane="bottomLeft" activeCell="A5" sqref="A5"/>
    </sheetView>
  </sheetViews>
  <sheetFormatPr defaultRowHeight="12.75" x14ac:dyDescent="0.2"/>
  <cols>
    <col min="1" max="1" width="0.7109375" customWidth="1"/>
    <col min="2" max="2" width="4" customWidth="1"/>
    <col min="3" max="3" width="22" customWidth="1"/>
    <col min="4" max="4" width="18.85546875" customWidth="1"/>
    <col min="5" max="5" width="6.42578125" customWidth="1"/>
    <col min="6" max="6" width="3.5703125" customWidth="1"/>
    <col min="7" max="7" width="10.28515625" customWidth="1"/>
    <col min="8" max="8" width="11" customWidth="1"/>
    <col min="9" max="9" width="9.85546875" customWidth="1"/>
    <col min="10" max="10" width="11" customWidth="1"/>
    <col min="11" max="11" width="9.7109375" customWidth="1"/>
    <col min="12" max="12" width="10.85546875" customWidth="1"/>
    <col min="13" max="13" width="10" customWidth="1"/>
    <col min="14" max="14" width="10.85546875" customWidth="1"/>
    <col min="15" max="15" width="7.140625" customWidth="1"/>
  </cols>
  <sheetData>
    <row r="1" spans="2:15" ht="24.95" customHeight="1" x14ac:dyDescent="0.2">
      <c r="B1" s="45" t="s">
        <v>15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</row>
    <row r="2" spans="2:15" ht="9.9499999999999993" customHeight="1" x14ac:dyDescent="0.2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</row>
    <row r="3" spans="2:15" ht="15.4" customHeight="1" x14ac:dyDescent="0.2">
      <c r="B3" s="47" t="s">
        <v>134</v>
      </c>
      <c r="C3" s="49" t="s">
        <v>85</v>
      </c>
      <c r="D3" s="49" t="s">
        <v>96</v>
      </c>
      <c r="E3" s="49" t="s">
        <v>5</v>
      </c>
      <c r="F3" s="49" t="s">
        <v>45</v>
      </c>
      <c r="G3" s="51" t="s">
        <v>127</v>
      </c>
      <c r="H3" s="52"/>
      <c r="I3" s="51" t="s">
        <v>109</v>
      </c>
      <c r="J3" s="52"/>
      <c r="K3" s="51" t="s">
        <v>79</v>
      </c>
      <c r="L3" s="52"/>
      <c r="M3" s="51" t="s">
        <v>6</v>
      </c>
      <c r="N3" s="52"/>
      <c r="O3" s="53" t="s">
        <v>29</v>
      </c>
    </row>
    <row r="4" spans="2:15" ht="19.7" customHeight="1" x14ac:dyDescent="0.2">
      <c r="B4" s="48"/>
      <c r="C4" s="50"/>
      <c r="D4" s="50"/>
      <c r="E4" s="50"/>
      <c r="F4" s="50"/>
      <c r="G4" s="12" t="s">
        <v>0</v>
      </c>
      <c r="H4" s="11" t="s">
        <v>63</v>
      </c>
      <c r="I4" s="12" t="s">
        <v>0</v>
      </c>
      <c r="J4" s="11" t="s">
        <v>63</v>
      </c>
      <c r="K4" s="12" t="s">
        <v>0</v>
      </c>
      <c r="L4" s="11" t="s">
        <v>63</v>
      </c>
      <c r="M4" s="12" t="s">
        <v>0</v>
      </c>
      <c r="N4" s="11" t="s">
        <v>63</v>
      </c>
      <c r="O4" s="54"/>
    </row>
    <row r="5" spans="2:15" ht="19.7" customHeight="1" x14ac:dyDescent="0.2">
      <c r="B5" s="13" t="s">
        <v>136</v>
      </c>
      <c r="C5" s="14" t="s">
        <v>3</v>
      </c>
      <c r="D5" s="14" t="s">
        <v>136</v>
      </c>
      <c r="E5" s="15"/>
      <c r="F5" s="16" t="s">
        <v>136</v>
      </c>
      <c r="G5" s="17">
        <f t="shared" ref="G5:H10" si="0">I5+K5+M5</f>
        <v>0</v>
      </c>
      <c r="H5" s="18">
        <f t="shared" si="0"/>
        <v>0</v>
      </c>
      <c r="I5" s="17"/>
      <c r="J5" s="15"/>
      <c r="K5" s="17"/>
      <c r="L5" s="15"/>
      <c r="M5" s="17"/>
      <c r="N5" s="15"/>
      <c r="O5" s="19" t="s">
        <v>136</v>
      </c>
    </row>
    <row r="6" spans="2:15" ht="19.7" customHeight="1" x14ac:dyDescent="0.2">
      <c r="B6" s="20" t="s">
        <v>59</v>
      </c>
      <c r="C6" s="21" t="s">
        <v>78</v>
      </c>
      <c r="D6" s="21" t="s">
        <v>136</v>
      </c>
      <c r="E6" s="15"/>
      <c r="F6" s="22" t="s">
        <v>136</v>
      </c>
      <c r="G6" s="17">
        <f t="shared" si="0"/>
        <v>0</v>
      </c>
      <c r="H6" s="18">
        <f t="shared" si="0"/>
        <v>0</v>
      </c>
      <c r="I6" s="17"/>
      <c r="J6" s="15"/>
      <c r="K6" s="17"/>
      <c r="L6" s="15"/>
      <c r="M6" s="17"/>
      <c r="N6" s="15"/>
      <c r="O6" s="23" t="s">
        <v>136</v>
      </c>
    </row>
    <row r="7" spans="2:15" ht="19.7" customHeight="1" x14ac:dyDescent="0.2">
      <c r="B7" s="13" t="s">
        <v>136</v>
      </c>
      <c r="C7" s="14" t="s">
        <v>117</v>
      </c>
      <c r="D7" s="14" t="s">
        <v>21</v>
      </c>
      <c r="E7" s="15">
        <v>28800</v>
      </c>
      <c r="F7" s="16" t="s">
        <v>90</v>
      </c>
      <c r="G7" s="17">
        <f t="shared" si="0"/>
        <v>0</v>
      </c>
      <c r="H7" s="18">
        <f t="shared" si="0"/>
        <v>0</v>
      </c>
      <c r="I7" s="24"/>
      <c r="J7" s="18">
        <f>TRUNC(E7*I7,0)</f>
        <v>0</v>
      </c>
      <c r="K7" s="24"/>
      <c r="L7" s="18">
        <f>TRUNC(E7*K7,0)</f>
        <v>0</v>
      </c>
      <c r="M7" s="24"/>
      <c r="N7" s="18">
        <f>TRUNC(E7*M7,0)</f>
        <v>0</v>
      </c>
      <c r="O7" s="19" t="s">
        <v>62</v>
      </c>
    </row>
    <row r="8" spans="2:15" ht="19.7" customHeight="1" x14ac:dyDescent="0.2">
      <c r="B8" s="13" t="s">
        <v>136</v>
      </c>
      <c r="C8" s="14" t="s">
        <v>105</v>
      </c>
      <c r="D8" s="14" t="s">
        <v>108</v>
      </c>
      <c r="E8" s="15">
        <v>2000</v>
      </c>
      <c r="F8" s="16" t="s">
        <v>90</v>
      </c>
      <c r="G8" s="17">
        <f t="shared" si="0"/>
        <v>0</v>
      </c>
      <c r="H8" s="18">
        <f t="shared" si="0"/>
        <v>0</v>
      </c>
      <c r="I8" s="24"/>
      <c r="J8" s="18">
        <f>TRUNC(E8*I8,0)</f>
        <v>0</v>
      </c>
      <c r="K8" s="24"/>
      <c r="L8" s="18">
        <f>TRUNC(E8*K8,0)</f>
        <v>0</v>
      </c>
      <c r="M8" s="24"/>
      <c r="N8" s="18">
        <f>TRUNC(E8*M8,0)</f>
        <v>0</v>
      </c>
      <c r="O8" s="19" t="s">
        <v>19</v>
      </c>
    </row>
    <row r="9" spans="2:15" ht="19.7" customHeight="1" x14ac:dyDescent="0.2">
      <c r="B9" s="13" t="s">
        <v>136</v>
      </c>
      <c r="C9" s="14" t="s">
        <v>136</v>
      </c>
      <c r="D9" s="14" t="s">
        <v>136</v>
      </c>
      <c r="E9" s="15"/>
      <c r="F9" s="16" t="s">
        <v>136</v>
      </c>
      <c r="G9" s="17">
        <f t="shared" si="0"/>
        <v>0</v>
      </c>
      <c r="H9" s="18">
        <f t="shared" si="0"/>
        <v>0</v>
      </c>
      <c r="I9" s="17"/>
      <c r="J9" s="15"/>
      <c r="K9" s="17"/>
      <c r="L9" s="15"/>
      <c r="M9" s="17"/>
      <c r="N9" s="15"/>
      <c r="O9" s="19" t="s">
        <v>136</v>
      </c>
    </row>
    <row r="10" spans="2:15" ht="19.7" customHeight="1" x14ac:dyDescent="0.2">
      <c r="B10" s="20" t="s">
        <v>136</v>
      </c>
      <c r="C10" s="21" t="s">
        <v>135</v>
      </c>
      <c r="D10" s="21" t="s">
        <v>136</v>
      </c>
      <c r="E10" s="15"/>
      <c r="F10" s="22" t="s">
        <v>136</v>
      </c>
      <c r="G10" s="17">
        <f t="shared" si="0"/>
        <v>0</v>
      </c>
      <c r="H10" s="18">
        <f t="shared" si="0"/>
        <v>0</v>
      </c>
      <c r="I10" s="17"/>
      <c r="J10" s="18" t="str">
        <f>TEXT(J6,"#,##0")</f>
        <v>0</v>
      </c>
      <c r="K10" s="17"/>
      <c r="L10" s="18" t="str">
        <f>TEXT(L6,"#,##0")</f>
        <v>0</v>
      </c>
      <c r="M10" s="17"/>
      <c r="N10" s="18" t="str">
        <f>TEXT(N6,"#,##0")</f>
        <v>0</v>
      </c>
      <c r="O10" s="23" t="s">
        <v>136</v>
      </c>
    </row>
    <row r="11" spans="2:15" ht="19.7" customHeight="1" x14ac:dyDescent="0.2">
      <c r="B11" s="13" t="s">
        <v>136</v>
      </c>
      <c r="C11" s="14" t="s">
        <v>107</v>
      </c>
      <c r="D11" s="14" t="s">
        <v>136</v>
      </c>
      <c r="E11" s="25">
        <v>18.399999999999999</v>
      </c>
      <c r="F11" s="16" t="s">
        <v>25</v>
      </c>
      <c r="G11" s="17">
        <f t="shared" ref="G11:G39" si="1">I11+K11+M11</f>
        <v>0</v>
      </c>
      <c r="H11" s="18">
        <f>원가계산서!F9</f>
        <v>0</v>
      </c>
      <c r="I11" s="17"/>
      <c r="J11" s="15"/>
      <c r="K11" s="17"/>
      <c r="L11" s="15"/>
      <c r="M11" s="17"/>
      <c r="N11" s="15"/>
      <c r="O11" s="19" t="s">
        <v>136</v>
      </c>
    </row>
    <row r="12" spans="2:15" ht="19.7" customHeight="1" x14ac:dyDescent="0.2">
      <c r="B12" s="13" t="s">
        <v>136</v>
      </c>
      <c r="C12" s="14" t="s">
        <v>55</v>
      </c>
      <c r="D12" s="14" t="s">
        <v>136</v>
      </c>
      <c r="E12" s="25">
        <v>3.56</v>
      </c>
      <c r="F12" s="16" t="s">
        <v>25</v>
      </c>
      <c r="G12" s="17">
        <f t="shared" si="1"/>
        <v>0</v>
      </c>
      <c r="H12" s="18">
        <f>원가계산서!F12</f>
        <v>0</v>
      </c>
      <c r="I12" s="17"/>
      <c r="J12" s="15"/>
      <c r="K12" s="17"/>
      <c r="L12" s="15"/>
      <c r="M12" s="17"/>
      <c r="N12" s="15"/>
      <c r="O12" s="19" t="s">
        <v>136</v>
      </c>
    </row>
    <row r="13" spans="2:15" ht="19.7" customHeight="1" x14ac:dyDescent="0.2">
      <c r="B13" s="13" t="s">
        <v>136</v>
      </c>
      <c r="C13" s="14" t="s">
        <v>44</v>
      </c>
      <c r="D13" s="14" t="s">
        <v>136</v>
      </c>
      <c r="E13" s="25">
        <v>1.01</v>
      </c>
      <c r="F13" s="16" t="s">
        <v>25</v>
      </c>
      <c r="G13" s="17">
        <f t="shared" si="1"/>
        <v>0</v>
      </c>
      <c r="H13" s="18">
        <f>원가계산서!F13</f>
        <v>0</v>
      </c>
      <c r="I13" s="17"/>
      <c r="J13" s="15"/>
      <c r="K13" s="17"/>
      <c r="L13" s="15"/>
      <c r="M13" s="17"/>
      <c r="N13" s="15"/>
      <c r="O13" s="19" t="s">
        <v>136</v>
      </c>
    </row>
    <row r="14" spans="2:15" ht="19.7" customHeight="1" x14ac:dyDescent="0.2">
      <c r="B14" s="13" t="s">
        <v>136</v>
      </c>
      <c r="C14" s="14" t="s">
        <v>60</v>
      </c>
      <c r="D14" s="14" t="s">
        <v>136</v>
      </c>
      <c r="E14" s="25">
        <v>0.18</v>
      </c>
      <c r="F14" s="16" t="s">
        <v>25</v>
      </c>
      <c r="G14" s="17">
        <f t="shared" si="1"/>
        <v>0</v>
      </c>
      <c r="H14" s="18">
        <f>원가계산서!F18</f>
        <v>0</v>
      </c>
      <c r="I14" s="17"/>
      <c r="J14" s="15"/>
      <c r="K14" s="17"/>
      <c r="L14" s="15"/>
      <c r="M14" s="17"/>
      <c r="N14" s="15"/>
      <c r="O14" s="19" t="s">
        <v>136</v>
      </c>
    </row>
    <row r="15" spans="2:15" ht="19.7" customHeight="1" x14ac:dyDescent="0.2">
      <c r="B15" s="13" t="s">
        <v>136</v>
      </c>
      <c r="C15" s="14" t="s">
        <v>116</v>
      </c>
      <c r="D15" s="14" t="s">
        <v>136</v>
      </c>
      <c r="E15" s="25">
        <v>3.15</v>
      </c>
      <c r="F15" s="16" t="s">
        <v>25</v>
      </c>
      <c r="G15" s="17">
        <f t="shared" si="1"/>
        <v>0</v>
      </c>
      <c r="H15" s="18">
        <f>원가계산서!F19</f>
        <v>0</v>
      </c>
      <c r="I15" s="17"/>
      <c r="J15" s="15"/>
      <c r="K15" s="17"/>
      <c r="L15" s="15"/>
      <c r="M15" s="17"/>
      <c r="N15" s="15"/>
      <c r="O15" s="19" t="s">
        <v>136</v>
      </c>
    </row>
    <row r="16" spans="2:15" ht="19.7" customHeight="1" x14ac:dyDescent="0.2">
      <c r="B16" s="13" t="s">
        <v>136</v>
      </c>
      <c r="C16" s="14" t="s">
        <v>104</v>
      </c>
      <c r="D16" s="14" t="s">
        <v>136</v>
      </c>
      <c r="E16" s="25">
        <v>0.3</v>
      </c>
      <c r="F16" s="16" t="s">
        <v>25</v>
      </c>
      <c r="G16" s="17">
        <f t="shared" si="1"/>
        <v>0</v>
      </c>
      <c r="H16" s="18">
        <f>원가계산서!F20</f>
        <v>0</v>
      </c>
      <c r="I16" s="17"/>
      <c r="J16" s="15"/>
      <c r="K16" s="17"/>
      <c r="L16" s="15"/>
      <c r="M16" s="17"/>
      <c r="N16" s="15"/>
      <c r="O16" s="19" t="s">
        <v>136</v>
      </c>
    </row>
    <row r="17" spans="2:15" ht="19.7" customHeight="1" x14ac:dyDescent="0.2">
      <c r="B17" s="13" t="s">
        <v>136</v>
      </c>
      <c r="C17" s="14" t="s">
        <v>131</v>
      </c>
      <c r="D17" s="14" t="s">
        <v>136</v>
      </c>
      <c r="E17" s="25">
        <v>4.9000000000000004</v>
      </c>
      <c r="F17" s="16" t="s">
        <v>25</v>
      </c>
      <c r="G17" s="17">
        <f t="shared" si="1"/>
        <v>0</v>
      </c>
      <c r="H17" s="18">
        <f>원가계산서!F22</f>
        <v>0</v>
      </c>
      <c r="I17" s="17"/>
      <c r="J17" s="15"/>
      <c r="K17" s="17"/>
      <c r="L17" s="15"/>
      <c r="M17" s="17"/>
      <c r="N17" s="15"/>
      <c r="O17" s="19" t="s">
        <v>136</v>
      </c>
    </row>
    <row r="18" spans="2:15" ht="19.7" customHeight="1" x14ac:dyDescent="0.2">
      <c r="B18" s="13" t="s">
        <v>136</v>
      </c>
      <c r="C18" s="14" t="s">
        <v>125</v>
      </c>
      <c r="D18" s="14" t="s">
        <v>136</v>
      </c>
      <c r="E18" s="15"/>
      <c r="F18" s="16" t="s">
        <v>136</v>
      </c>
      <c r="G18" s="17">
        <f t="shared" si="1"/>
        <v>0</v>
      </c>
      <c r="H18" s="18">
        <f>원가계산서!F24</f>
        <v>0</v>
      </c>
      <c r="I18" s="17"/>
      <c r="J18" s="15"/>
      <c r="K18" s="17"/>
      <c r="L18" s="15"/>
      <c r="M18" s="17"/>
      <c r="N18" s="15"/>
      <c r="O18" s="19" t="s">
        <v>136</v>
      </c>
    </row>
    <row r="19" spans="2:15" ht="19.7" customHeight="1" x14ac:dyDescent="0.2">
      <c r="B19" s="13" t="s">
        <v>136</v>
      </c>
      <c r="C19" s="14" t="s">
        <v>111</v>
      </c>
      <c r="D19" s="14" t="s">
        <v>136</v>
      </c>
      <c r="E19" s="15">
        <v>6</v>
      </c>
      <c r="F19" s="16" t="s">
        <v>25</v>
      </c>
      <c r="G19" s="17">
        <f t="shared" si="1"/>
        <v>0</v>
      </c>
      <c r="H19" s="18">
        <f>원가계산서!F25</f>
        <v>0</v>
      </c>
      <c r="I19" s="17"/>
      <c r="J19" s="15"/>
      <c r="K19" s="17"/>
      <c r="L19" s="15"/>
      <c r="M19" s="17"/>
      <c r="N19" s="15"/>
      <c r="O19" s="19" t="s">
        <v>136</v>
      </c>
    </row>
    <row r="20" spans="2:15" ht="19.7" customHeight="1" x14ac:dyDescent="0.2">
      <c r="B20" s="13" t="s">
        <v>136</v>
      </c>
      <c r="C20" s="14" t="s">
        <v>42</v>
      </c>
      <c r="D20" s="14" t="s">
        <v>136</v>
      </c>
      <c r="E20" s="25">
        <v>14.97</v>
      </c>
      <c r="F20" s="16" t="s">
        <v>25</v>
      </c>
      <c r="G20" s="17">
        <f t="shared" si="1"/>
        <v>0</v>
      </c>
      <c r="H20" s="18">
        <f>원가계산서!F26</f>
        <v>0</v>
      </c>
      <c r="I20" s="17"/>
      <c r="J20" s="15"/>
      <c r="K20" s="17"/>
      <c r="L20" s="15"/>
      <c r="M20" s="17"/>
      <c r="N20" s="15"/>
      <c r="O20" s="19" t="s">
        <v>136</v>
      </c>
    </row>
    <row r="21" spans="2:15" ht="19.7" customHeight="1" x14ac:dyDescent="0.2">
      <c r="B21" s="13" t="s">
        <v>136</v>
      </c>
      <c r="C21" s="14" t="s">
        <v>110</v>
      </c>
      <c r="D21" s="14" t="s">
        <v>136</v>
      </c>
      <c r="E21" s="15"/>
      <c r="F21" s="16" t="s">
        <v>136</v>
      </c>
      <c r="G21" s="17">
        <f t="shared" si="1"/>
        <v>0</v>
      </c>
      <c r="H21" s="18">
        <f>원가계산서!F27</f>
        <v>0</v>
      </c>
      <c r="I21" s="17"/>
      <c r="J21" s="15"/>
      <c r="K21" s="17"/>
      <c r="L21" s="15"/>
      <c r="M21" s="17"/>
      <c r="N21" s="15"/>
      <c r="O21" s="19" t="s">
        <v>136</v>
      </c>
    </row>
    <row r="22" spans="2:15" ht="19.7" customHeight="1" x14ac:dyDescent="0.2">
      <c r="B22" s="13" t="s">
        <v>136</v>
      </c>
      <c r="C22" s="14" t="s">
        <v>8</v>
      </c>
      <c r="D22" s="14" t="s">
        <v>136</v>
      </c>
      <c r="E22" s="15">
        <v>10</v>
      </c>
      <c r="F22" s="16" t="s">
        <v>25</v>
      </c>
      <c r="G22" s="17">
        <f t="shared" si="1"/>
        <v>0</v>
      </c>
      <c r="H22" s="18">
        <f>원가계산서!F28</f>
        <v>0</v>
      </c>
      <c r="I22" s="17"/>
      <c r="J22" s="15"/>
      <c r="K22" s="17"/>
      <c r="L22" s="15"/>
      <c r="M22" s="17"/>
      <c r="N22" s="15"/>
      <c r="O22" s="19" t="s">
        <v>136</v>
      </c>
    </row>
    <row r="23" spans="2:15" ht="19.7" customHeight="1" x14ac:dyDescent="0.2">
      <c r="B23" s="13" t="s">
        <v>136</v>
      </c>
      <c r="C23" s="14" t="s">
        <v>2</v>
      </c>
      <c r="D23" s="14" t="s">
        <v>136</v>
      </c>
      <c r="E23" s="15"/>
      <c r="F23" s="16" t="s">
        <v>136</v>
      </c>
      <c r="G23" s="17">
        <f t="shared" si="1"/>
        <v>0</v>
      </c>
      <c r="H23" s="18">
        <f>원가계산서!F29</f>
        <v>0</v>
      </c>
      <c r="I23" s="17"/>
      <c r="J23" s="15"/>
      <c r="K23" s="17"/>
      <c r="L23" s="15"/>
      <c r="M23" s="17"/>
      <c r="N23" s="15"/>
      <c r="O23" s="19" t="s">
        <v>136</v>
      </c>
    </row>
    <row r="24" spans="2:15" ht="19.7" customHeight="1" x14ac:dyDescent="0.2">
      <c r="B24" s="13" t="s">
        <v>136</v>
      </c>
      <c r="C24" s="14" t="s">
        <v>51</v>
      </c>
      <c r="D24" s="14" t="s">
        <v>136</v>
      </c>
      <c r="E24" s="15"/>
      <c r="F24" s="16" t="s">
        <v>136</v>
      </c>
      <c r="G24" s="17">
        <f t="shared" si="1"/>
        <v>0</v>
      </c>
      <c r="H24" s="18">
        <f>원가계산서!F30</f>
        <v>0</v>
      </c>
      <c r="I24" s="17"/>
      <c r="J24" s="15"/>
      <c r="K24" s="17"/>
      <c r="L24" s="15"/>
      <c r="M24" s="17"/>
      <c r="N24" s="15"/>
      <c r="O24" s="19" t="s">
        <v>136</v>
      </c>
    </row>
    <row r="25" spans="2:15" ht="19.7" customHeight="1" x14ac:dyDescent="0.2">
      <c r="B25" s="13" t="s">
        <v>136</v>
      </c>
      <c r="C25" s="14" t="s">
        <v>136</v>
      </c>
      <c r="D25" s="14" t="s">
        <v>136</v>
      </c>
      <c r="E25" s="15"/>
      <c r="F25" s="16" t="s">
        <v>136</v>
      </c>
      <c r="G25" s="17">
        <f t="shared" si="1"/>
        <v>0</v>
      </c>
      <c r="H25" s="18">
        <f t="shared" ref="H25:H39" si="2">J25+L25+N25</f>
        <v>0</v>
      </c>
      <c r="I25" s="17"/>
      <c r="J25" s="15"/>
      <c r="K25" s="17"/>
      <c r="L25" s="15"/>
      <c r="M25" s="17"/>
      <c r="N25" s="15"/>
      <c r="O25" s="19" t="s">
        <v>136</v>
      </c>
    </row>
    <row r="26" spans="2:15" ht="19.7" customHeight="1" x14ac:dyDescent="0.2">
      <c r="B26" s="13" t="s">
        <v>136</v>
      </c>
      <c r="C26" s="14" t="s">
        <v>136</v>
      </c>
      <c r="D26" s="14" t="s">
        <v>136</v>
      </c>
      <c r="E26" s="15"/>
      <c r="F26" s="16" t="s">
        <v>136</v>
      </c>
      <c r="G26" s="17">
        <f t="shared" si="1"/>
        <v>0</v>
      </c>
      <c r="H26" s="18">
        <f t="shared" si="2"/>
        <v>0</v>
      </c>
      <c r="I26" s="17"/>
      <c r="J26" s="15"/>
      <c r="K26" s="17"/>
      <c r="L26" s="15"/>
      <c r="M26" s="17"/>
      <c r="N26" s="15"/>
      <c r="O26" s="19" t="s">
        <v>136</v>
      </c>
    </row>
    <row r="27" spans="2:15" ht="19.7" customHeight="1" x14ac:dyDescent="0.2">
      <c r="B27" s="13" t="s">
        <v>136</v>
      </c>
      <c r="C27" s="14" t="s">
        <v>136</v>
      </c>
      <c r="D27" s="14" t="s">
        <v>136</v>
      </c>
      <c r="E27" s="15"/>
      <c r="F27" s="16" t="s">
        <v>136</v>
      </c>
      <c r="G27" s="17">
        <f t="shared" si="1"/>
        <v>0</v>
      </c>
      <c r="H27" s="18">
        <f t="shared" si="2"/>
        <v>0</v>
      </c>
      <c r="I27" s="17"/>
      <c r="J27" s="15"/>
      <c r="K27" s="17"/>
      <c r="L27" s="15"/>
      <c r="M27" s="17"/>
      <c r="N27" s="15"/>
      <c r="O27" s="19" t="s">
        <v>136</v>
      </c>
    </row>
    <row r="28" spans="2:15" ht="19.7" customHeight="1" x14ac:dyDescent="0.2">
      <c r="B28" s="13" t="s">
        <v>136</v>
      </c>
      <c r="C28" s="14" t="s">
        <v>136</v>
      </c>
      <c r="D28" s="14" t="s">
        <v>136</v>
      </c>
      <c r="E28" s="15"/>
      <c r="F28" s="16" t="s">
        <v>136</v>
      </c>
      <c r="G28" s="17">
        <f t="shared" si="1"/>
        <v>0</v>
      </c>
      <c r="H28" s="18">
        <f t="shared" si="2"/>
        <v>0</v>
      </c>
      <c r="I28" s="17"/>
      <c r="J28" s="15"/>
      <c r="K28" s="17"/>
      <c r="L28" s="15"/>
      <c r="M28" s="17"/>
      <c r="N28" s="15"/>
      <c r="O28" s="19" t="s">
        <v>136</v>
      </c>
    </row>
    <row r="29" spans="2:15" ht="19.7" customHeight="1" x14ac:dyDescent="0.2">
      <c r="B29" s="26" t="s">
        <v>136</v>
      </c>
      <c r="C29" s="27" t="s">
        <v>136</v>
      </c>
      <c r="D29" s="27" t="s">
        <v>136</v>
      </c>
      <c r="E29" s="6"/>
      <c r="F29" s="28" t="s">
        <v>136</v>
      </c>
      <c r="G29" s="5">
        <f t="shared" si="1"/>
        <v>0</v>
      </c>
      <c r="H29" s="29">
        <f t="shared" si="2"/>
        <v>0</v>
      </c>
      <c r="I29" s="5"/>
      <c r="J29" s="6"/>
      <c r="K29" s="5"/>
      <c r="L29" s="6"/>
      <c r="M29" s="5"/>
      <c r="N29" s="6"/>
      <c r="O29" s="30" t="s">
        <v>136</v>
      </c>
    </row>
    <row r="30" spans="2:15" ht="19.7" customHeight="1" x14ac:dyDescent="0.2">
      <c r="B30" s="13" t="s">
        <v>136</v>
      </c>
      <c r="C30" s="14" t="s">
        <v>136</v>
      </c>
      <c r="D30" s="14" t="s">
        <v>136</v>
      </c>
      <c r="E30" s="15"/>
      <c r="F30" s="16" t="s">
        <v>136</v>
      </c>
      <c r="G30" s="17">
        <f t="shared" si="1"/>
        <v>0</v>
      </c>
      <c r="H30" s="18">
        <f t="shared" si="2"/>
        <v>0</v>
      </c>
      <c r="I30" s="17"/>
      <c r="J30" s="15"/>
      <c r="K30" s="17"/>
      <c r="L30" s="15"/>
      <c r="M30" s="17"/>
      <c r="N30" s="15"/>
      <c r="O30" s="19" t="s">
        <v>136</v>
      </c>
    </row>
    <row r="31" spans="2:15" ht="19.7" customHeight="1" x14ac:dyDescent="0.2">
      <c r="B31" s="13" t="s">
        <v>136</v>
      </c>
      <c r="C31" s="14" t="s">
        <v>136</v>
      </c>
      <c r="D31" s="14" t="s">
        <v>136</v>
      </c>
      <c r="E31" s="15"/>
      <c r="F31" s="16" t="s">
        <v>136</v>
      </c>
      <c r="G31" s="17">
        <f t="shared" si="1"/>
        <v>0</v>
      </c>
      <c r="H31" s="18">
        <f t="shared" si="2"/>
        <v>0</v>
      </c>
      <c r="I31" s="17"/>
      <c r="J31" s="15"/>
      <c r="K31" s="17"/>
      <c r="L31" s="15"/>
      <c r="M31" s="17"/>
      <c r="N31" s="15"/>
      <c r="O31" s="19" t="s">
        <v>136</v>
      </c>
    </row>
    <row r="32" spans="2:15" ht="19.7" customHeight="1" x14ac:dyDescent="0.2">
      <c r="B32" s="13" t="s">
        <v>136</v>
      </c>
      <c r="C32" s="14" t="s">
        <v>136</v>
      </c>
      <c r="D32" s="14" t="s">
        <v>136</v>
      </c>
      <c r="E32" s="15"/>
      <c r="F32" s="16" t="s">
        <v>136</v>
      </c>
      <c r="G32" s="17">
        <f t="shared" si="1"/>
        <v>0</v>
      </c>
      <c r="H32" s="18">
        <f t="shared" si="2"/>
        <v>0</v>
      </c>
      <c r="I32" s="17"/>
      <c r="J32" s="15"/>
      <c r="K32" s="17"/>
      <c r="L32" s="15"/>
      <c r="M32" s="17"/>
      <c r="N32" s="15"/>
      <c r="O32" s="19" t="s">
        <v>136</v>
      </c>
    </row>
    <row r="33" spans="2:15" ht="19.7" customHeight="1" x14ac:dyDescent="0.2">
      <c r="B33" s="13" t="s">
        <v>136</v>
      </c>
      <c r="C33" s="14" t="s">
        <v>136</v>
      </c>
      <c r="D33" s="14" t="s">
        <v>136</v>
      </c>
      <c r="E33" s="15"/>
      <c r="F33" s="16" t="s">
        <v>136</v>
      </c>
      <c r="G33" s="17">
        <f t="shared" si="1"/>
        <v>0</v>
      </c>
      <c r="H33" s="18">
        <f t="shared" si="2"/>
        <v>0</v>
      </c>
      <c r="I33" s="17"/>
      <c r="J33" s="15"/>
      <c r="K33" s="17"/>
      <c r="L33" s="15"/>
      <c r="M33" s="17"/>
      <c r="N33" s="15"/>
      <c r="O33" s="19" t="s">
        <v>136</v>
      </c>
    </row>
    <row r="34" spans="2:15" ht="19.7" customHeight="1" x14ac:dyDescent="0.2">
      <c r="B34" s="13" t="s">
        <v>136</v>
      </c>
      <c r="C34" s="14" t="s">
        <v>136</v>
      </c>
      <c r="D34" s="14" t="s">
        <v>136</v>
      </c>
      <c r="E34" s="15"/>
      <c r="F34" s="16" t="s">
        <v>136</v>
      </c>
      <c r="G34" s="17">
        <f t="shared" si="1"/>
        <v>0</v>
      </c>
      <c r="H34" s="18">
        <f t="shared" si="2"/>
        <v>0</v>
      </c>
      <c r="I34" s="17"/>
      <c r="J34" s="15"/>
      <c r="K34" s="17"/>
      <c r="L34" s="15"/>
      <c r="M34" s="17"/>
      <c r="N34" s="15"/>
      <c r="O34" s="19" t="s">
        <v>136</v>
      </c>
    </row>
    <row r="35" spans="2:15" ht="19.7" customHeight="1" x14ac:dyDescent="0.2">
      <c r="B35" s="13" t="s">
        <v>136</v>
      </c>
      <c r="C35" s="14" t="s">
        <v>136</v>
      </c>
      <c r="D35" s="14" t="s">
        <v>136</v>
      </c>
      <c r="E35" s="15"/>
      <c r="F35" s="16" t="s">
        <v>136</v>
      </c>
      <c r="G35" s="17">
        <f t="shared" si="1"/>
        <v>0</v>
      </c>
      <c r="H35" s="18">
        <f t="shared" si="2"/>
        <v>0</v>
      </c>
      <c r="I35" s="17"/>
      <c r="J35" s="15"/>
      <c r="K35" s="17"/>
      <c r="L35" s="15"/>
      <c r="M35" s="17"/>
      <c r="N35" s="15"/>
      <c r="O35" s="19" t="s">
        <v>136</v>
      </c>
    </row>
    <row r="36" spans="2:15" ht="19.7" customHeight="1" x14ac:dyDescent="0.2">
      <c r="B36" s="13" t="s">
        <v>136</v>
      </c>
      <c r="C36" s="14" t="s">
        <v>136</v>
      </c>
      <c r="D36" s="14" t="s">
        <v>136</v>
      </c>
      <c r="E36" s="15"/>
      <c r="F36" s="16" t="s">
        <v>136</v>
      </c>
      <c r="G36" s="17">
        <f t="shared" si="1"/>
        <v>0</v>
      </c>
      <c r="H36" s="18">
        <f t="shared" si="2"/>
        <v>0</v>
      </c>
      <c r="I36" s="17"/>
      <c r="J36" s="15"/>
      <c r="K36" s="17"/>
      <c r="L36" s="15"/>
      <c r="M36" s="17"/>
      <c r="N36" s="15"/>
      <c r="O36" s="19" t="s">
        <v>136</v>
      </c>
    </row>
    <row r="37" spans="2:15" ht="19.7" customHeight="1" x14ac:dyDescent="0.2">
      <c r="B37" s="13" t="s">
        <v>136</v>
      </c>
      <c r="C37" s="14" t="s">
        <v>136</v>
      </c>
      <c r="D37" s="14" t="s">
        <v>136</v>
      </c>
      <c r="E37" s="15"/>
      <c r="F37" s="16" t="s">
        <v>136</v>
      </c>
      <c r="G37" s="17">
        <f t="shared" si="1"/>
        <v>0</v>
      </c>
      <c r="H37" s="18">
        <f t="shared" si="2"/>
        <v>0</v>
      </c>
      <c r="I37" s="17"/>
      <c r="J37" s="15"/>
      <c r="K37" s="17"/>
      <c r="L37" s="15"/>
      <c r="M37" s="17"/>
      <c r="N37" s="15"/>
      <c r="O37" s="19" t="s">
        <v>136</v>
      </c>
    </row>
    <row r="38" spans="2:15" ht="19.7" customHeight="1" x14ac:dyDescent="0.2">
      <c r="B38" s="13" t="s">
        <v>136</v>
      </c>
      <c r="C38" s="14" t="s">
        <v>136</v>
      </c>
      <c r="D38" s="14" t="s">
        <v>136</v>
      </c>
      <c r="E38" s="15"/>
      <c r="F38" s="16" t="s">
        <v>136</v>
      </c>
      <c r="G38" s="17">
        <f t="shared" si="1"/>
        <v>0</v>
      </c>
      <c r="H38" s="18">
        <f t="shared" si="2"/>
        <v>0</v>
      </c>
      <c r="I38" s="17"/>
      <c r="J38" s="15"/>
      <c r="K38" s="17"/>
      <c r="L38" s="15"/>
      <c r="M38" s="17"/>
      <c r="N38" s="15"/>
      <c r="O38" s="19" t="s">
        <v>136</v>
      </c>
    </row>
    <row r="39" spans="2:15" x14ac:dyDescent="0.2">
      <c r="B39" s="26" t="s">
        <v>136</v>
      </c>
      <c r="C39" s="27" t="s">
        <v>136</v>
      </c>
      <c r="D39" s="27" t="s">
        <v>136</v>
      </c>
      <c r="E39" s="6"/>
      <c r="F39" s="28" t="s">
        <v>136</v>
      </c>
      <c r="G39" s="5">
        <f t="shared" si="1"/>
        <v>0</v>
      </c>
      <c r="H39" s="29">
        <f t="shared" si="2"/>
        <v>0</v>
      </c>
      <c r="I39" s="5"/>
      <c r="J39" s="6"/>
      <c r="K39" s="5"/>
      <c r="L39" s="6"/>
      <c r="M39" s="5"/>
      <c r="N39" s="6"/>
      <c r="O39" s="30" t="s">
        <v>136</v>
      </c>
    </row>
    <row r="40" spans="2:15" x14ac:dyDescent="0.2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</row>
  </sheetData>
  <mergeCells count="11">
    <mergeCell ref="I3:J3"/>
    <mergeCell ref="K3:L3"/>
    <mergeCell ref="M3:N3"/>
    <mergeCell ref="O3:O4"/>
    <mergeCell ref="B1:O2"/>
    <mergeCell ref="B3:B4"/>
    <mergeCell ref="C3:C4"/>
    <mergeCell ref="D3:D4"/>
    <mergeCell ref="E3:E4"/>
    <mergeCell ref="F3:F4"/>
    <mergeCell ref="G3:H3"/>
  </mergeCells>
  <phoneticPr fontId="4" type="noConversion"/>
  <pageMargins left="0.98425196850393704" right="7.874015748031496E-2" top="0.6692913385826772" bottom="0.59055118110236215" header="0.5" footer="0.5"/>
  <pageSetup paperSize="9" scale="90" orientation="landscape" copies="0"/>
  <headerFooter alignWithMargins="0"/>
  <rowBreaks count="1" manualBreakCount="1">
    <brk id="29" min="2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6</vt:i4>
      </vt:variant>
    </vt:vector>
  </HeadingPairs>
  <TitlesOfParts>
    <vt:vector size="9" baseType="lpstr">
      <vt:lpstr>원가계산서</vt:lpstr>
      <vt:lpstr>내역서총괄표</vt:lpstr>
      <vt:lpstr>내역서</vt:lpstr>
      <vt:lpstr>내역서!Print_Area</vt:lpstr>
      <vt:lpstr>내역서총괄표!Print_Area</vt:lpstr>
      <vt:lpstr>원가계산서!Print_Area</vt:lpstr>
      <vt:lpstr>내역서!Print_Titles</vt:lpstr>
      <vt:lpstr>내역서총괄표!Print_Titles</vt:lpstr>
      <vt:lpstr>원가계산서!Print_Titles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2026-09-02T06:13:06Z</dcterms:created>
  <dcterms:modified xsi:type="dcterms:W3CDTF">2026-09-02T06:13:06Z</dcterms:modified>
</cp:coreProperties>
</file>